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2024\BC_2024\homework\ds_module_1_excel\Submission\"/>
    </mc:Choice>
  </mc:AlternateContent>
  <xr:revisionPtr revIDLastSave="0" documentId="8_{544B00E9-C248-465B-8412-5E2017791936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Crowdfunding" sheetId="1" r:id="rId1"/>
    <sheet name="campaigns_category_1" sheetId="2" r:id="rId2"/>
    <sheet name="stackedCol_pattern_2" sheetId="3" r:id="rId3"/>
    <sheet name="Line_Graph" sheetId="15" r:id="rId4"/>
    <sheet name="goal_analysis" sheetId="6" r:id="rId5"/>
    <sheet name="Statistical_Analysis" sheetId="16" r:id="rId6"/>
  </sheets>
  <definedNames>
    <definedName name="_xlnm._FilterDatabase" localSheetId="0" hidden="1">Crowdfunding!$A$1:$T$1001</definedName>
  </definedNames>
  <calcPr calcId="191029"/>
  <pivotCaches>
    <pivotCache cacheId="0" r:id="rId7"/>
    <pivotCache cacheId="2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6" l="1" a="1"/>
  <c r="E4" i="16" s="1"/>
  <c r="I4" i="16" a="1"/>
  <c r="I4" i="16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2" i="1"/>
  <c r="S2" i="1"/>
  <c r="D13" i="6"/>
  <c r="D12" i="6"/>
  <c r="D11" i="6"/>
  <c r="D10" i="6"/>
  <c r="D9" i="6"/>
  <c r="D8" i="6"/>
  <c r="D7" i="6"/>
  <c r="D6" i="6"/>
  <c r="D5" i="6"/>
  <c r="D4" i="6"/>
  <c r="C13" i="6"/>
  <c r="C12" i="6"/>
  <c r="C11" i="6"/>
  <c r="C10" i="6"/>
  <c r="C9" i="6"/>
  <c r="C8" i="6"/>
  <c r="C7" i="6"/>
  <c r="C6" i="6"/>
  <c r="C5" i="6"/>
  <c r="C4" i="6"/>
  <c r="B13" i="6"/>
  <c r="B12" i="6"/>
  <c r="B11" i="6"/>
  <c r="B10" i="6"/>
  <c r="B9" i="6"/>
  <c r="B8" i="6"/>
  <c r="B7" i="6"/>
  <c r="B6" i="6"/>
  <c r="B5" i="6"/>
  <c r="B4" i="6"/>
  <c r="D3" i="6"/>
  <c r="C3" i="6"/>
  <c r="B3" i="6"/>
  <c r="D2" i="6"/>
  <c r="C2" i="6"/>
  <c r="B2" i="6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R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D9" i="16" l="1"/>
  <c r="H8" i="16"/>
  <c r="H9" i="16"/>
  <c r="H10" i="16"/>
  <c r="H11" i="16"/>
  <c r="D6" i="16"/>
  <c r="C19" i="16" s="1"/>
  <c r="D7" i="16"/>
  <c r="D8" i="16"/>
  <c r="D10" i="16"/>
  <c r="D11" i="16"/>
  <c r="H6" i="16"/>
  <c r="G19" i="16" s="1"/>
  <c r="H7" i="16"/>
  <c r="E3" i="6"/>
  <c r="H3" i="6" s="1"/>
  <c r="E6" i="6"/>
  <c r="H6" i="6" s="1"/>
  <c r="E9" i="6"/>
  <c r="G9" i="6" s="1"/>
  <c r="E5" i="6"/>
  <c r="H5" i="6" s="1"/>
  <c r="E4" i="6"/>
  <c r="H4" i="6" s="1"/>
  <c r="E2" i="6"/>
  <c r="F2" i="6" s="1"/>
  <c r="E13" i="6"/>
  <c r="H13" i="6" s="1"/>
  <c r="E12" i="6"/>
  <c r="F12" i="6" s="1"/>
  <c r="E11" i="6"/>
  <c r="G11" i="6" s="1"/>
  <c r="E10" i="6"/>
  <c r="G10" i="6" s="1"/>
  <c r="E8" i="6"/>
  <c r="G8" i="6" s="1"/>
  <c r="E7" i="6"/>
  <c r="G7" i="6" s="1"/>
  <c r="G17" i="16" l="1"/>
  <c r="G20" i="16"/>
  <c r="G22" i="16"/>
  <c r="G21" i="16"/>
  <c r="G16" i="16"/>
  <c r="C20" i="16"/>
  <c r="C16" i="16"/>
  <c r="C17" i="16"/>
  <c r="C18" i="16"/>
  <c r="C22" i="16"/>
  <c r="C21" i="16"/>
  <c r="G18" i="16"/>
  <c r="F3" i="6"/>
  <c r="G3" i="6"/>
  <c r="H10" i="6"/>
  <c r="F5" i="6"/>
  <c r="G12" i="6"/>
  <c r="F9" i="6"/>
  <c r="H8" i="6"/>
  <c r="F10" i="6"/>
  <c r="H12" i="6"/>
  <c r="F13" i="6"/>
  <c r="H2" i="6"/>
  <c r="F11" i="6"/>
  <c r="G13" i="6"/>
  <c r="G6" i="6"/>
  <c r="F4" i="6"/>
  <c r="H7" i="6"/>
  <c r="G2" i="6"/>
  <c r="F6" i="6"/>
  <c r="H11" i="6"/>
  <c r="F8" i="6"/>
  <c r="G4" i="6"/>
  <c r="F7" i="6"/>
  <c r="G5" i="6"/>
  <c r="H9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<sst xmlns="http://schemas.openxmlformats.org/spreadsheetml/2006/main" count="6176" uniqueCount="2117">
  <si>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</si>
  <si>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</si>
  <si>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</si>
  <si>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</si>
  <si>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</si>
  <si>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</si>
  <si>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</si>
  <si>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</si>
  <si>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</si>
  <si>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</si>
  <si>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</si>
  <si>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</si>
  <si>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</si>
  <si>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</si>
  <si>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</si>
  <si>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</si>
  <si>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</si>
  <si>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</si>
  <si>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</si>
  <si>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</si>
  <si>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</si>
  <si>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</si>
  <si>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</si>
  <si>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</si>
  <si>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</si>
  <si>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</si>
  <si>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</si>
  <si>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</si>
  <si>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</si>
  <si>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</si>
  <si>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</si>
  <si>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</si>
  <si>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</si>
  <si>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</si>
  <si>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</si>
  <si>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</si>
  <si>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</si>
  <si>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</si>
  <si>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</si>
  <si>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</si>
  <si>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</si>
  <si>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</si>
  <si>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</si>
  <si>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</si>
  <si>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</si>
  <si>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</si>
  <si>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</si>
  <si>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</si>
  <si>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</si>
  <si>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</si>
  <si>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</si>
  <si>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</si>
  <si>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</si>
  <si>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</si>
  <si>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</si>
  <si>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</si>
  <si>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</si>
  <si>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</si>
  <si>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</si>
  <si>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</si>
  <si>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</si>
  <si>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</si>
  <si>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</si>
  <si>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</si>
  <si>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</si>
  <si>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</si>
  <si>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</si>
  <si>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</si>
  <si>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</si>
  <si>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</si>
  <si>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</si>
  <si>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</si>
  <si>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</si>
  <si>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</si>
  <si>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</si>
  <si>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</si>
  <si>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</si>
  <si>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</si>
  <si>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</si>
  <si>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</si>
  <si>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</si>
  <si>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</si>
  <si>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</si>
  <si>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</si>
  <si>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</si>
  <si>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</si>
  <si>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</si>
  <si>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</si>
  <si>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</si>
  <si>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</si>
  <si>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</si>
  <si>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</si>
  <si>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</si>
  <si>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</si>
  <si>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</si>
  <si>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</si>
  <si>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</si>
  <si>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</si>
  <si>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</si>
  <si>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</si>
  <si>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</si>
  <si>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</si>
  <si>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</si>
  <si>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</si>
  <si>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</si>
  <si>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</si>
  <si>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</si>
  <si>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</si>
  <si>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</si>
  <si>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</si>
  <si>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</si>
  <si>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</si>
  <si>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</si>
  <si>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</si>
  <si>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</si>
  <si>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</si>
  <si>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</si>
  <si>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</si>
  <si>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</si>
  <si>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</si>
  <si>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</si>
  <si>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</si>
  <si>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</si>
  <si>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</si>
  <si>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</si>
  <si>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</si>
  <si>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</si>
  <si>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</si>
  <si>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</si>
  <si>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</si>
  <si>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</si>
  <si>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</si>
  <si>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</si>
  <si>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</si>
  <si>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</si>
  <si>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</si>
  <si>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</si>
  <si>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</si>
  <si>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</si>
  <si>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</si>
  <si>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</si>
  <si>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</si>
  <si>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</si>
  <si>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</si>
  <si>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</si>
  <si>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</si>
  <si>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</si>
  <si>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</si>
  <si>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</si>
  <si>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</si>
  <si>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</si>
  <si>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</si>
  <si>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</si>
  <si>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</si>
  <si>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</si>
  <si>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</si>
  <si>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</si>
  <si>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</si>
  <si>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</si>
  <si>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</si>
  <si>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</si>
  <si>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</si>
  <si>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</si>
  <si>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</si>
  <si>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</si>
  <si>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</si>
  <si>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</si>
  <si>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</si>
  <si>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</si>
  <si>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</si>
  <si>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</si>
  <si>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</si>
  <si>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</si>
  <si>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</si>
  <si>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</si>
  <si>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</si>
  <si>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</si>
  <si>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</si>
  <si>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</si>
  <si>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</si>
  <si>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</si>
  <si>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</si>
  <si>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</si>
  <si>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</si>
  <si>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</si>
  <si>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</si>
  <si>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</si>
  <si>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</si>
  <si>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</si>
  <si>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</si>
  <si>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</si>
  <si>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</si>
  <si>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</si>
  <si>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</si>
  <si>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</si>
  <si>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</si>
  <si>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</si>
  <si>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</si>
  <si>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</si>
  <si>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</si>
  <si>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</si>
  <si>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</si>
  <si>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</si>
  <si>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</si>
  <si>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</si>
  <si>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</si>
  <si>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</si>
  <si>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</si>
  <si>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</si>
  <si>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</si>
  <si>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</si>
  <si>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</si>
  <si>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</si>
  <si>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</si>
  <si>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</si>
  <si>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</si>
  <si>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</si>
  <si>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</si>
  <si>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</si>
  <si>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</si>
  <si>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</si>
  <si>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</si>
  <si>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</si>
  <si>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</si>
  <si>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</si>
  <si>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</si>
  <si>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</si>
  <si>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</si>
  <si>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</si>
  <si>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</si>
  <si>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</si>
  <si>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</si>
  <si>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</si>
  <si>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</si>
  <si>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</si>
  <si>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</si>
  <si>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</si>
  <si>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</si>
  <si>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</si>
  <si>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</si>
  <si>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</si>
  <si>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</si>
  <si>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</si>
  <si>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</si>
  <si>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</si>
  <si>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</si>
  <si>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</si>
  <si>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</si>
  <si>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</si>
  <si>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</si>
  <si>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</si>
  <si>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</si>
  <si>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</si>
  <si>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</si>
  <si>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</si>
  <si>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</si>
  <si>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</si>
  <si>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</si>
  <si>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</si>
  <si>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</si>
  <si>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</si>
  <si>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</si>
  <si>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</si>
  <si>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</si>
  <si>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</si>
  <si>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</si>
  <si>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</si>
  <si>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</si>
  <si>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</si>
  <si>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</si>
  <si>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</si>
  <si>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</si>
  <si>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</si>
  <si>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</si>
  <si>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</si>
  <si>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</si>
  <si>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</si>
  <si>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</si>
  <si>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</si>
  <si>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</si>
  <si>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</si>
  <si>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</si>
  <si>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</si>
  <si>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</si>
  <si>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</si>
  <si>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</si>
  <si>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</si>
  <si>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</si>
  <si>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</si>
  <si>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</si>
  <si>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</si>
  <si>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</si>
  <si>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</si>
  <si>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</si>
  <si>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</si>
  <si>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</si>
  <si>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</si>
  <si>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</si>
  <si>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</si>
  <si>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</si>
  <si>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</si>
  <si>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</si>
  <si>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</si>
  <si>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</si>
  <si>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</si>
  <si>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</si>
  <si>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</si>
  <si>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</si>
  <si>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</si>
  <si>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</si>
  <si>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</si>
  <si>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</si>
  <si>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</si>
  <si>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</si>
  <si>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</si>
  <si>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</si>
  <si>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</si>
  <si>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</si>
  <si>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</si>
  <si>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</si>
  <si>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</si>
  <si>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</si>
  <si>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</si>
  <si>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</si>
  <si>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</si>
  <si>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</si>
  <si>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</si>
  <si>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</si>
  <si>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</si>
  <si>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</si>
  <si>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</si>
  <si>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</si>
  <si>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</si>
  <si>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</si>
  <si>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</si>
  <si>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</si>
  <si>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</si>
  <si>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</si>
  <si>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</si>
  <si>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</si>
  <si>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</si>
  <si>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</si>
  <si>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</si>
  <si>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</si>
  <si>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</si>
  <si>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</si>
  <si>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</si>
  <si>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</si>
  <si>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</si>
  <si>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</si>
  <si>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</si>
  <si>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</si>
  <si>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</si>
  <si>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</si>
  <si>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</si>
  <si>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</si>
  <si>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</si>
  <si>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</si>
  <si>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</si>
  <si>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</si>
  <si>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</si>
  <si>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</si>
  <si>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</si>
  <si>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</si>
  <si>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</si>
  <si>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</si>
  <si>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</si>
  <si>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</si>
  <si>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</si>
  <si>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</si>
  <si>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</si>
  <si>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</si>
  <si>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</si>
  <si>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</si>
  <si>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</si>
  <si>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</si>
  <si>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</si>
  <si>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</si>
  <si>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</si>
  <si>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</si>
  <si>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</si>
  <si>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</si>
  <si>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</si>
  <si>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</si>
  <si>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</si>
  <si>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</si>
  <si>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</si>
  <si>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</si>
  <si>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</si>
  <si>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</si>
  <si>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</si>
  <si>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</si>
  <si>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</si>
  <si>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</si>
  <si>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</si>
  <si>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</si>
  <si>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</si>
  <si>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</si>
  <si>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</si>
  <si>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</si>
  <si>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</si>
  <si>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</si>
  <si>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</si>
  <si>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</si>
  <si>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</si>
  <si>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</si>
  <si>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</si>
  <si>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</si>
  <si>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</si>
  <si>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</si>
  <si>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</si>
  <si>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</si>
  <si>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</si>
  <si>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</si>
  <si>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</si>
  <si>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</si>
  <si>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</si>
  <si>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</si>
  <si>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</si>
  <si>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</si>
  <si>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</si>
  <si>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</si>
  <si>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</si>
  <si>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</si>
  <si>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</si>
  <si>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</si>
  <si>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</si>
  <si>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</si>
  <si>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</si>
  <si>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</si>
  <si>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</si>
  <si>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</si>
  <si>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</si>
  <si>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</si>
  <si>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</si>
  <si>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</si>
  <si>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</si>
  <si>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</si>
  <si>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</si>
  <si>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</si>
  <si>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</si>
  <si>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</si>
  <si>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</si>
  <si>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</si>
  <si>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</si>
  <si>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</si>
  <si>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</si>
  <si>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</si>
  <si>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</si>
  <si>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</si>
  <si>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</si>
  <si>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</si>
  <si>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</si>
  <si>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</si>
  <si>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</si>
  <si>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</si>
  <si>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</si>
  <si>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</si>
  <si>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</si>
  <si>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</si>
  <si>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</si>
  <si>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</si>
  <si>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</si>
  <si>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</si>
  <si>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</si>
  <si>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</si>
  <si>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</si>
  <si>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</si>
  <si>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</si>
  <si>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</si>
  <si>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</si>
  <si>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</si>
  <si>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</si>
  <si>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</si>
  <si>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</si>
  <si>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</si>
  <si>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</si>
  <si>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</si>
  <si>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</si>
  <si>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</si>
  <si>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</si>
  <si>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</si>
  <si>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</si>
  <si>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</si>
  <si>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</si>
  <si>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</si>
  <si>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</si>
  <si>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</si>
  <si>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</si>
  <si>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</si>
  <si>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</si>
  <si>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</si>
  <si>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</si>
  <si>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</si>
  <si>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</si>
  <si>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</si>
  <si>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</si>
  <si>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</si>
  <si>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</si>
  <si>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</si>
  <si>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</si>
  <si>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</si>
  <si>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</si>
  <si>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</si>
  <si>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</si>
  <si>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</si>
  <si>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</si>
  <si>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</si>
  <si>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</si>
  <si>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</si>
  <si>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</si>
  <si>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</si>
  <si>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</si>
  <si>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</si>
  <si>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</si>
  <si>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</si>
  <si>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</si>
  <si>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</si>
  <si>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</si>
  <si>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</si>
  <si>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</si>
  <si>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</si>
  <si>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</si>
  <si>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</si>
  <si>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</si>
  <si>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</si>
  <si>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</si>
  <si>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</si>
  <si>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</si>
  <si>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</si>
  <si>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</si>
  <si>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</si>
  <si>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</si>
  <si>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</si>
  <si>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</si>
  <si>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</si>
  <si>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</si>
  <si>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</si>
  <si>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</si>
  <si>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</si>
  <si>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</si>
  <si>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</si>
  <si>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</si>
  <si>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</si>
  <si>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</si>
  <si>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</si>
  <si>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</si>
  <si>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</si>
  <si>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</si>
  <si>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</si>
  <si>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</si>
  <si>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</si>
  <si>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</si>
  <si>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</si>
  <si>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</si>
  <si>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</si>
  <si>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</si>
  <si>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</si>
  <si>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</si>
  <si>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</si>
  <si>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</si>
  <si>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</si>
  <si>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</si>
  <si>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</si>
  <si>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</si>
  <si>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</si>
  <si>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</si>
  <si>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</si>
  <si>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</si>
  <si>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</si>
  <si>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</si>
  <si>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</si>
  <si>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</si>
  <si>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</si>
  <si>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</si>
  <si>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</si>
  <si>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</si>
  <si>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</si>
  <si>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</si>
  <si>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</si>
  <si>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</si>
  <si>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</si>
  <si>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</si>
  <si>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</si>
  <si>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</si>
  <si>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</si>
  <si>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</si>
  <si>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</si>
  <si>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</si>
  <si>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</si>
  <si>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</si>
  <si>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</si>
  <si>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</si>
  <si>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</si>
  <si>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</si>
  <si>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</si>
  <si>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</si>
  <si>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</si>
  <si>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</si>
  <si>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</si>
  <si>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</si>
  <si>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</si>
  <si>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</si>
  <si>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</si>
  <si>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</si>
  <si>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</si>
  <si>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</si>
  <si>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</si>
  <si>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</si>
  <si>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</si>
  <si>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</si>
  <si>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</si>
  <si>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</si>
  <si>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</si>
  <si>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</si>
  <si>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</si>
  <si>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</si>
  <si>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</si>
  <si>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</si>
  <si>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</si>
  <si>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</si>
  <si>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</si>
  <si>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</si>
  <si>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</si>
  <si>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</si>
  <si>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</si>
  <si>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</si>
  <si>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</si>
  <si>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</si>
  <si>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</si>
  <si>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</si>
  <si>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</si>
  <si>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</si>
  <si>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</si>
  <si>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</si>
  <si>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</si>
  <si>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</si>
  <si>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</si>
  <si>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</si>
  <si>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</si>
  <si>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</si>
  <si>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</si>
  <si>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</si>
  <si>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</si>
  <si>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</si>
  <si>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</si>
  <si>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</si>
  <si>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</si>
  <si>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</si>
  <si>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</si>
  <si>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</si>
  <si>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</si>
  <si>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</si>
  <si>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</si>
  <si>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</si>
  <si>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</si>
  <si>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</si>
  <si>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</si>
  <si>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</si>
  <si>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</si>
  <si>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</si>
  <si>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</si>
  <si>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</si>
  <si>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</si>
  <si>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</si>
  <si>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</si>
  <si>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</si>
  <si>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</si>
  <si>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</si>
  <si>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</si>
  <si>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</si>
  <si>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</si>
  <si>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</si>
  <si>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</si>
  <si>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</si>
  <si>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</si>
  <si>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</si>
  <si>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</si>
  <si>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</si>
  <si>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</si>
  <si>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</si>
  <si>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</si>
  <si>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</si>
  <si>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</si>
  <si>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</si>
  <si>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</si>
  <si>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</si>
  <si>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</si>
  <si>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</si>
  <si>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</si>
  <si>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</si>
  <si>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</si>
  <si>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</si>
  <si>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</si>
  <si>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</si>
  <si>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</si>
  <si>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</si>
  <si>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</si>
  <si>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</si>
  <si>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</si>
  <si>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</si>
  <si>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</si>
  <si>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</si>
  <si>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</si>
  <si>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</si>
  <si>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</si>
  <si>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</si>
  <si>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</si>
  <si>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</si>
  <si>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</si>
  <si>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</si>
  <si>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</si>
  <si>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</si>
  <si>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</si>
  <si>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</si>
  <si>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</si>
  <si>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</si>
  <si>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</si>
  <si>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</si>
  <si>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</si>
  <si>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</si>
  <si>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</si>
  <si>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</si>
  <si>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</si>
  <si>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</si>
  <si>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</si>
  <si>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</si>
  <si>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</si>
  <si>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</si>
  <si>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</si>
  <si>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</si>
  <si>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</si>
  <si>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</si>
  <si>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</si>
  <si>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</si>
  <si>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</si>
  <si>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</si>
  <si>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</si>
  <si>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</si>
  <si>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</si>
  <si>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</si>
  <si>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</si>
  <si>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</si>
  <si>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</si>
  <si>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</si>
  <si>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</si>
  <si>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</si>
  <si>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</si>
  <si>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</si>
  <si>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</si>
  <si>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</si>
  <si>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</si>
  <si>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</si>
  <si>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</si>
  <si>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</si>
  <si>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</si>
  <si>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</si>
  <si>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</si>
  <si>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</si>
  <si>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</si>
  <si>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</si>
  <si>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</si>
  <si>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</si>
  <si>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</si>
  <si>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</si>
  <si>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</si>
  <si>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</si>
  <si>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</si>
  <si>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</si>
  <si>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</si>
  <si>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</si>
  <si>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</si>
  <si>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</si>
  <si>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</si>
  <si>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</si>
  <si>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</si>
  <si>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</si>
  <si>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</si>
  <si>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</si>
  <si>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</si>
  <si>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</si>
  <si>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</si>
  <si>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</si>
  <si>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</si>
  <si>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</si>
  <si>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</si>
  <si>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</si>
  <si>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</si>
  <si>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</si>
  <si>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</si>
  <si>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</si>
  <si>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</si>
  <si>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</si>
  <si>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</si>
  <si>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</si>
  <si>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</si>
  <si>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</si>
  <si>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</si>
  <si>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</si>
  <si>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</si>
  <si>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</si>
  <si>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</si>
  <si>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</si>
  <si>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</si>
  <si>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</si>
  <si>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</si>
  <si>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</si>
  <si>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</si>
  <si>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</si>
  <si>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</si>
  <si>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</si>
  <si>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</si>
  <si>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</si>
  <si>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</si>
  <si>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</si>
  <si>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</si>
  <si>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</si>
  <si>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</si>
  <si>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</si>
  <si>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</si>
  <si>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</si>
  <si>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</si>
  <si>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</si>
  <si>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</si>
  <si>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</si>
  <si>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</si>
  <si>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</si>
  <si>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</si>
  <si>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</si>
  <si>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</si>
  <si>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</si>
  <si>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</si>
  <si>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</si>
  <si>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</si>
  <si>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</si>
  <si>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</si>
  <si>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</si>
  <si>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</si>
  <si>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</si>
  <si>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</si>
  <si>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</si>
  <si>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</si>
  <si>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</si>
  <si>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</si>
  <si>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</si>
  <si>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</si>
  <si>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</si>
  <si>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</si>
  <si>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</si>
  <si>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</si>
  <si>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</si>
  <si>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</si>
  <si>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</si>
  <si>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</si>
  <si>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</si>
  <si>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</si>
  <si>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</si>
  <si>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</si>
  <si>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</si>
  <si>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</si>
  <si>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</si>
  <si>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</si>
  <si>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</si>
  <si>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</si>
  <si>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</si>
  <si>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</si>
  <si>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</si>
  <si>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</si>
  <si>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</si>
  <si>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</si>
  <si>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</si>
  <si>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</si>
  <si>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</si>
  <si>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</si>
  <si>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</si>
  <si>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</si>
  <si>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</si>
  <si>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</si>
  <si>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</si>
  <si>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</si>
  <si>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</si>
  <si>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</si>
  <si>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</si>
  <si>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</si>
  <si>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</si>
  <si>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</si>
  <si>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</si>
  <si>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</si>
  <si>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</si>
  <si>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</si>
  <si>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</si>
  <si>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</si>
  <si>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</si>
  <si>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</si>
  <si>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</si>
  <si>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</si>
  <si>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</si>
  <si>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</si>
  <si>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</si>
  <si>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</si>
  <si>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</si>
  <si>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</si>
  <si>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</si>
  <si>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</si>
  <si>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</si>
  <si>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</si>
  <si>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</si>
  <si>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</si>
  <si>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</si>
  <si>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</si>
  <si>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</si>
  <si>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</si>
  <si>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</si>
  <si>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</si>
  <si>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</si>
  <si>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</si>
  <si>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</si>
  <si>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</si>
  <si>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</si>
  <si>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</si>
  <si>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</si>
  <si>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</si>
  <si>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</si>
  <si>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</si>
  <si>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</si>
  <si>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</si>
  <si>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</si>
  <si>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</si>
  <si>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</si>
  <si>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</si>
  <si>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</si>
  <si>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</si>
  <si>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</si>
  <si>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</si>
  <si>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</si>
  <si>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</si>
  <si>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</si>
  <si>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</si>
  <si>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</si>
  <si>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</si>
  <si>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</si>
  <si>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</si>
  <si>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</si>
  <si>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</si>
  <si>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</si>
  <si>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</si>
  <si>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</si>
  <si>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</si>
  <si>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</si>
  <si>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</si>
  <si>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</si>
  <si>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</si>
  <si>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</si>
  <si>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</si>
  <si>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</si>
  <si>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</si>
  <si>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</si>
  <si>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</si>
  <si>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</si>
  <si>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</si>
  <si>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</si>
  <si>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</si>
  <si>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</si>
  <si>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</si>
  <si>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</si>
  <si>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</si>
  <si>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</si>
  <si>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</si>
  <si>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</si>
  <si>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</si>
  <si>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</si>
  <si>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</si>
  <si>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</si>
  <si>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</si>
  <si>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</si>
  <si>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</si>
  <si>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</si>
  <si>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</si>
  <si>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</si>
  <si>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</si>
  <si>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</si>
  <si>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</si>
  <si>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</si>
  <si>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</si>
  <si>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</si>
  <si>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</si>
  <si>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</si>
  <si>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</si>
  <si>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</si>
  <si>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</si>
  <si>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</si>
  <si>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</si>
  <si>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</si>
  <si>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</si>
  <si>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</si>
  <si>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</si>
  <si>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</si>
  <si>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</si>
  <si>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</si>
  <si>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</si>
  <si>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</si>
  <si>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</si>
  <si>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</si>
  <si>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</si>
  <si>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</si>
  <si>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</si>
  <si>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</si>
  <si>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</si>
  <si>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</si>
  <si>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</si>
  <si>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</si>
  <si>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</si>
  <si>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</si>
  <si>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</si>
  <si>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</si>
  <si>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</si>
  <si>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</si>
  <si>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</si>
  <si>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</si>
  <si>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</si>
  <si>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</si>
  <si>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</si>
  <si>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</si>
  <si>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</si>
  <si>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</si>
  <si>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</si>
  <si>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</si>
  <si>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</si>
  <si>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</si>
  <si>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</si>
  <si>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</si>
  <si>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</si>
  <si>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</si>
  <si>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</si>
  <si>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</si>
  <si>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</si>
  <si>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</si>
  <si>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</si>
  <si>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</si>
  <si>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</si>
  <si>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</si>
  <si>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</si>
  <si>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</si>
  <si>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</si>
  <si>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</si>
  <si>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</si>
  <si>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</si>
  <si>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</si>
  <si>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</si>
  <si>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</si>
  <si>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</si>
  <si>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</si>
  <si>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</si>
  <si>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</si>
  <si>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</si>
  <si>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</si>
  <si>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</si>
  <si>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</si>
  <si>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</si>
  <si>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</si>
  <si>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</si>
  <si>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</si>
  <si>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</si>
  <si>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</si>
  <si>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</si>
  <si>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</si>
  <si>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</si>
  <si>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</si>
  <si>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</si>
  <si>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</si>
  <si>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</si>
  <si>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</si>
  <si>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</si>
  <si>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</si>
  <si>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</si>
  <si>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</si>
  <si>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</si>
  <si>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</si>
  <si>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</si>
  <si>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</si>
  <si>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</si>
  <si>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</si>
  <si>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</si>
  <si>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</si>
  <si>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</si>
  <si>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</si>
  <si>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</si>
  <si>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</si>
  <si>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</si>
  <si>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</si>
  <si>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</si>
  <si>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</si>
  <si>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</si>
  <si>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</si>
  <si>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</si>
  <si>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</si>
  <si>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</si>
  <si>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</si>
  <si>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</si>
  <si>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</si>
  <si>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</si>
  <si>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</si>
  <si>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</si>
  <si>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</si>
  <si>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</si>
  <si>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</si>
  <si>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</si>
  <si>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</si>
  <si>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</si>
  <si>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</si>
  <si>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</si>
  <si>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</si>
  <si>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</si>
  <si>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</si>
  <si>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</si>
  <si>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</si>
  <si>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</si>
  <si>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</si>
  <si>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</si>
  <si>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</si>
  <si>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</si>
  <si>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</si>
  <si>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</si>
  <si>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</si>
  <si>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</si>
  <si>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</si>
  <si>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</si>
  <si>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</si>
  <si>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</si>
  <si>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</si>
  <si>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</si>
  <si>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</si>
  <si>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</si>
  <si>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</si>
  <si>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</si>
  <si>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</si>
  <si>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</si>
  <si>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</si>
  <si>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</si>
  <si>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</si>
  <si>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</si>
  <si>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</si>
  <si>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</si>
  <si>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</si>
  <si>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</si>
  <si>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</si>
  <si>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</si>
  <si>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</si>
  <si>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</si>
  <si>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</si>
  <si>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</si>
  <si>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</si>
  <si>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</si>
  <si>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</si>
  <si>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</si>
  <si>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</si>
  <si>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</si>
  <si>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</si>
  <si>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</si>
  <si>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</si>
  <si>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</si>
  <si>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</si>
  <si>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</si>
  <si>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</si>
  <si>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</si>
  <si>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</si>
  <si>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</si>
  <si>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</si>
  <si>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</si>
  <si>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</si>
  <si>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</si>
  <si>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</si>
  <si>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</si>
  <si>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</si>
  <si>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</si>
  <si>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</si>
  <si>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</si>
  <si>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</si>
  <si>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</si>
  <si>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</si>
  <si>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</si>
  <si>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</si>
  <si>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</si>
  <si>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</si>
  <si>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</si>
  <si>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</si>
  <si>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</si>
  <si>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</si>
  <si>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</si>
  <si>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</si>
  <si>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</si>
  <si>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</si>
  <si>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</si>
  <si>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</si>
  <si>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</si>
  <si>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</si>
  <si>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</si>
  <si>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</si>
  <si>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</si>
  <si>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</si>
  <si>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</si>
  <si>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</si>
  <si>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</si>
  <si>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</si>
  <si>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</si>
  <si>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</si>
  <si>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</si>
  <si>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</si>
  <si>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</si>
  <si>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</si>
  <si>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</si>
  <si>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</si>
  <si>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</si>
  <si>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</si>
  <si>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</si>
  <si>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</si>
  <si>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</si>
  <si>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</si>
  <si>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</si>
  <si>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</si>
  <si>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</si>
  <si>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</si>
  <si>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</si>
  <si>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</si>
  <si>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</si>
  <si>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</si>
  <si>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</si>
  <si>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</si>
  <si>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</si>
  <si>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</si>
  <si>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</si>
  <si>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</si>
  <si>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</si>
  <si>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</si>
  <si>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</si>
  <si>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</si>
  <si>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</si>
  <si>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</si>
  <si>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</si>
  <si>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</si>
  <si>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</si>
  <si>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</si>
  <si>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</si>
  <si>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</si>
  <si>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</si>
  <si>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</si>
  <si>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</si>
  <si>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</si>
  <si>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</si>
  <si>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</si>
  <si>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</si>
  <si>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</si>
  <si>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</si>
  <si>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</si>
  <si>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</si>
  <si>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</si>
  <si>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</si>
  <si>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</si>
  <si>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</si>
  <si>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</si>
  <si>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</si>
  <si>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</si>
  <si>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</si>
  <si>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</si>
  <si>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</si>
  <si>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</si>
  <si>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</si>
  <si>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</si>
  <si>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</si>
  <si>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</si>
  <si>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</si>
  <si>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</si>
  <si>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</si>
  <si>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</si>
  <si>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</si>
  <si>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</si>
  <si>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</si>
  <si>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</si>
  <si>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</si>
  <si>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</si>
  <si>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</si>
  <si>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</si>
  <si>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</si>
  <si>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</si>
  <si>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</si>
  <si>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</si>
  <si>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</si>
  <si>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</si>
  <si>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</si>
  <si>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</si>
  <si>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</si>
  <si>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</si>
  <si>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</si>
  <si>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</si>
  <si>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</si>
  <si>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</si>
  <si>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</si>
  <si>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</si>
  <si>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</si>
  <si>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</si>
  <si>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</si>
  <si>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</si>
  <si>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</si>
  <si>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</si>
  <si>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</si>
  <si>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</si>
  <si>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</si>
  <si>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</si>
  <si>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</si>
  <si>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</si>
  <si>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</si>
  <si>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</si>
  <si>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</si>
  <si>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</si>
  <si>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</si>
  <si>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</si>
  <si>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</si>
  <si>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</si>
  <si>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</si>
  <si>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</si>
  <si>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</si>
  <si>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</si>
  <si>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</si>
  <si>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</si>
  <si>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</si>
  <si>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</si>
  <si>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</si>
  <si>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</si>
  <si>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</si>
  <si>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</si>
  <si>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</si>
  <si>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</si>
  <si>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</si>
  <si>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</si>
  <si>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</si>
  <si>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</si>
  <si>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</si>
  <si>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</si>
  <si>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</si>
  <si>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</si>
  <si>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</si>
  <si>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</si>
  <si>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</si>
  <si>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</si>
  <si>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</si>
  <si>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</si>
  <si>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</si>
  <si>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</si>
  <si>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</si>
  <si>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</si>
  <si>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</si>
  <si>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</si>
  <si>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</si>
  <si>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</si>
  <si>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</si>
  <si>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</si>
  <si>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</si>
  <si>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</si>
  <si>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</si>
  <si>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</si>
  <si>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</si>
  <si>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</si>
  <si>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</si>
  <si>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</si>
  <si>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</si>
  <si>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</si>
  <si>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</si>
  <si>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</si>
  <si>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</si>
  <si>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</si>
  <si>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</si>
  <si>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</si>
  <si>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</si>
  <si>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</si>
  <si>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</si>
  <si>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</si>
  <si>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</si>
  <si>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</si>
  <si>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</si>
  <si>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</si>
  <si>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</si>
  <si>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</si>
  <si>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</si>
  <si>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</si>
  <si>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</si>
  <si>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</si>
  <si>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</si>
  <si>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</si>
  <si>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</si>
  <si>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</si>
  <si>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</si>
  <si>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</si>
  <si>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</si>
  <si>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</si>
  <si>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</si>
  <si>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</si>
  <si>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</si>
  <si>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</si>
  <si>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</si>
  <si>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</si>
  <si>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</si>
  <si>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</si>
  <si>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</si>
  <si>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</si>
  <si>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</si>
  <si>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</si>
  <si>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</si>
  <si>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</si>
  <si>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</si>
  <si>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</si>
  <si>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</si>
  <si>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</si>
  <si>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</si>
  <si>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</si>
  <si>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</si>
  <si>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</si>
  <si>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</si>
  <si>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</si>
  <si>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</si>
  <si>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</si>
  <si>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</si>
  <si>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</si>
  <si>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</si>
  <si>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</si>
  <si>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</si>
  <si>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</si>
  <si>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</si>
  <si>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</si>
  <si>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</si>
  <si>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</si>
  <si>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</si>
  <si>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</si>
  <si>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</si>
  <si>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</si>
  <si>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</si>
  <si>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</si>
  <si>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</si>
  <si>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</si>
  <si>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</si>
  <si>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</si>
  <si>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</si>
  <si>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</si>
  <si>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</si>
  <si>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</si>
  <si>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</si>
  <si>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</si>
  <si>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</si>
  <si>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</si>
  <si>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</si>
  <si>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</si>
  <si>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</si>
  <si>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</si>
  <si>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</si>
  <si>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</si>
  <si>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</si>
  <si>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</si>
  <si>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</si>
  <si>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</si>
  <si>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</si>
  <si>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</si>
  <si>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</si>
  <si>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</si>
  <si>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</si>
  <si>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</si>
  <si>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</si>
  <si>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</si>
  <si>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</si>
  <si>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</si>
  <si>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</si>
  <si>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</si>
  <si>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</si>
  <si>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</si>
  <si>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</si>
  <si>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</si>
  <si>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</si>
  <si>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</si>
  <si>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</si>
  <si>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</si>
  <si>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</si>
  <si>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</si>
  <si>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</si>
  <si>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</si>
  <si>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</si>
  <si>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</si>
  <si>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</si>
  <si>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</si>
  <si>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</si>
  <si>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</si>
  <si>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</si>
  <si>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</si>
  <si>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</si>
  <si>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</si>
  <si>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</si>
  <si>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</si>
  <si>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</si>
  <si>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</si>
  <si>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</si>
  <si>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</si>
  <si>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</si>
  <si>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</si>
  <si>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</si>
  <si>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</si>
  <si>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</si>
  <si>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</si>
  <si>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</si>
  <si>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</si>
  <si>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</si>
  <si>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</si>
  <si>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</si>
  <si>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</si>
  <si>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</si>
  <si>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</si>
  <si>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</si>
  <si>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</si>
  <si>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</si>
  <si>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</si>
  <si>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</si>
  <si>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</si>
  <si>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</si>
  <si>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</si>
  <si>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</si>
  <si>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</si>
  <si>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</si>
  <si>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</si>
  <si>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</si>
  <si>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</si>
  <si>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</si>
  <si>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</si>
  <si>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</si>
  <si>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</si>
  <si>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</si>
  <si>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</si>
  <si>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</si>
  <si>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</si>
  <si>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</si>
  <si>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</si>
  <si>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</si>
  <si>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</si>
  <si>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</si>
  <si>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</si>
  <si>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</si>
  <si>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</si>
  <si>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</si>
  <si>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</si>
  <si>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</si>
  <si>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</si>
  <si>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</si>
  <si>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</si>
  <si>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</si>
  <si>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</si>
  <si>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</si>
  <si>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</si>
  <si>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</si>
  <si>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</si>
  <si>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</si>
  <si>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</si>
  <si>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</si>
  <si>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</si>
  <si>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</si>
  <si>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</si>
  <si>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</si>
  <si>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</si>
  <si>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</si>
  <si>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</si>
  <si>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</si>
  <si>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</si>
  <si>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</si>
  <si>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</si>
  <si>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</si>
  <si>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</si>
  <si>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</si>
  <si>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</si>
  <si>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</si>
  <si>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</si>
  <si>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</si>
  <si>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</si>
  <si>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</si>
  <si>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</si>
  <si>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</si>
  <si>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</si>
  <si>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</si>
  <si>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</si>
  <si>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</si>
  <si>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</si>
  <si>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</si>
  <si>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</si>
  <si>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</si>
  <si>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</si>
  <si>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</si>
  <si>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</si>
  <si>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</si>
  <si>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</si>
  <si>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</si>
  <si>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</si>
  <si>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</si>
  <si>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</si>
  <si>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</si>
  <si>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</si>
  <si>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</si>
  <si>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</si>
  <si>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</si>
  <si>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</si>
  <si>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</si>
  <si>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</si>
  <si>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</si>
  <si>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</si>
  <si>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</si>
  <si>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</si>
  <si>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</si>
  <si>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</si>
  <si>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</si>
  <si>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</si>
  <si>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</si>
  <si>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</si>
  <si>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</si>
  <si>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</si>
  <si>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</si>
  <si>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</si>
  <si>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</si>
  <si>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</si>
  <si>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</si>
  <si>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</si>
  <si>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</si>
  <si>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</si>
  <si>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</si>
  <si>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</si>
  <si>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</si>
  <si>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</si>
  <si>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</si>
  <si>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</si>
  <si>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</si>
  <si>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</si>
  <si>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</si>
  <si>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</si>
  <si>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</si>
  <si>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</si>
  <si>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</si>
  <si>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</si>
  <si>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</si>
  <si>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</si>
  <si>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</si>
  <si>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</si>
  <si>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</si>
  <si>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</si>
  <si>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</si>
  <si>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</si>
  <si>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</si>
  <si>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</si>
  <si>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</si>
  <si>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</si>
  <si>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</si>
  <si>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</si>
  <si>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</si>
  <si>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</si>
  <si>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</si>
  <si>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</si>
  <si>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</si>
  <si>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</si>
  <si>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</si>
  <si>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</si>
  <si>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</si>
  <si>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</si>
  <si>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</si>
  <si>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</si>
  <si>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</si>
  <si>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</si>
  <si>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</si>
  <si>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</si>
  <si>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</si>
  <si>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</si>
  <si>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</si>
  <si>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</si>
  <si>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</si>
  <si>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</si>
  <si>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</si>
  <si>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</si>
  <si>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</si>
  <si>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</si>
  <si>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</si>
  <si>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</si>
  <si>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</si>
  <si>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</si>
  <si>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</si>
  <si>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</si>
  <si>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</si>
  <si>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</si>
  <si>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</si>
  <si>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</si>
  <si>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</si>
  <si>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</si>
  <si>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</si>
  <si>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</si>
  <si>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</si>
  <si>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</si>
  <si>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</si>
  <si>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</si>
  <si>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</si>
  <si>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</si>
  <si>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</si>
  <si>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</si>
  <si>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</si>
  <si>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</si>
  <si>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</si>
  <si>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</si>
  <si>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</si>
  <si>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</si>
  <si>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</si>
  <si>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</si>
  <si>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</si>
  <si>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</si>
  <si>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</si>
  <si>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</si>
  <si>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</si>
  <si>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</si>
  <si>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</si>
  <si>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</si>
  <si>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</si>
  <si>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</si>
  <si>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</si>
  <si>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</si>
  <si>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</si>
  <si>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</si>
  <si>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</si>
  <si>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</si>
  <si>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</si>
  <si>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</si>
  <si>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</si>
  <si>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</si>
  <si>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</si>
  <si>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</si>
  <si>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</si>
  <si>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</si>
  <si>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</si>
  <si>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</si>
  <si>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</si>
  <si>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</si>
  <si>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</si>
  <si>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</si>
  <si>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</si>
  <si>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</si>
  <si>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</si>
  <si>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</si>
  <si>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</si>
  <si>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</si>
  <si>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</si>
  <si>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</si>
  <si>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</si>
  <si>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</si>
  <si>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</si>
  <si>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</si>
  <si>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</si>
  <si>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</si>
  <si>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</si>
  <si>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</si>
  <si>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</si>
  <si>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</si>
  <si>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</si>
  <si>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</si>
  <si>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</si>
  <si>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</si>
  <si>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</si>
  <si>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</si>
  <si>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</si>
  <si>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</si>
  <si>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</si>
  <si>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</si>
  <si>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</si>
  <si>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</si>
  <si>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</si>
  <si>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</si>
  <si>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</si>
  <si>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</si>
  <si>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</si>
  <si>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</si>
  <si>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</si>
  <si>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</si>
  <si>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</si>
  <si>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</si>
  <si>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</si>
  <si>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</si>
  <si>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</si>
  <si>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</si>
  <si>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</si>
  <si>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</si>
  <si>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</si>
  <si>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</si>
  <si>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</si>
  <si>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</si>
  <si>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</si>
  <si>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</si>
  <si>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</si>
  <si>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</si>
  <si>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</si>
  <si>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</si>
  <si>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</si>
  <si>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</si>
  <si>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</si>
  <si>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</si>
  <si>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</si>
  <si>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</si>
  <si>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</si>
  <si>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</si>
  <si>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</si>
  <si>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</si>
  <si>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</si>
  <si>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</si>
  <si>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</si>
  <si>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</si>
  <si>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</si>
  <si>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</si>
  <si>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</si>
  <si>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</si>
  <si>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</si>
  <si>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</si>
  <si>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</si>
  <si>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</si>
  <si>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</si>
  <si>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</si>
  <si>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</si>
  <si>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</si>
  <si>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</si>
  <si>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</si>
  <si>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</si>
  <si>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</si>
  <si>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</si>
  <si>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</si>
  <si>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</si>
  <si>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</si>
  <si>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</si>
  <si>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</si>
  <si>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</si>
  <si>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</si>
  <si>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</si>
  <si>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</si>
  <si>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</si>
  <si>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</si>
  <si>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</si>
  <si>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</si>
  <si>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</si>
  <si>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</si>
  <si>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</si>
  <si>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</si>
  <si>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</si>
  <si>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</si>
  <si>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</si>
  <si>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</si>
  <si>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</si>
  <si>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</si>
  <si>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</si>
  <si>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</si>
  <si>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</si>
  <si>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</si>
  <si>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</si>
  <si>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</si>
  <si>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</si>
  <si>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</si>
  <si>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</si>
  <si>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</si>
  <si>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</si>
  <si>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</si>
  <si>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</si>
  <si>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</si>
  <si>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</si>
  <si>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</si>
  <si>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</si>
  <si>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</si>
  <si>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</si>
  <si>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</si>
  <si>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</si>
  <si>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</si>
  <si>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</si>
  <si>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</si>
  <si>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</si>
  <si>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</si>
  <si>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</si>
  <si>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</si>
  <si>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</si>
  <si>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</si>
  <si>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</si>
  <si>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</si>
  <si>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</si>
  <si>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</si>
  <si>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</si>
  <si>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</si>
  <si>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</si>
  <si>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</si>
  <si>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</si>
  <si>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</si>
  <si>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</si>
  <si>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</si>
  <si>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</si>
  <si>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</si>
  <si>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</si>
  <si>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</si>
  <si>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</si>
  <si>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</si>
  <si>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</si>
  <si>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</si>
  <si>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</si>
  <si>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</si>
  <si>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</si>
  <si>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</si>
  <si>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</si>
  <si>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</si>
  <si>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</si>
  <si>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</si>
  <si>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</si>
  <si>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</si>
  <si>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</si>
  <si>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</si>
  <si>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</si>
  <si>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</si>
  <si>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</si>
  <si>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</si>
  <si>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</si>
  <si>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</si>
  <si>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</si>
  <si>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</si>
  <si>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</si>
  <si>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</si>
  <si>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</si>
  <si>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</si>
  <si>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</si>
  <si>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</si>
  <si>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</si>
  <si>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</si>
  <si>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</si>
  <si>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</si>
  <si>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</si>
  <si>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</si>
  <si>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</si>
  <si>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</si>
  <si>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</si>
  <si>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</si>
  <si>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</si>
  <si>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</si>
  <si>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</si>
  <si>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</si>
  <si>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</si>
  <si>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</si>
  <si>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</si>
  <si>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</si>
  <si>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</si>
  <si>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</si>
  <si>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</si>
  <si>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</si>
  <si>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</si>
  <si>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</si>
  <si>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</si>
  <si>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</si>
  <si>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</si>
  <si>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</si>
  <si>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</si>
  <si>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</si>
  <si>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</si>
  <si>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</si>
  <si>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</si>
  <si>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</si>
  <si>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</si>
  <si>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</si>
  <si>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</si>
  <si>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</si>
  <si>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</si>
  <si>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</si>
  <si>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</si>
  <si>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</si>
  <si>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</si>
  <si>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</si>
  <si>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</si>
  <si>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</si>
  <si>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</si>
  <si>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</si>
  <si>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</si>
  <si>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</si>
  <si>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</si>
  <si>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</si>
  <si>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</si>
  <si>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</si>
  <si>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</si>
  <si>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</si>
  <si>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</si>
  <si>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</si>
  <si>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</si>
  <si>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</si>
  <si>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</si>
  <si>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</si>
  <si>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</si>
  <si>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</si>
  <si>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</si>
  <si>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</si>
  <si>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</si>
  <si>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</si>
  <si>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</si>
  <si>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</si>
  <si>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</si>
  <si>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</si>
  <si>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</si>
  <si>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</si>
  <si>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</si>
  <si>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</si>
  <si>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</si>
  <si>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</si>
  <si>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</si>
  <si>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</si>
  <si>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</si>
  <si>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</si>
  <si>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</si>
  <si>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</si>
  <si>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</si>
  <si>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</si>
  <si>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</si>
  <si>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</si>
  <si>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</si>
  <si>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</si>
  <si>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</si>
  <si>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</si>
  <si>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</si>
  <si>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</si>
  <si>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</si>
  <si>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</si>
  <si>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</si>
  <si>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</si>
  <si>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</si>
  <si>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</si>
  <si>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</si>
  <si>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</si>
  <si>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</si>
  <si>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</si>
  <si>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</si>
  <si>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</si>
  <si>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</si>
  <si>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</si>
  <si>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</si>
  <si>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</si>
  <si>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</si>
  <si>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</si>
  <si>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</si>
  <si>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</si>
  <si>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</si>
  <si>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</si>
  <si>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</si>
  <si>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</si>
  <si>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</si>
  <si>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</si>
  <si>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</si>
  <si>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Grand total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</si>
  <si>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</si>
  <si>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</si>
  <si>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</si>
  <si>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</si>
  <si>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</si>
  <si>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</si>
  <si>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</si>
  <si>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</si>
  <si>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</si>
  <si>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</si>
  <si>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</si>
  <si>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</si>
  <si>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</si>
  <si>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</si>
  <si>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</si>
  <si>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</si>
  <si>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</si>
  <si>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</si>
  <si>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</si>
  <si>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</si>
  <si>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</si>
  <si>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</si>
  <si>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</si>
  <si>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</si>
  <si>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</si>
  <si>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Parent Category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</si>
  <si>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</si>
  <si>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</si>
  <si>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</si>
  <si>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</si>
  <si>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</si>
  <si>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</si>
  <si>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</si>
  <si>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</si>
  <si>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</si>
  <si>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</si>
  <si>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</si>
  <si>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</si>
  <si>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</si>
  <si>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</si>
  <si>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</si>
  <si>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</si>
  <si>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</si>
  <si>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</si>
  <si>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</si>
  <si>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</si>
  <si>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</si>
  <si>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</si>
  <si>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</si>
  <si>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</si>
  <si>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Goal</t>
  </si>
  <si>
    <t>Number Successful</t>
  </si>
  <si>
    <t>Number Failed</t>
  </si>
  <si>
    <t>Number Canceled</t>
  </si>
  <si>
    <t>Total Projects</t>
  </si>
  <si>
    <t>Percentage Successful</t>
  </si>
  <si>
    <t xml:space="preserve">Percentage Failed </t>
  </si>
  <si>
    <t>Percentage Canceled</t>
  </si>
  <si>
    <t>c_date_launched_at</t>
  </si>
  <si>
    <t>C_date_END</t>
  </si>
  <si>
    <t>Years (c_date_launched_at)</t>
  </si>
  <si>
    <t>Outcome</t>
  </si>
  <si>
    <t>Mean</t>
  </si>
  <si>
    <t>Median</t>
  </si>
  <si>
    <t>Minimum</t>
  </si>
  <si>
    <t>Maximum</t>
  </si>
  <si>
    <t>Variance</t>
  </si>
  <si>
    <t>Standard Deviation</t>
  </si>
  <si>
    <t>1 SD</t>
  </si>
  <si>
    <t>3 SD</t>
  </si>
  <si>
    <t>2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</si>
</sst>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"/>
    <numFmt numFmtId="168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16" fillId="0" borderId="0" xfId="42" applyNumberFormat="1" applyFont="1" applyAlignment="1">
      <alignment horizontal="center"/>
    </xf>
    <xf numFmtId="1" fontId="0" fillId="0" borderId="0" xfId="42" applyNumberFormat="1" applyFont="1"/>
    <xf numFmtId="2" fontId="0" fillId="0" borderId="0" xfId="0" applyNumberFormat="1"/>
    <xf numFmtId="2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2" fontId="18" fillId="0" borderId="0" xfId="0" applyNumberFormat="1" applyFont="1" applyAlignment="1">
      <alignment horizontal="left" vertical="center" wrapText="1"/>
    </xf>
    <xf numFmtId="0" fontId="0" fillId="0" borderId="0" xfId="0" applyNumberFormat="1"/>
    <xf numFmtId="167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/>
    <xf numFmtId="168" fontId="0" fillId="0" borderId="10" xfId="0" applyNumberFormat="1" applyBorder="1" applyAlignment="1">
      <alignment horizontal="center"/>
    </xf>
    <xf numFmtId="0" fontId="0" fillId="33" borderId="10" xfId="0" applyFill="1" applyBorder="1"/>
    <xf numFmtId="0" fontId="0" fillId="0" borderId="10" xfId="0" applyBorder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EEAB8A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FFEEA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[20240424_CrowdfundingBook_AAP.xlsx]campaigns_category_1!PivotTable1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 Outcome </a:t>
            </a:r>
          </a:p>
        </c:rich>
      </c:tx>
      <c:layout>
        <c:manualLayout>
          <c:xMode val="edge"/>
          <c:yMode val="edge"/>
          <c:x val="0.42883401710708491"/>
          <c:y val="5.31017313822896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campaigns_category_1!$B$3:$B$4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campaigns_category_1!$A$5:$A$14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campaigns_category_1!$B$5:$B$14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BD-4C5C-90F4-548DE1F53D30}"/>
            </c:ext>
          </c:extLst>
        </c:ser>
        <c:ser>
          <c:idx val="1"/>
          <c:order val="1"/>
          <c:tx>
            <c:strRef>
              <c:f>campaigns_category_1!$C$3:$C$4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campaigns_category_1!$A$5:$A$14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campaigns_category_1!$C$5:$C$14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BD-4C5C-90F4-548DE1F53D30}"/>
            </c:ext>
          </c:extLst>
        </c:ser>
        <c:ser>
          <c:idx val="2"/>
          <c:order val="2"/>
          <c:tx>
            <c:strRef>
              <c:f>campaigns_category_1!$D$3:$D$4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campaigns_category_1!$A$5:$A$14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campaigns_category_1!$D$5:$D$14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BD-4C5C-90F4-548DE1F53D30}"/>
            </c:ext>
          </c:extLst>
        </c:ser>
        <c:ser>
          <c:idx val="3"/>
          <c:order val="3"/>
          <c:tx>
            <c:strRef>
              <c:f>campaigns_category_1!$E$3:$E$4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campaigns_category_1!$A$5:$A$14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campaigns_category_1!$E$5:$E$14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BD-4C5C-90F4-548DE1F53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06760032"/>
        <c:axId val="1706761472"/>
      </c:barChart>
      <c:catAx>
        <c:axId val="170676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61472"/>
        <c:crosses val="autoZero"/>
        <c:auto val="1"/>
        <c:lblAlgn val="ctr"/>
        <c:lblOffset val="100"/>
        <c:noMultiLvlLbl val="0"/>
      </c:catAx>
      <c:valAx>
        <c:axId val="170676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76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[20240424_CrowdfundingBook_AAP.xlsx]stackedCol_pattern_2!PivotTable2</c:name>
    <c:fmtId val="6"/>
  </c:pivotSource>
  <c:chart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stackedCol_pattern_2!$B$4:$B$5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stackedCol_pattern_2!$A$6:$A$30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stackedCol_pattern_2!$B$6:$B$30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B6-497C-8DBD-8FC18FE4FE43}"/>
            </c:ext>
          </c:extLst>
        </c:ser>
        <c:ser>
          <c:idx val="1"/>
          <c:order val="1"/>
          <c:tx>
            <c:strRef>
              <c:f>stackedCol_pattern_2!$C$4:$C$5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stackedCol_pattern_2!$A$6:$A$30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stackedCol_pattern_2!$C$6:$C$30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B6-497C-8DBD-8FC18FE4FE43}"/>
            </c:ext>
          </c:extLst>
        </c:ser>
        <c:ser>
          <c:idx val="2"/>
          <c:order val="2"/>
          <c:tx>
            <c:strRef>
              <c:f>stackedCol_pattern_2!$D$4:$D$5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cat>
            <c:strRef>
              <c:f>stackedCol_pattern_2!$A$6:$A$30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stackedCol_pattern_2!$D$6:$D$30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B6-497C-8DBD-8FC18FE4FE43}"/>
            </c:ext>
          </c:extLst>
        </c:ser>
        <c:ser>
          <c:idx val="3"/>
          <c:order val="3"/>
          <c:tx>
            <c:strRef>
              <c:f>stackedCol_pattern_2!$E$4:$E$5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stackedCol_pattern_2!$A$6:$A$30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stackedCol_pattern_2!$E$6:$E$30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B6-497C-8DBD-8FC18FE4F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27076415"/>
        <c:axId val="1527101855"/>
      </c:barChart>
      <c:catAx>
        <c:axId val="1527076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101855"/>
        <c:crosses val="autoZero"/>
        <c:auto val="1"/>
        <c:lblAlgn val="ctr"/>
        <c:lblOffset val="100"/>
        <c:noMultiLvlLbl val="0"/>
      </c:catAx>
      <c:valAx>
        <c:axId val="152710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76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[20240424_CrowdfundingBook_AAP.xlsx]Line_Graph!PivotTable12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</a:t>
            </a:r>
            <a:r>
              <a:rPr lang="en-US" baseline="0"/>
              <a:t> vs Month</a:t>
            </a:r>
            <a:endParaRPr lang="en-US"/>
          </a:p>
        </c:rich>
      </c:tx>
      <c:layout>
        <c:manualLayout>
          <c:xMode val="edge"/>
          <c:yMode val="edge"/>
          <c:x val="0.4430176290922711"/>
          <c:y val="4.0518372703412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Line_Graph!$B$4:$B$5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Line_Graph!$A$6:$A$18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Line_Graph!$B$6:$B$18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21-45EB-BA81-14E09E7961DF}"/>
            </c:ext>
          </c:extLst>
        </c:ser>
        <c:ser>
          <c:idx val="1"/>
          <c:order val="1"/>
          <c:tx>
            <c:strRef>
              <c:f>Line_Graph!$C$4:$C$5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Line_Graph!$A$6:$A$18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Line_Graph!$C$6:$C$18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21-45EB-BA81-14E09E7961DF}"/>
            </c:ext>
          </c:extLst>
        </c:ser>
        <c:ser>
          <c:idx val="2"/>
          <c:order val="2"/>
          <c:tx>
            <c:strRef>
              <c:f>Line_Graph!$D$4:$D$5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Line_Graph!$A$6:$A$18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Line_Graph!$D$6:$D$18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21-45EB-BA81-14E09E796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7098975"/>
        <c:axId val="1527089375"/>
      </c:lineChart>
      <c:catAx>
        <c:axId val="1527098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89375"/>
        <c:crosses val="autoZero"/>
        <c:auto val="1"/>
        <c:lblAlgn val="ctr"/>
        <c:lblOffset val="100"/>
        <c:noMultiLvlLbl val="0"/>
      </c:catAx>
      <c:valAx>
        <c:axId val="152708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098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 Based on</a:t>
            </a:r>
            <a:r>
              <a:rPr lang="en-US" baseline="0"/>
              <a:t>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54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7-42A6-8135-9A5123BDD79A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7-42A6-8135-9A5123BDD79A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37-42A6-8135-9A5123BDD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9622799"/>
        <c:axId val="1479625199"/>
      </c:lineChart>
      <c:catAx>
        <c:axId val="147962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25199"/>
        <c:crosses val="autoZero"/>
        <c:auto val="1"/>
        <c:lblAlgn val="ctr"/>
        <c:lblOffset val="100"/>
        <c:noMultiLvlLbl val="0"/>
      </c:catAx>
      <c:valAx>
        <c:axId val="14796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9622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274320</xdr:colOff>
      <xdr:row>1</xdr:row>
      <xdr:rowOff>72390</xdr:rowOff>
    </xdr:from>
    <xdr:to>
      <xdr:col>16</xdr:col>
      <xdr:colOff>480060</xdr:colOff>
      <xdr:row>23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E476CA-799E-C43E-046E-B2E0D7E47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521970</xdr:colOff>
      <xdr:row>5</xdr:row>
      <xdr:rowOff>163830</xdr:rowOff>
    </xdr:from>
    <xdr:to>
      <xdr:col>18</xdr:col>
      <xdr:colOff>76200</xdr:colOff>
      <xdr:row>26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7A698A-BA98-45EA-19CD-AF0F3616A4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638175</xdr:colOff>
      <xdr:row>1</xdr:row>
      <xdr:rowOff>19050</xdr:rowOff>
    </xdr:from>
    <xdr:to>
      <xdr:col>16</xdr:col>
      <xdr:colOff>390525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A2DE78-9623-B315-AB62-36B0206FB7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1371600</xdr:colOff>
      <xdr:row>14</xdr:row>
      <xdr:rowOff>140970</xdr:rowOff>
    </xdr:from>
    <xdr:to>
      <xdr:col>8</xdr:col>
      <xdr:colOff>403860</xdr:colOff>
      <xdr:row>28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8EA4C-0FF3-F98C-3E8E-75C67C73A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" refreshedDate="45403.410821759258" createdVersion="8" refreshedVersion="8" minRefreshableVersion="3" recordCount="1000" xr:uid="{7172BAC6-83AB-443E-B486-C6F657B51807}">
  <cacheSource type="worksheet">
    <worksheetSource ref="E1:R1001" sheet="Crowdfunding"/>
  </cacheSource>
  <cacheFields count="14"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il, Amar" refreshedDate="45404.766114004633" createdVersion="8" refreshedVersion="8" minRefreshableVersion="3" recordCount="1000" xr:uid="{CA488642-0776-4B5A-9572-CB38E958C9CA}">
  <cacheSource type="worksheet">
    <worksheetSource ref="B1:T1001" sheet="Crowdfunding"/>
  </cacheSource>
  <cacheFields count="22"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c_date_launched_at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/>
    </cacheField>
    <cacheField name="C_date_END" numFmtId="14">
      <sharedItems containsSemiMixedTypes="0" containsNonDate="0" containsDate="1" containsString="0" minDate="2010-01-09T06:00:00" maxDate="2020-02-10T06:00:00"/>
    </cacheField>
    <cacheField name="Months (c_date_launched_at)" numFmtId="0" databaseField="0">
      <fieldGroup base="17">
        <rangePr groupBy="months" startDate="2010-01-09T06:00:00" endDate="2020-01-27T06:00:00"/>
        <groupItems count="14">
          <s v="&lt;01/0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27/2020"/>
        </groupItems>
      </fieldGroup>
    </cacheField>
    <cacheField name="Quarters (c_date_launched_at)" numFmtId="0" databaseField="0">
      <fieldGroup base="17">
        <rangePr groupBy="quarters" startDate="2010-01-09T06:00:00" endDate="2020-01-27T06:00:00"/>
        <groupItems count="6">
          <s v="&lt;01/09/2010"/>
          <s v="Qtr1"/>
          <s v="Qtr2"/>
          <s v="Qtr3"/>
          <s v="Qtr4"/>
          <s v="&gt;01/27/2020"/>
        </groupItems>
      </fieldGroup>
    </cacheField>
    <cacheField name="Years (c_date_launched_at)" numFmtId="0" databaseField="0">
      <fieldGroup base="17">
        <rangePr groupBy="years" startDate="2010-01-09T06:00:00" endDate="2020-01-27T06:00:00"/>
        <groupItems count="13">
          <s v="&lt;01/0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0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n v="0"/>
    <x v="0"/>
    <n v="0"/>
    <n v="0"/>
    <x v="0"/>
    <s v="CAD"/>
    <n v="1448690400"/>
    <n v="1450159200"/>
    <b v="0"/>
    <b v="0"/>
    <s v="food/food trucks"/>
    <x v="0"/>
    <x v="0"/>
  </r>
  <r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1599"/>
    <n v="79.95"/>
    <x v="0"/>
    <n v="15"/>
    <n v="106.6"/>
    <x v="1"/>
    <s v="USD"/>
    <n v="1443848400"/>
    <n v="1444539600"/>
    <b v="0"/>
    <b v="0"/>
    <s v="music/rock"/>
    <x v="1"/>
    <x v="1"/>
  </r>
  <r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2"/>
    <n v="2"/>
    <x v="0"/>
    <n v="1"/>
    <n v="2"/>
    <x v="6"/>
    <s v="EUR"/>
    <n v="1375333200"/>
    <n v="1377752400"/>
    <b v="0"/>
    <b v="0"/>
    <s v="music/metal"/>
    <x v="1"/>
    <x v="16"/>
  </r>
  <r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"/>
    <n v="1"/>
    <x v="0"/>
    <n v="1"/>
    <n v="1"/>
    <x v="1"/>
    <s v="USD"/>
    <n v="1319000400"/>
    <n v="1320555600"/>
    <b v="0"/>
    <b v="0"/>
    <s v="theater/plays"/>
    <x v="3"/>
    <x v="3"/>
  </r>
  <r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"/>
    <n v="1"/>
    <x v="0"/>
    <n v="1"/>
    <n v="1"/>
    <x v="1"/>
    <s v="USD"/>
    <n v="1544940000"/>
    <n v="1545026400"/>
    <b v="0"/>
    <b v="0"/>
    <s v="music/rock"/>
    <x v="1"/>
    <x v="1"/>
  </r>
  <r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"/>
    <n v="2"/>
    <x v="0"/>
    <n v="1"/>
    <n v="2"/>
    <x v="0"/>
    <s v="CAD"/>
    <n v="1269493200"/>
    <n v="1270443600"/>
    <b v="0"/>
    <b v="0"/>
    <s v="theater/plays"/>
    <x v="3"/>
    <x v="3"/>
  </r>
  <r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4257"/>
    <n v="425.7"/>
    <x v="1"/>
    <n v="43"/>
    <n v="99"/>
    <x v="1"/>
    <s v="USD"/>
    <n v="1535432400"/>
    <n v="1537160400"/>
    <b v="0"/>
    <b v="1"/>
    <s v="music/rock"/>
    <x v="1"/>
    <x v="1"/>
  </r>
  <r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3"/>
    <n v="3"/>
    <x v="0"/>
    <n v="1"/>
    <n v="3"/>
    <x v="1"/>
    <s v="USD"/>
    <n v="1264399200"/>
    <n v="1267423200"/>
    <b v="0"/>
    <b v="0"/>
    <s v="music/rock"/>
    <x v="1"/>
    <x v="1"/>
  </r>
  <r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5"/>
    <n v="5"/>
    <x v="0"/>
    <n v="1"/>
    <n v="5"/>
    <x v="3"/>
    <s v="DKK"/>
    <n v="1504069200"/>
    <n v="1504155600"/>
    <b v="0"/>
    <b v="1"/>
    <s v="publishing/nonfiction"/>
    <x v="5"/>
    <x v="9"/>
  </r>
  <r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5"/>
    <n v="5"/>
    <x v="0"/>
    <n v="1"/>
    <n v="5"/>
    <x v="1"/>
    <s v="USD"/>
    <n v="1432098000"/>
    <n v="1433653200"/>
    <b v="0"/>
    <b v="1"/>
    <s v="music/jazz"/>
    <x v="1"/>
    <x v="17"/>
  </r>
  <r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1620"/>
    <n v="40.5"/>
    <x v="0"/>
    <n v="16"/>
    <n v="101.25"/>
    <x v="1"/>
    <s v="USD"/>
    <n v="1555218000"/>
    <n v="1556600400"/>
    <b v="0"/>
    <b v="0"/>
    <s v="theater/plays"/>
    <x v="3"/>
    <x v="3"/>
  </r>
  <r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0"/>
    <n v="0"/>
    <x v="0"/>
    <n v="0"/>
    <n v="0"/>
    <x v="1"/>
    <s v="USD"/>
    <n v="1367384400"/>
    <n v="1369803600"/>
    <b v="0"/>
    <b v="1"/>
    <s v="theater/plays"/>
    <x v="3"/>
    <x v="3"/>
  </r>
  <r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4"/>
    <n v="4"/>
    <x v="3"/>
    <n v="1"/>
    <n v="4"/>
    <x v="5"/>
    <s v="CHF"/>
    <n v="1330495200"/>
    <n v="1332306000"/>
    <b v="0"/>
    <b v="0"/>
    <s v="music/indie rock"/>
    <x v="1"/>
    <x v="7"/>
  </r>
  <r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5"/>
    <n v="5"/>
    <x v="0"/>
    <n v="1"/>
    <n v="5"/>
    <x v="4"/>
    <s v="GBP"/>
    <n v="1375160400"/>
    <n v="1376197200"/>
    <b v="0"/>
    <b v="0"/>
    <s v="food/food trucks"/>
    <x v="0"/>
    <x v="0"/>
  </r>
  <r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2"/>
    <n v="2"/>
    <x v="0"/>
    <n v="1"/>
    <n v="2"/>
    <x v="1"/>
    <s v="USD"/>
    <n v="1404795600"/>
    <n v="1407128400"/>
    <b v="0"/>
    <b v="0"/>
    <s v="music/jazz"/>
    <x v="1"/>
    <x v="17"/>
  </r>
  <r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3"/>
    <n v="3"/>
    <x v="0"/>
    <n v="1"/>
    <n v="3"/>
    <x v="1"/>
    <s v="USD"/>
    <n v="1264399200"/>
    <n v="1265695200"/>
    <b v="0"/>
    <b v="0"/>
    <s v="technology/wearables"/>
    <x v="2"/>
    <x v="8"/>
  </r>
  <r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35"/>
    <n v="17.5"/>
    <x v="0"/>
    <n v="10"/>
    <n v="73.5"/>
    <x v="1"/>
    <s v="USD"/>
    <n v="1464152400"/>
    <n v="1465102800"/>
    <b v="0"/>
    <b v="0"/>
    <s v="theater/plays"/>
    <x v="3"/>
    <x v="3"/>
  </r>
  <r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1"/>
    <n v="1"/>
    <x v="0"/>
    <n v="1"/>
    <n v="1"/>
    <x v="4"/>
    <s v="GBP"/>
    <n v="1277960400"/>
    <n v="1280120400"/>
    <b v="0"/>
    <b v="0"/>
    <s v="music/electric music"/>
    <x v="1"/>
    <x v="5"/>
  </r>
  <r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11088"/>
    <n v="231"/>
    <x v="1"/>
    <n v="150"/>
    <n v="73.92"/>
    <x v="1"/>
    <s v="USD"/>
    <n v="1386741600"/>
    <n v="1388037600"/>
    <b v="0"/>
    <b v="0"/>
    <s v="theater/plays"/>
    <x v="3"/>
    <x v="3"/>
  </r>
  <r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1"/>
    <n v="1"/>
    <x v="0"/>
    <n v="1"/>
    <n v="1"/>
    <x v="5"/>
    <s v="CHF"/>
    <n v="1434085200"/>
    <n v="1434430800"/>
    <b v="0"/>
    <b v="0"/>
    <s v="music/rock"/>
    <x v="1"/>
    <x v="1"/>
  </r>
  <r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1"/>
    <n v="1"/>
    <x v="0"/>
    <n v="1"/>
    <n v="1"/>
    <x v="1"/>
    <s v="USD"/>
    <n v="1321682400"/>
    <n v="1322978400"/>
    <b v="1"/>
    <b v="0"/>
    <s v="music/rock"/>
    <x v="1"/>
    <x v="1"/>
  </r>
  <r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2960"/>
    <n v="370"/>
    <x v="1"/>
    <n v="80"/>
    <n v="37"/>
    <x v="1"/>
    <s v="USD"/>
    <n v="1421820000"/>
    <n v="1422165600"/>
    <b v="0"/>
    <b v="0"/>
    <s v="theater/plays"/>
    <x v="3"/>
    <x v="3"/>
  </r>
  <r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2"/>
    <n v="2"/>
    <x v="0"/>
    <n v="1"/>
    <n v="2"/>
    <x v="1"/>
    <s v="USD"/>
    <n v="1411102800"/>
    <n v="1411189200"/>
    <b v="0"/>
    <b v="1"/>
    <s v="technology/web"/>
    <x v="2"/>
    <x v="2"/>
  </r>
  <r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5"/>
    <n v="5"/>
    <x v="0"/>
    <n v="1"/>
    <n v="5"/>
    <x v="1"/>
    <s v="USD"/>
    <n v="1555390800"/>
    <n v="1555822800"/>
    <b v="0"/>
    <b v="1"/>
    <s v="theater/plays"/>
    <x v="3"/>
    <x v="3"/>
  </r>
  <r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s v="Odom Inc"/>
    <s v="Managed bottom-line architecture"/>
    <n v="1400"/>
    <n v="14560"/>
    <n v="1040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s v="Larson-Little"/>
    <s v="Proactive foreground core"/>
    <n v="7600"/>
    <n v="5265"/>
    <n v="69.276315789473685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s v="Harris Group"/>
    <s v="Open-source optimizing database"/>
    <n v="7600"/>
    <n v="13195"/>
    <n v="173.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s v="Carter-Guzman"/>
    <s v="Centralized cohesive challenge"/>
    <n v="4500"/>
    <n v="14741"/>
    <n v="327.57777777777778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s v="Nunez-Richards"/>
    <s v="Exclusive attitude-oriented intranet"/>
    <n v="110100"/>
    <n v="21946"/>
    <n v="19.932788374205266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s v="Rangel, Holt and Jones"/>
    <s v="Open-source fresh-thinking model"/>
    <n v="6200"/>
    <n v="3208"/>
    <n v="51.741935483870968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s v="Green Ltd"/>
    <s v="Monitored empowering installation"/>
    <n v="5200"/>
    <n v="13838"/>
    <n v="266.11538461538464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s v="Kim Ltd"/>
    <s v="Assimilated hybrid intranet"/>
    <n v="6300"/>
    <n v="5629"/>
    <n v="89.349206349206341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s v="Rodriguez, Rose and Stewart"/>
    <s v="Cloned directional synergy"/>
    <n v="28200"/>
    <n v="18829"/>
    <n v="66.769503546099301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s v="Hines Inc"/>
    <s v="Cross-platform systemic adapter"/>
    <n v="1700"/>
    <n v="11041"/>
    <n v="649.47058823529414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s v="Cochran-Nguyen"/>
    <s v="Seamless 4thgeneration methodology"/>
    <n v="84600"/>
    <n v="134845"/>
    <n v="159.39125295508273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s v="Johnson-Gould"/>
    <s v="Exclusive needs-based adapter"/>
    <n v="9100"/>
    <n v="6089"/>
    <n v="66.912087912087912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s v="Perez-Hess"/>
    <s v="Down-sized cohesive archive"/>
    <n v="62500"/>
    <n v="30331"/>
    <n v="48.529600000000002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s v="Simmons-Reynolds"/>
    <s v="Re-engineered intangible definition"/>
    <n v="94000"/>
    <n v="38533"/>
    <n v="40.992553191489364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s v="Collier Inc"/>
    <s v="Enhanced dynamic definition"/>
    <n v="59100"/>
    <n v="75690"/>
    <n v="128.07106598984771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s v="Gray-Jenkins"/>
    <s v="Devolved next generation adapter"/>
    <n v="4500"/>
    <n v="14942"/>
    <n v="332.04444444444448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s v="Spencer-Bates"/>
    <s v="Optional responsive customer loyalty"/>
    <n v="107500"/>
    <n v="51814"/>
    <n v="48.199069767441863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s v="Best, Carr and Williams"/>
    <s v="Diverse transitional migration"/>
    <n v="2000"/>
    <n v="1599"/>
    <n v="79.95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s v="Clark-Cooke"/>
    <s v="Down-sized analyzing challenge"/>
    <n v="9000"/>
    <n v="14455"/>
    <n v="160.61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s v="Schroeder Ltd"/>
    <s v="Progressive needs-based focus group"/>
    <n v="3500"/>
    <n v="10850"/>
    <n v="310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s v="Jackson PLC"/>
    <s v="Ergonomic 6thgeneration success"/>
    <n v="101000"/>
    <n v="87676"/>
    <n v="86.807920792079202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s v="Maldonado and Sons"/>
    <s v="Reverse-engineered asynchronous archive"/>
    <n v="9300"/>
    <n v="14025"/>
    <n v="150.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s v="Mitchell and Sons"/>
    <s v="Synergized intangible challenge"/>
    <n v="125500"/>
    <n v="188628"/>
    <n v="150.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s v="Jackson-Lewis"/>
    <s v="Monitored multi-state encryption"/>
    <n v="700"/>
    <n v="1101"/>
    <n v="157.28571428571431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s v="Maldonado-Gonzalez"/>
    <s v="Digitized client-driven database"/>
    <n v="3100"/>
    <n v="10085"/>
    <n v="325.32258064516128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s v="Kim-Rice"/>
    <s v="Organized bi-directional function"/>
    <n v="9900"/>
    <n v="5027"/>
    <n v="50.777777777777779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s v="Garcia, Garcia and Lopez"/>
    <s v="Reduced stable middleware"/>
    <n v="8800"/>
    <n v="14878"/>
    <n v="169.06818181818181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s v="Watts Group"/>
    <s v="Universal 5thgeneration neural-net"/>
    <n v="5600"/>
    <n v="11924"/>
    <n v="212.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s v="Werner-Bryant"/>
    <s v="Virtual uniform frame"/>
    <n v="1800"/>
    <n v="7991"/>
    <n v="443.94444444444446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s v="Schmitt-Mendoza"/>
    <s v="Profound explicit paradigm"/>
    <n v="90200"/>
    <n v="167717"/>
    <n v="185.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s v="Reid-Mccullough"/>
    <s v="Visionary real-time groupware"/>
    <n v="1600"/>
    <n v="10541"/>
    <n v="658.8125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s v="Woods-Clark"/>
    <s v="Networked tertiary Graphical User Interface"/>
    <n v="9500"/>
    <n v="4530"/>
    <n v="47.684210526315788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s v="Vaughn, Hunt and Caldwell"/>
    <s v="Virtual grid-enabled task-force"/>
    <n v="3700"/>
    <n v="4247"/>
    <n v="114.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s v="Bennett and Sons"/>
    <s v="Function-based multi-state software"/>
    <n v="1500"/>
    <n v="7129"/>
    <n v="475.26666666666665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s v="Lamb Inc"/>
    <s v="Optimized leadingedge concept"/>
    <n v="33300"/>
    <n v="128862"/>
    <n v="386.97297297297297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s v="Casey-Kelly"/>
    <s v="Sharable holistic interface"/>
    <n v="7200"/>
    <n v="13653"/>
    <n v="189.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s v="Jones, Taylor and Moore"/>
    <s v="Down-sized system-worthy secured line"/>
    <n v="100"/>
    <n v="2"/>
    <n v="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s v="Smith-Jones"/>
    <s v="Reverse-engineered static concept"/>
    <n v="8800"/>
    <n v="12356"/>
    <n v="140.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s v="Roy PLC"/>
    <s v="Multi-channeled neutral customer loyalty"/>
    <n v="6000"/>
    <n v="5392"/>
    <n v="89.86666666666666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s v="Anderson-Perez"/>
    <s v="Expanded 3rdgeneration strategy"/>
    <n v="2700"/>
    <n v="6132"/>
    <n v="227.11111111111114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s v="Wright, Fox and Marks"/>
    <s v="Assimilated real-time support"/>
    <n v="1400"/>
    <n v="3851"/>
    <n v="275.07142857142861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s v="Crawford-Peters"/>
    <s v="User-centric regional database"/>
    <n v="94200"/>
    <n v="135997"/>
    <n v="144.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s v="Sparks-West"/>
    <s v="Organized incremental standardization"/>
    <n v="2000"/>
    <n v="14452"/>
    <n v="722.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s v="Baker, Morgan and Brown"/>
    <s v="Assimilated didactic open system"/>
    <n v="4700"/>
    <n v="557"/>
    <n v="11.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s v="Mosley-Gilbert"/>
    <s v="Vision-oriented logistical intranet"/>
    <n v="2800"/>
    <n v="2734"/>
    <n v="97.642857142857139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s v="Berry-Boyer"/>
    <s v="Mandatory incremental projection"/>
    <n v="6100"/>
    <n v="14405"/>
    <n v="236.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s v="Sanders-Allen"/>
    <s v="Grass-roots needs-based encryption"/>
    <n v="2900"/>
    <n v="1307"/>
    <n v="45.068965517241381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s v="Lopez Inc"/>
    <s v="Team-oriented 6thgeneration middleware"/>
    <n v="72600"/>
    <n v="117892"/>
    <n v="162.38567493112947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s v="Moreno-Turner"/>
    <s v="Inverse multi-tasking installation"/>
    <n v="5700"/>
    <n v="14508"/>
    <n v="254.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s v="Jones-Watson"/>
    <s v="Switchable disintermediate moderator"/>
    <n v="7900"/>
    <n v="1901"/>
    <n v="24.063291139240505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s v="Barker Inc"/>
    <s v="Re-engineered 24/7 task-force"/>
    <n v="128000"/>
    <n v="158389"/>
    <n v="123.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s v="Hampton, Lewis and Ray"/>
    <s v="Seamless coherent parallelism"/>
    <n v="600"/>
    <n v="4022"/>
    <n v="670.33333333333326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s v="Collins-Goodman"/>
    <s v="Cross-platform even-keeled initiative"/>
    <n v="1400"/>
    <n v="9253"/>
    <n v="660.9285714285714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s v="Davis-Michael"/>
    <s v="Progressive tertiary framework"/>
    <n v="3900"/>
    <n v="4776"/>
    <n v="122.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s v="White, Torres and Bishop"/>
    <s v="Multi-layered dynamic protocol"/>
    <n v="9700"/>
    <n v="14606"/>
    <n v="150.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s v="Acevedo-Huffman"/>
    <s v="Pre-emptive impactful model"/>
    <n v="9500"/>
    <n v="4460"/>
    <n v="46.94736842105263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s v="Soto LLC"/>
    <s v="Triple-buffered reciprocal project"/>
    <n v="57800"/>
    <n v="40228"/>
    <n v="69.598615916955026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s v="Porter-George"/>
    <s v="Reactive content-based framework"/>
    <n v="1000"/>
    <n v="14973"/>
    <n v="1497.3000000000002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s v="Fitzgerald PLC"/>
    <s v="Realigned user-facing concept"/>
    <n v="106400"/>
    <n v="39996"/>
    <n v="37.590225563909776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s v="Cisneros-Burton"/>
    <s v="Public-key zero tolerance orchestration"/>
    <n v="31400"/>
    <n v="41564"/>
    <n v="132.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s v="Davis-Smith"/>
    <s v="Organic motivating firmware"/>
    <n v="7400"/>
    <n v="12405"/>
    <n v="167.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s v="Clark Group"/>
    <s v="Grass-roots fault-tolerant policy"/>
    <n v="4800"/>
    <n v="12516"/>
    <n v="260.75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s v="Kramer Group"/>
    <s v="Synergistic explicit parallelism"/>
    <n v="7800"/>
    <n v="6132"/>
    <n v="78.615384615384613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s v="Frazier, Patrick and Smith"/>
    <s v="Enhanced systemic analyzer"/>
    <n v="154300"/>
    <n v="74688"/>
    <n v="48.404406999351913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s v="Santos, Bell and Lloyd"/>
    <s v="Object-based analyzing knowledge user"/>
    <n v="20000"/>
    <n v="51775"/>
    <n v="258.875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s v="Hall and Sons"/>
    <s v="Pre-emptive radical architecture"/>
    <n v="108800"/>
    <n v="65877"/>
    <n v="60.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s v="Hanson Inc"/>
    <s v="Grass-roots web-enabled contingency"/>
    <n v="2900"/>
    <n v="8807"/>
    <n v="303.6896551724137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s v="Sanchez LLC"/>
    <s v="Stand-alone system-worthy standardization"/>
    <n v="900"/>
    <n v="1017"/>
    <n v="112.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s v="Howard Ltd"/>
    <s v="Down-sized systematic policy"/>
    <n v="69700"/>
    <n v="151513"/>
    <n v="217.37876614060258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s v="Stewart LLC"/>
    <s v="Cloned bi-directional architecture"/>
    <n v="1300"/>
    <n v="12047"/>
    <n v="926.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s v="Arias, Allen and Miller"/>
    <s v="Seamless transitional portal"/>
    <n v="97800"/>
    <n v="32951"/>
    <n v="33.692229038854805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s v="Baker-Morris"/>
    <s v="Fully-configurable motivating approach"/>
    <n v="7600"/>
    <n v="14951"/>
    <n v="196.7236842105263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s v="Tucker, Fox and Green"/>
    <s v="Upgradable fault-tolerant approach"/>
    <n v="100"/>
    <n v="1"/>
    <n v="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s v="Douglas LLC"/>
    <s v="Reduced heuristic moratorium"/>
    <n v="900"/>
    <n v="9193"/>
    <n v="1021.4444444444445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s v="Garcia Inc"/>
    <s v="Front-line web-enabled model"/>
    <n v="3700"/>
    <n v="10422"/>
    <n v="281.67567567567568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s v="Frye, Hunt and Powell"/>
    <s v="Polarized incremental emulation"/>
    <n v="10000"/>
    <n v="2461"/>
    <n v="24.610000000000003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s v="Charles-Johnson"/>
    <s v="Total fresh-thinking system engine"/>
    <n v="6800"/>
    <n v="9829"/>
    <n v="144.54411764705884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s v="Decker Inc"/>
    <s v="Universal encompassing implementation"/>
    <n v="1500"/>
    <n v="8929"/>
    <n v="595.26666666666665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s v="Romero and Sons"/>
    <s v="Object-based client-server application"/>
    <n v="5200"/>
    <n v="3079"/>
    <n v="59.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s v="Hart-Briggs"/>
    <s v="Re-engineered user-facing approach"/>
    <n v="61400"/>
    <n v="73653"/>
    <n v="119.95602605863192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s v="Jones-Meyer"/>
    <s v="Re-engineered client-driven hub"/>
    <n v="4700"/>
    <n v="12635"/>
    <n v="268.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s v="Wright, Hartman and Yu"/>
    <s v="User-friendly tertiary array"/>
    <n v="3300"/>
    <n v="12437"/>
    <n v="376.87878787878788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s v="Harper-Davis"/>
    <s v="Robust heuristic encoding"/>
    <n v="1900"/>
    <n v="13816"/>
    <n v="727.15789473684208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s v="Barrett PLC"/>
    <s v="Team-oriented clear-thinking capacity"/>
    <n v="166700"/>
    <n v="145382"/>
    <n v="87.211757648470297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s v="David-Clark"/>
    <s v="De-engineered motivating standardization"/>
    <n v="7200"/>
    <n v="6336"/>
    <n v="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s v="Chaney-Dennis"/>
    <s v="Business-focused 24hour groupware"/>
    <n v="4900"/>
    <n v="8523"/>
    <n v="173.9387755102041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s v="Clark and Sons"/>
    <s v="Reverse-engineered full-range Internet solution"/>
    <n v="5000"/>
    <n v="10748"/>
    <n v="214.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s v="Vega Group"/>
    <s v="Synchronized regional synergy"/>
    <n v="75100"/>
    <n v="112272"/>
    <n v="149.49667110519306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s v="Brown-Brown"/>
    <s v="Multi-lateral homogeneous success"/>
    <n v="45300"/>
    <n v="99361"/>
    <n v="219.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s v="Taylor PLC"/>
    <s v="Seamless zero-defect solution"/>
    <n v="136800"/>
    <n v="88055"/>
    <n v="64.367690058479525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s v="Edwards-Lewis"/>
    <s v="Enhanced scalable concept"/>
    <n v="177700"/>
    <n v="33092"/>
    <n v="18.622397298818232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s v="Stanton, Neal and Rodriguez"/>
    <s v="Polarized uniform software"/>
    <n v="2600"/>
    <n v="9562"/>
    <n v="367.76923076923077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s v="Pratt LLC"/>
    <s v="Stand-alone web-enabled moderator"/>
    <n v="5300"/>
    <n v="8475"/>
    <n v="159.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s v="Gross PLC"/>
    <s v="Proactive methodical benchmark"/>
    <n v="180200"/>
    <n v="69617"/>
    <n v="38.633185349611544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s v="Martinez, Gomez and Dalton"/>
    <s v="Team-oriented 6thgeneration matrix"/>
    <n v="103200"/>
    <n v="53067"/>
    <n v="51.42151162790698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s v="Allen-Curtis"/>
    <s v="Phased human-resource core"/>
    <n v="70600"/>
    <n v="42596"/>
    <n v="60.334277620396605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s v="Morgan-Martinez"/>
    <s v="Mandatory tertiary implementation"/>
    <n v="148500"/>
    <n v="4756"/>
    <n v="3.202693602693603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s v="Luna, Anderson and Fox"/>
    <s v="Secured directional encryption"/>
    <n v="9600"/>
    <n v="14925"/>
    <n v="155.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s v="Flowers and Sons"/>
    <s v="Virtual static core"/>
    <n v="3300"/>
    <n v="3834"/>
    <n v="116.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s v="Gates PLC"/>
    <s v="Secured content-based product"/>
    <n v="4500"/>
    <n v="13985"/>
    <n v="310.77777777777777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s v="Caldwell LLC"/>
    <s v="Secured executive concept"/>
    <n v="99500"/>
    <n v="89288"/>
    <n v="89.73668341708543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s v="Le, Burton and Evans"/>
    <s v="Balanced zero-defect software"/>
    <n v="7700"/>
    <n v="5488"/>
    <n v="71.27272727272728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s v="Briggs PLC"/>
    <s v="Distributed context-sensitive flexibility"/>
    <n v="82800"/>
    <n v="2721"/>
    <n v="3.286231884057971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s v="Hudson-Nguyen"/>
    <s v="Down-sized disintermediate support"/>
    <n v="1800"/>
    <n v="4712"/>
    <n v="261.77777777777777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s v="Hogan Ltd"/>
    <s v="Stand-alone mission-critical moratorium"/>
    <n v="9600"/>
    <n v="9216"/>
    <n v="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s v="Jackson LLC"/>
    <s v="Distributed motivating algorithm"/>
    <n v="64300"/>
    <n v="65323"/>
    <n v="101.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s v="Figueroa Ltd"/>
    <s v="Expanded solution-oriented benchmark"/>
    <n v="5000"/>
    <n v="11502"/>
    <n v="230.03999999999996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s v="Avila-Jones"/>
    <s v="Implemented discrete secured line"/>
    <n v="5400"/>
    <n v="7322"/>
    <n v="135.59259259259261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s v="Martin, Lopez and Hunter"/>
    <s v="Multi-lateral actuating installation"/>
    <n v="9000"/>
    <n v="11619"/>
    <n v="129.1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s v="Fields-Moore"/>
    <s v="Secured reciprocal array"/>
    <n v="25000"/>
    <n v="59128"/>
    <n v="236.512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s v="Harris-Golden"/>
    <s v="Optional bandwidth-monitored middleware"/>
    <n v="8800"/>
    <n v="1518"/>
    <n v="17.25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s v="White, Larson and Wright"/>
    <s v="Upgradable hybrid capability"/>
    <n v="9300"/>
    <n v="11255"/>
    <n v="121.02150537634408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s v="Brown, Palmer and Pace"/>
    <s v="Networked stable workforce"/>
    <n v="100"/>
    <n v="1"/>
    <n v="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s v="Parker LLC"/>
    <s v="Customizable intermediate extranet"/>
    <n v="137200"/>
    <n v="88037"/>
    <n v="64.166909620991248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s v="Rodriguez-Brown"/>
    <s v="Devolved foreground benchmark"/>
    <n v="171300"/>
    <n v="100650"/>
    <n v="58.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s v="Hall-Schaefer"/>
    <s v="Distributed eco-centric methodology"/>
    <n v="139500"/>
    <n v="90706"/>
    <n v="65.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s v="Meza-Rogers"/>
    <s v="Streamlined encompassing encryption"/>
    <n v="36400"/>
    <n v="26914"/>
    <n v="73.939560439560438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s v="Curtis-Curtis"/>
    <s v="User-friendly reciprocal initiative"/>
    <n v="4200"/>
    <n v="2212"/>
    <n v="52.666666666666664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s v="Carlson Inc"/>
    <s v="Ergonomic fresh-thinking installation"/>
    <n v="2100"/>
    <n v="4640"/>
    <n v="220.95238095238096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s v="Clarke, Anderson and Lee"/>
    <s v="Robust explicit hardware"/>
    <n v="191200"/>
    <n v="191222"/>
    <n v="100.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s v="Evans Group"/>
    <s v="Stand-alone actuating support"/>
    <n v="8000"/>
    <n v="12985"/>
    <n v="162.3125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s v="Bruce Group"/>
    <s v="Cross-platform methodical process improvement"/>
    <n v="5500"/>
    <n v="4300"/>
    <n v="78.181818181818187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s v="Burton-Watkins"/>
    <s v="Extended reciprocal circuit"/>
    <n v="3500"/>
    <n v="8864"/>
    <n v="253.25714285714284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s v="Lopez and Sons"/>
    <s v="Polarized human-resource protocol"/>
    <n v="150500"/>
    <n v="150755"/>
    <n v="100.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s v="Cordova Ltd"/>
    <s v="Synergized radical product"/>
    <n v="90400"/>
    <n v="110279"/>
    <n v="121.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s v="Brown-Vang"/>
    <s v="Robust heuristic artificial intelligence"/>
    <n v="9800"/>
    <n v="13439"/>
    <n v="137.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s v="Cruz-Ward"/>
    <s v="Robust content-based emulation"/>
    <n v="2600"/>
    <n v="10804"/>
    <n v="415.53846153846149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s v="Hernandez Group"/>
    <s v="Ergonomic uniform open system"/>
    <n v="128100"/>
    <n v="40107"/>
    <n v="31.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s v="Summers, Gallegos and Stein"/>
    <s v="Mandatory mobile product"/>
    <n v="188100"/>
    <n v="5528"/>
    <n v="2.93886230728336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s v="Blair Group"/>
    <s v="Public-key 3rdgeneration budgetary management"/>
    <n v="4900"/>
    <n v="521"/>
    <n v="10.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s v="Nixon Inc"/>
    <s v="Centralized national firmware"/>
    <n v="800"/>
    <n v="663"/>
    <n v="82.875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s v="White LLC"/>
    <s v="Cross-group 4thgeneration middleware"/>
    <n v="96700"/>
    <n v="157635"/>
    <n v="163.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s v="Santos, Black and Donovan"/>
    <s v="Pre-emptive scalable access"/>
    <n v="600"/>
    <n v="5368"/>
    <n v="894.66666666666674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s v="Alexander-Williams"/>
    <s v="Triple-buffered cohesive structure"/>
    <n v="7200"/>
    <n v="6927"/>
    <n v="96.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s v="Marks Ltd"/>
    <s v="Realigned human-resource orchestration"/>
    <n v="44500"/>
    <n v="159185"/>
    <n v="357.71910112359546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s v="Daniels, Rose and Tyler"/>
    <s v="Centralized global approach"/>
    <n v="8600"/>
    <n v="5315"/>
    <n v="61.802325581395344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s v="Bailey PLC"/>
    <s v="Innovative actuating conglomeration"/>
    <n v="1000"/>
    <n v="718"/>
    <n v="71.8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s v="Parker Group"/>
    <s v="Grass-roots foreground policy"/>
    <n v="88800"/>
    <n v="28358"/>
    <n v="31.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s v="Fox Group"/>
    <s v="Horizontal transitional paradigm"/>
    <n v="60200"/>
    <n v="138384"/>
    <n v="229.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s v="Walker, Jones and Rodriguez"/>
    <s v="Networked didactic info-mediaries"/>
    <n v="8200"/>
    <n v="2625"/>
    <n v="32.012195121951223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s v="Anthony-Shaw"/>
    <s v="Switchable contextually-based access"/>
    <n v="191300"/>
    <n v="45004"/>
    <n v="23.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s v="Cook LLC"/>
    <s v="Up-sized dynamic throughput"/>
    <n v="3700"/>
    <n v="2538"/>
    <n v="68.594594594594597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s v="Sutton PLC"/>
    <s v="Mandatory reciprocal superstructure"/>
    <n v="8400"/>
    <n v="3188"/>
    <n v="37.952380952380956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s v="Calhoun, Rogers and Long"/>
    <s v="Progressive discrete hub"/>
    <n v="6600"/>
    <n v="3012"/>
    <n v="45.636363636363633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s v="Sandoval Group"/>
    <s v="Assimilated multi-tasking archive"/>
    <n v="7100"/>
    <n v="8716"/>
    <n v="122.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s v="Smith and Sons"/>
    <s v="Upgradable high-level solution"/>
    <n v="15800"/>
    <n v="57157"/>
    <n v="361.7531645569620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s v="King Inc"/>
    <s v="Organic bandwidth-monitored frame"/>
    <n v="8200"/>
    <n v="5178"/>
    <n v="63.146341463414636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s v="Perry and Sons"/>
    <s v="Business-focused logistical framework"/>
    <n v="54700"/>
    <n v="163118"/>
    <n v="298.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s v="Palmer Inc"/>
    <s v="Universal multi-state capability"/>
    <n v="63200"/>
    <n v="6041"/>
    <n v="9.5585443037974684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s v="Becker, Rice and White"/>
    <s v="Reduced dedicated capability"/>
    <n v="100"/>
    <n v="2"/>
    <n v="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s v="Mcknight-Freeman"/>
    <s v="Upgradable scalable methodology"/>
    <n v="8300"/>
    <n v="6543"/>
    <n v="78.831325301204828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s v="Daniel-Luna"/>
    <s v="Mandatory multimedia leverage"/>
    <n v="75000"/>
    <n v="2529"/>
    <n v="3.3719999999999999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s v="Weaver-Marquez"/>
    <s v="Focused analyzing circuit"/>
    <n v="1300"/>
    <n v="5614"/>
    <n v="431.84615384615387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s v="Carney-Anderson"/>
    <s v="Digitized 5thgeneration knowledgebase"/>
    <n v="1000"/>
    <n v="4257"/>
    <n v="425.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s v="Jackson Inc"/>
    <s v="Mandatory multi-tasking encryption"/>
    <n v="196900"/>
    <n v="199110"/>
    <n v="101.12239715591672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s v="Warren Ltd"/>
    <s v="Distributed system-worthy application"/>
    <n v="194500"/>
    <n v="41212"/>
    <n v="21.188688946015425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s v="Schultz Inc"/>
    <s v="Synergistic tertiary time-frame"/>
    <n v="9400"/>
    <n v="6338"/>
    <n v="67.425531914893625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s v="Thompson LLC"/>
    <s v="Customer-focused impactful benchmark"/>
    <n v="104400"/>
    <n v="99100"/>
    <n v="94.923371647509583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s v="Johnson Inc"/>
    <s v="Profound next generation infrastructure"/>
    <n v="8100"/>
    <n v="12300"/>
    <n v="151.85185185185185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s v="Sullivan Group"/>
    <s v="Open-source fresh-thinking policy"/>
    <n v="1400"/>
    <n v="14324"/>
    <n v="1023.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s v="Vargas, Banks and Palmer"/>
    <s v="Extended 24/7 implementation"/>
    <n v="156800"/>
    <n v="6024"/>
    <n v="3.841836734693878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s v="Price-Rodriguez"/>
    <s v="Adaptive logistical initiative"/>
    <n v="5700"/>
    <n v="12309"/>
    <n v="215.94736842105263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s v="Huang-Henderson"/>
    <s v="Stand-alone mobile customer loyalty"/>
    <n v="41700"/>
    <n v="138497"/>
    <n v="332.12709832134288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s v="Owens-Le"/>
    <s v="Focused composite approach"/>
    <n v="7900"/>
    <n v="667"/>
    <n v="8.4430379746835449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s v="Johnson LLC"/>
    <s v="Cross-group cohesive circuit"/>
    <n v="4800"/>
    <n v="6623"/>
    <n v="137.97916666666669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s v="Lester-Moore"/>
    <s v="Diverse analyzing definition"/>
    <n v="46300"/>
    <n v="186885"/>
    <n v="403.63930885529157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s v="Fox-Quinn"/>
    <s v="Enterprise-wide reciprocal success"/>
    <n v="67800"/>
    <n v="176398"/>
    <n v="260.174041297935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s v="Garcia Inc"/>
    <s v="Progressive neutral middleware"/>
    <n v="3000"/>
    <n v="10999"/>
    <n v="366.63333333333333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s v="Johnson-Lee"/>
    <s v="Intuitive exuding process improvement"/>
    <n v="60900"/>
    <n v="102751"/>
    <n v="168.7208538587848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s v="Pineda Group"/>
    <s v="Exclusive real-time protocol"/>
    <n v="137900"/>
    <n v="165352"/>
    <n v="119.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s v="Hoffman-Howard"/>
    <s v="Extended encompassing application"/>
    <n v="85600"/>
    <n v="165798"/>
    <n v="193.68925233644859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s v="Davis-Rodriguez"/>
    <s v="Progressive secondary portal"/>
    <n v="3400"/>
    <n v="5823"/>
    <n v="171.26470588235293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s v="Reid, Rivera and Perry"/>
    <s v="Multi-lateral national adapter"/>
    <n v="3800"/>
    <n v="6000"/>
    <n v="157.89473684210526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s v="Mendoza-Parker"/>
    <s v="Enterprise-wide motivating matrices"/>
    <n v="7500"/>
    <n v="8181"/>
    <n v="109.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s v="Gallegos-Cobb"/>
    <s v="Object-based directional function"/>
    <n v="39500"/>
    <n v="4323"/>
    <n v="10.944303797468354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s v="Ellison PLC"/>
    <s v="Re-contextualized tangible open architecture"/>
    <n v="9300"/>
    <n v="14822"/>
    <n v="159.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s v="Mason-Sanders"/>
    <s v="Networked web-enabled instruction set"/>
    <n v="3200"/>
    <n v="3127"/>
    <n v="97.71875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s v="Pitts-Reed"/>
    <s v="Vision-oriented dynamic service-desk"/>
    <n v="29400"/>
    <n v="123124"/>
    <n v="418.78911564625849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s v="Hill, Martin and Garcia"/>
    <s v="Sharable scalable core"/>
    <n v="8400"/>
    <n v="10729"/>
    <n v="127.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s v="Garcia PLC"/>
    <s v="Customer-focused attitude-oriented function"/>
    <n v="2300"/>
    <n v="10240"/>
    <n v="445.21739130434781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s v="Herring-Bailey"/>
    <s v="Reverse-engineered system-worthy extranet"/>
    <n v="700"/>
    <n v="3988"/>
    <n v="569.71428571428578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s v="Russell-Gardner"/>
    <s v="Re-engineered systematic monitoring"/>
    <n v="2900"/>
    <n v="14771"/>
    <n v="509.34482758620686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s v="Walters-Carter"/>
    <s v="Seamless value-added standardization"/>
    <n v="4500"/>
    <n v="14649"/>
    <n v="325.5333333333333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s v="Roberts and Sons"/>
    <s v="Streamlined holistic knowledgebase"/>
    <n v="6200"/>
    <n v="13103"/>
    <n v="211.33870967741933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s v="Avila-Nelson"/>
    <s v="Up-sized intermediate website"/>
    <n v="61500"/>
    <n v="168095"/>
    <n v="273.32520325203251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s v="Robbins and Sons"/>
    <s v="Future-proofed directional synergy"/>
    <n v="100"/>
    <n v="3"/>
    <n v="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s v="Singleton Ltd"/>
    <s v="Enhanced user-facing function"/>
    <n v="7100"/>
    <n v="3840"/>
    <n v="54.084507042253513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s v="Perez PLC"/>
    <s v="Operative bandwidth-monitored interface"/>
    <n v="1000"/>
    <n v="6263"/>
    <n v="626.29999999999995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s v="Barry Group"/>
    <s v="De-engineered static Local Area Network"/>
    <n v="4600"/>
    <n v="8505"/>
    <n v="184.89130434782609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s v="Smith-Reid"/>
    <s v="Optimized actuating toolset"/>
    <n v="4100"/>
    <n v="959"/>
    <n v="23.390243902439025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s v="Williams Inc"/>
    <s v="Decentralized exuding strategy"/>
    <n v="5700"/>
    <n v="8322"/>
    <n v="1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s v="Duncan, Mcdonald and Miller"/>
    <s v="Assimilated coherent hardware"/>
    <n v="5000"/>
    <n v="13424"/>
    <n v="268.48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s v="Watkins Ltd"/>
    <s v="Multi-channeled responsive implementation"/>
    <n v="1800"/>
    <n v="10755"/>
    <n v="597.5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s v="Allen-Jones"/>
    <s v="Centralized modular initiative"/>
    <n v="6300"/>
    <n v="9935"/>
    <n v="157.69841269841268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s v="Mason-Smith"/>
    <s v="Reverse-engineered cohesive migration"/>
    <n v="84300"/>
    <n v="26303"/>
    <n v="31.201660735468568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s v="Lloyd, Kennedy and Davis"/>
    <s v="Compatible multimedia hub"/>
    <n v="1700"/>
    <n v="5328"/>
    <n v="313.41176470588238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s v="Walker Ltd"/>
    <s v="Organic eco-centric success"/>
    <n v="2900"/>
    <n v="10756"/>
    <n v="370.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s v="Gordon PLC"/>
    <s v="Virtual reciprocal policy"/>
    <n v="45600"/>
    <n v="165375"/>
    <n v="362.66447368421052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s v="Lee and Sons"/>
    <s v="Persevering interactive emulation"/>
    <n v="4900"/>
    <n v="6031"/>
    <n v="123.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s v="Cole LLC"/>
    <s v="Proactive responsive emulation"/>
    <n v="111900"/>
    <n v="85902"/>
    <n v="76.766756032171585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s v="Acosta PLC"/>
    <s v="Extended eco-centric function"/>
    <n v="61600"/>
    <n v="143910"/>
    <n v="233.62012987012989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s v="Brown-Mckee"/>
    <s v="Networked optimal productivity"/>
    <n v="1500"/>
    <n v="2708"/>
    <n v="180.53333333333333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s v="Miles and Sons"/>
    <s v="Persistent attitude-oriented approach"/>
    <n v="3500"/>
    <n v="8842"/>
    <n v="252.62857142857143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s v="Foley-Cox"/>
    <s v="Progressive zero administration leverage"/>
    <n v="153700"/>
    <n v="1953"/>
    <n v="1.2706571242680547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s v="Thomas and Sons"/>
    <s v="Re-engineered heuristic forecast"/>
    <n v="7800"/>
    <n v="10704"/>
    <n v="137.23076923076923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s v="Morgan-Jenkins"/>
    <s v="Fully-configurable background algorithm"/>
    <n v="2400"/>
    <n v="773"/>
    <n v="32.208333333333336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s v="Fields Ltd"/>
    <s v="Front-line foreground project"/>
    <n v="5500"/>
    <n v="5324"/>
    <n v="96.8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s v="Ramos-Mitchell"/>
    <s v="Persevering system-worthy info-mediaries"/>
    <n v="700"/>
    <n v="7465"/>
    <n v="1066.4285714285716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s v="Smith-Jenkins"/>
    <s v="Vision-oriented methodical application"/>
    <n v="8000"/>
    <n v="13656"/>
    <n v="170.70000000000002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s v="Braun PLC"/>
    <s v="Function-based high-level infrastructure"/>
    <n v="2500"/>
    <n v="14536"/>
    <n v="581.44000000000005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s v="Drake PLC"/>
    <s v="Profound object-oriented paradigm"/>
    <n v="164500"/>
    <n v="150552"/>
    <n v="91.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s v="Ross, Kelly and Brown"/>
    <s v="Virtual contextually-based circuit"/>
    <n v="8400"/>
    <n v="9076"/>
    <n v="108.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s v="Lucas-Mullins"/>
    <s v="Business-focused dynamic instruction set"/>
    <n v="8100"/>
    <n v="1517"/>
    <n v="18.728395061728396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s v="Tran LLC"/>
    <s v="Ameliorated fresh-thinking protocol"/>
    <n v="9800"/>
    <n v="8153"/>
    <n v="83.193877551020407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s v="Dawson, Brady and Gilbert"/>
    <s v="Front-line optimizing emulation"/>
    <n v="900"/>
    <n v="6357"/>
    <n v="706.33333333333337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s v="Obrien-Aguirre"/>
    <s v="Devolved uniform complexity"/>
    <n v="112100"/>
    <n v="19557"/>
    <n v="17.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s v="Ferguson PLC"/>
    <s v="Public-key intangible superstructure"/>
    <n v="6300"/>
    <n v="13213"/>
    <n v="209.73015873015873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s v="Garcia Ltd"/>
    <s v="Secured global success"/>
    <n v="5600"/>
    <n v="5476"/>
    <n v="97.785714285714292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s v="Smith, Love and Smith"/>
    <s v="Grass-roots mission-critical capability"/>
    <n v="800"/>
    <n v="13474"/>
    <n v="1684.25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s v="Bell, Grimes and Kerr"/>
    <s v="Self-enabling uniform complexity"/>
    <n v="1800"/>
    <n v="8219"/>
    <n v="456.61111111111109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s v="Ho-Harris"/>
    <s v="Versatile cohesive encoding"/>
    <n v="7300"/>
    <n v="717"/>
    <n v="9.8219178082191778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s v="Ross Group"/>
    <s v="Organized executive solution"/>
    <n v="6500"/>
    <n v="1065"/>
    <n v="16.384615384615383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s v="Turner-Davis"/>
    <s v="Automated local emulation"/>
    <n v="600"/>
    <n v="8038"/>
    <n v="1339.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s v="Smith-Hess"/>
    <s v="Grass-roots real-time Local Area Network"/>
    <n v="6100"/>
    <n v="3352"/>
    <n v="54.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s v="Brown, Herring and Bass"/>
    <s v="Organized client-driven capacity"/>
    <n v="7200"/>
    <n v="6785"/>
    <n v="94.236111111111114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s v="Chase, Garcia and Johnson"/>
    <s v="Adaptive intangible database"/>
    <n v="3500"/>
    <n v="5037"/>
    <n v="143.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s v="Ramsey and Sons"/>
    <s v="Grass-roots contextually-based algorithm"/>
    <n v="3800"/>
    <n v="1954"/>
    <n v="51.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s v="Cooke PLC"/>
    <s v="Focused executive core"/>
    <n v="100"/>
    <n v="5"/>
    <n v="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s v="Wong-Walker"/>
    <s v="Multi-channeled disintermediate policy"/>
    <n v="900"/>
    <n v="12102"/>
    <n v="1344.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s v="Guerrero, Flores and Jenkins"/>
    <s v="Networked optimal architecture"/>
    <n v="3400"/>
    <n v="2809"/>
    <n v="82.617647058823536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s v="Peterson PLC"/>
    <s v="User-friendly discrete benchmark"/>
    <n v="2100"/>
    <n v="11469"/>
    <n v="546.14285714285722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s v="Townsend Ltd"/>
    <s v="Grass-roots actuating policy"/>
    <n v="2800"/>
    <n v="8014"/>
    <n v="286.21428571428572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s v="Salazar-Dodson"/>
    <s v="Face-to-face zero tolerance moderator"/>
    <n v="32900"/>
    <n v="43473"/>
    <n v="132.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s v="Davis Ltd"/>
    <s v="Grass-roots optimizing projection"/>
    <n v="118200"/>
    <n v="87560"/>
    <n v="74.077834179357026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s v="Harris-Perry"/>
    <s v="User-centric 6thgeneration attitude"/>
    <n v="4100"/>
    <n v="3087"/>
    <n v="75.292682926829272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s v="Velazquez, Hunt and Ortiz"/>
    <s v="Switchable zero tolerance website"/>
    <n v="7800"/>
    <n v="1586"/>
    <n v="20.333333333333332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s v="Flores PLC"/>
    <s v="Focused real-time help-desk"/>
    <n v="6300"/>
    <n v="12812"/>
    <n v="203.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s v="Martinez LLC"/>
    <s v="Robust impactful approach"/>
    <n v="59100"/>
    <n v="183345"/>
    <n v="310.2284263959391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s v="Miller-Irwin"/>
    <s v="Secured maximized policy"/>
    <n v="2200"/>
    <n v="8697"/>
    <n v="395.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s v="Sanchez-Morgan"/>
    <s v="Realigned upward-trending strategy"/>
    <n v="1400"/>
    <n v="4126"/>
    <n v="294.71428571428572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s v="Martin-Marshall"/>
    <s v="Configurable demand-driven matrix"/>
    <n v="9600"/>
    <n v="6401"/>
    <n v="66.677083333333329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s v="Summers PLC"/>
    <s v="Cross-group coherent hierarchy"/>
    <n v="6600"/>
    <n v="1269"/>
    <n v="19.227272727272727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s v="Mills Group"/>
    <s v="Advanced empowering matrix"/>
    <n v="8400"/>
    <n v="3251"/>
    <n v="38.702380952380956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s v="Sandoval-Powell"/>
    <s v="Phased holistic implementation"/>
    <n v="84400"/>
    <n v="8092"/>
    <n v="9.5876777251184837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s v="Cole, Smith and Wood"/>
    <s v="Integrated zero-defect help-desk"/>
    <n v="8900"/>
    <n v="2148"/>
    <n v="24.134831460674157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s v="Harris, Hall and Harris"/>
    <s v="Inverse analyzing matrices"/>
    <n v="7100"/>
    <n v="11648"/>
    <n v="164.05633802816902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s v="Saunders Group"/>
    <s v="Programmable systemic implementation"/>
    <n v="6500"/>
    <n v="5897"/>
    <n v="90.723076923076931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s v="Pham, Avila and Nash"/>
    <s v="Multi-channeled next generation architecture"/>
    <n v="7200"/>
    <n v="3326"/>
    <n v="46.194444444444443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s v="Young PLC"/>
    <s v="Innovative well-modulated functionalities"/>
    <n v="98700"/>
    <n v="131826"/>
    <n v="133.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s v="Willis and Sons"/>
    <s v="Fundamental incremental database"/>
    <n v="93800"/>
    <n v="21477"/>
    <n v="22.896588486140725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s v="Rose-Silva"/>
    <s v="Intuitive static portal"/>
    <n v="3300"/>
    <n v="14643"/>
    <n v="443.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s v="Mcgee Group"/>
    <s v="Assimilated discrete algorithm"/>
    <n v="66200"/>
    <n v="123538"/>
    <n v="186.61329305135951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s v="Jordan-Acosta"/>
    <s v="Operative uniform hub"/>
    <n v="173800"/>
    <n v="198628"/>
    <n v="114.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s v="Nunez Inc"/>
    <s v="Customizable intangible capability"/>
    <n v="70700"/>
    <n v="68602"/>
    <n v="97.032531824611041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s v="Hayden Ltd"/>
    <s v="Innovative didactic analyzer"/>
    <n v="94500"/>
    <n v="116064"/>
    <n v="122.81904761904762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s v="Gonzalez-Burton"/>
    <s v="Decentralized intangible encoding"/>
    <n v="69800"/>
    <n v="125042"/>
    <n v="179.14326647564468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s v="Guzman Group"/>
    <s v="Ameliorated disintermediate utilization"/>
    <n v="114300"/>
    <n v="96777"/>
    <n v="84.669291338582681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s v="Gibson-Hernandez"/>
    <s v="Visionary foreground middleware"/>
    <n v="47900"/>
    <n v="31864"/>
    <n v="66.521920668058456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s v="Spencer-Weber"/>
    <s v="Optional zero-defect task-force"/>
    <n v="9000"/>
    <n v="4853"/>
    <n v="53.922222222222224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s v="Little-Marsh"/>
    <s v="Virtual attitude-oriented migration"/>
    <n v="8000"/>
    <n v="2758"/>
    <n v="34.475000000000001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s v="Petersen and Sons"/>
    <s v="Open-source full-range portal"/>
    <n v="900"/>
    <n v="12607"/>
    <n v="1400.7777777777778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s v="Hensley Ltd"/>
    <s v="Versatile cohesive open system"/>
    <n v="199000"/>
    <n v="142823"/>
    <n v="71.770351758793964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s v="Navarro and Sons"/>
    <s v="Multi-layered bottom-line frame"/>
    <n v="180800"/>
    <n v="95958"/>
    <n v="53.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s v="Shannon Ltd"/>
    <s v="Pre-emptive neutral capacity"/>
    <n v="100"/>
    <n v="5"/>
    <n v="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s v="Young LLC"/>
    <s v="Universal maximized methodology"/>
    <n v="74100"/>
    <n v="94631"/>
    <n v="127.70715249662618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s v="Adams, Willis and Sanchez"/>
    <s v="Expanded hybrid hardware"/>
    <n v="2800"/>
    <n v="977"/>
    <n v="34.892857142857139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s v="Mills-Roy"/>
    <s v="Profit-focused multi-tasking access"/>
    <n v="33600"/>
    <n v="137961"/>
    <n v="410.59821428571428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s v="Brown Group"/>
    <s v="Profit-focused transitional capability"/>
    <n v="6100"/>
    <n v="7548"/>
    <n v="123.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s v="Burns-Burnett"/>
    <s v="Front-line scalable definition"/>
    <n v="3800"/>
    <n v="2241"/>
    <n v="58.973684210526315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s v="Glass, Nunez and Mcdonald"/>
    <s v="Open-source systematic protocol"/>
    <n v="9300"/>
    <n v="3431"/>
    <n v="36.892473118279568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s v="Perez, Davis and Wilson"/>
    <s v="Implemented tangible algorithm"/>
    <n v="2300"/>
    <n v="4253"/>
    <n v="184.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s v="Diaz-Garcia"/>
    <s v="Profit-focused 3rdgeneration circuit"/>
    <n v="9700"/>
    <n v="1146"/>
    <n v="11.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s v="Salazar-Moon"/>
    <s v="Compatible needs-based architecture"/>
    <n v="4000"/>
    <n v="11948"/>
    <n v="298.7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s v="Larsen-Chung"/>
    <s v="Right-sized zero tolerance migration"/>
    <n v="59700"/>
    <n v="135132"/>
    <n v="226.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s v="Anderson and Sons"/>
    <s v="Quality-focused reciprocal structure"/>
    <n v="5500"/>
    <n v="9546"/>
    <n v="173.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s v="Lawrence Group"/>
    <s v="Automated actuating conglomeration"/>
    <n v="3700"/>
    <n v="13755"/>
    <n v="371.75675675675677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s v="Gray-Davis"/>
    <s v="Re-contextualized local initiative"/>
    <n v="5200"/>
    <n v="8330"/>
    <n v="160.19230769230771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s v="Ramirez-Myers"/>
    <s v="Switchable intangible definition"/>
    <n v="900"/>
    <n v="14547"/>
    <n v="1616.3333333333335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s v="Lucas, Hall and Bonilla"/>
    <s v="Networked bottom-line initiative"/>
    <n v="1600"/>
    <n v="11735"/>
    <n v="733.4375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s v="Smith-Gonzalez"/>
    <s v="Polarized needs-based approach"/>
    <n v="5400"/>
    <n v="14743"/>
    <n v="273.01851851851848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s v="Skinner PLC"/>
    <s v="Intuitive well-modulated middleware"/>
    <n v="112300"/>
    <n v="178965"/>
    <n v="159.36331255565449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s v="Brown-Parker"/>
    <s v="Down-sized coherent toolset"/>
    <n v="22500"/>
    <n v="164291"/>
    <n v="730.18222222222221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s v="Marshall Inc"/>
    <s v="Open-source multi-tasking data-warehouse"/>
    <n v="167400"/>
    <n v="22073"/>
    <n v="13.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s v="Leblanc-Pineda"/>
    <s v="Future-proofed upward-trending contingency"/>
    <n v="2700"/>
    <n v="1479"/>
    <n v="54.777777777777779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s v="Perry PLC"/>
    <s v="Mandatory uniform matrix"/>
    <n v="3400"/>
    <n v="12275"/>
    <n v="361.02941176470591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s v="Klein, Stark and Livingston"/>
    <s v="Phased methodical initiative"/>
    <n v="49700"/>
    <n v="5098"/>
    <n v="10.257545271629779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s v="Fleming-Oliver"/>
    <s v="Managed stable function"/>
    <n v="178200"/>
    <n v="24882"/>
    <n v="13.962962962962964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s v="King Ltd"/>
    <s v="Visionary systemic process improvement"/>
    <n v="9100"/>
    <n v="5803"/>
    <n v="63.769230769230766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s v="Baker Ltd"/>
    <s v="Progressive intangible flexibility"/>
    <n v="6300"/>
    <n v="14199"/>
    <n v="225.38095238095238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s v="Flores-Lambert"/>
    <s v="Triple-buffered logistical frame"/>
    <n v="109000"/>
    <n v="42795"/>
    <n v="39.261467889908261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s v="Cruz Ltd"/>
    <s v="Exclusive dynamic adapter"/>
    <n v="114800"/>
    <n v="12938"/>
    <n v="11.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s v="Knox-Garner"/>
    <s v="Automated systemic hierarchy"/>
    <n v="83000"/>
    <n v="101352"/>
    <n v="122.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s v="Davis-Allen"/>
    <s v="Digitized eco-centric core"/>
    <n v="2400"/>
    <n v="4477"/>
    <n v="186.54166666666669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s v="Miller-Patel"/>
    <s v="Mandatory uniform strategy"/>
    <n v="60400"/>
    <n v="4393"/>
    <n v="7.2731788079470201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s v="Noble-Bailey"/>
    <s v="Customizable dynamic info-mediaries"/>
    <n v="800"/>
    <n v="3755"/>
    <n v="469.37499999999994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s v="Taylor PLC"/>
    <s v="Enhanced incremental budgetary management"/>
    <n v="7100"/>
    <n v="9238"/>
    <n v="130.11267605633802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s v="Holmes PLC"/>
    <s v="Digitized local info-mediaries"/>
    <n v="46100"/>
    <n v="77012"/>
    <n v="167.05422993492408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s v="Jones-Martin"/>
    <s v="Virtual systematic monitoring"/>
    <n v="8100"/>
    <n v="14083"/>
    <n v="173.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s v="Myers LLC"/>
    <s v="Reactive bottom-line open architecture"/>
    <n v="1700"/>
    <n v="12202"/>
    <n v="717.76470588235293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s v="Bell PLC"/>
    <s v="Ergonomic eco-centric open architecture"/>
    <n v="100"/>
    <n v="2"/>
    <n v="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s v="Smith-Schmidt"/>
    <s v="Inverse radical hierarchy"/>
    <n v="900"/>
    <n v="13772"/>
    <n v="1530.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s v="Ruiz, Richardson and Cole"/>
    <s v="Team-oriented static interface"/>
    <n v="7300"/>
    <n v="2946"/>
    <n v="40.356164383561641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s v="Leonard-Mcclain"/>
    <s v="Virtual foreground throughput"/>
    <n v="195800"/>
    <n v="168820"/>
    <n v="86.220633299284984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s v="Bailey-Boyer"/>
    <s v="Visionary exuding Internet solution"/>
    <n v="48900"/>
    <n v="154321"/>
    <n v="315.58486707566465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s v="Lee LLC"/>
    <s v="Synchronized secondary analyzer"/>
    <n v="29600"/>
    <n v="26527"/>
    <n v="89.618243243243242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s v="Lyons Inc"/>
    <s v="Balanced attitude-oriented parallelism"/>
    <n v="39300"/>
    <n v="71583"/>
    <n v="182.14503816793894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s v="Herrera-Wilson"/>
    <s v="Organized bandwidth-monitored core"/>
    <n v="3400"/>
    <n v="12100"/>
    <n v="355.88235294117646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s v="Mahoney, Adams and Lucas"/>
    <s v="Cloned leadingedge utilization"/>
    <n v="9200"/>
    <n v="12129"/>
    <n v="131.83695652173913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s v="Stewart LLC"/>
    <s v="Secured asymmetric projection"/>
    <n v="135600"/>
    <n v="62804"/>
    <n v="46.315634218289084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s v="Mcmillan Group"/>
    <s v="Advanced cohesive Graphic Interface"/>
    <n v="153700"/>
    <n v="55536"/>
    <n v="36.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s v="Beck, Thompson and Martinez"/>
    <s v="Down-sized maximized function"/>
    <n v="7800"/>
    <n v="8161"/>
    <n v="104.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s v="Rodriguez-Scott"/>
    <s v="Realigned zero tolerance software"/>
    <n v="2100"/>
    <n v="14046"/>
    <n v="668.85714285714289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s v="Rush-Bowers"/>
    <s v="Persevering analyzing extranet"/>
    <n v="189500"/>
    <n v="117628"/>
    <n v="62.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s v="Davis and Sons"/>
    <s v="Innovative human-resource migration"/>
    <n v="188200"/>
    <n v="159405"/>
    <n v="84.699787460148784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s v="Anderson-Pham"/>
    <s v="Intuitive needs-based monitoring"/>
    <n v="113500"/>
    <n v="12552"/>
    <n v="11.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s v="Bradshaw, Smith and Ryan"/>
    <s v="Upgradable 24/7 emulation"/>
    <n v="1700"/>
    <n v="943"/>
    <n v="55.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s v="Jackson PLC"/>
    <s v="Quality-focused client-server core"/>
    <n v="163700"/>
    <n v="93963"/>
    <n v="57.399511301160658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s v="Ware-Arias"/>
    <s v="Upgradable maximized protocol"/>
    <n v="113800"/>
    <n v="140469"/>
    <n v="123.43497363796135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s v="Blair, Reyes and Woods"/>
    <s v="Cross-platform interactive synergy"/>
    <n v="5000"/>
    <n v="6423"/>
    <n v="128.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s v="Thomas-Lopez"/>
    <s v="User-centric fault-tolerant archive"/>
    <n v="9400"/>
    <n v="6015"/>
    <n v="63.989361702127653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s v="Jones-Riddle"/>
    <s v="Self-enabling real-time definition"/>
    <n v="147800"/>
    <n v="15723"/>
    <n v="10.638024357239512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s v="Schmidt-Gomez"/>
    <s v="User-centric impactful projection"/>
    <n v="5100"/>
    <n v="2064"/>
    <n v="40.470588235294116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s v="Edwards-Kane"/>
    <s v="Virtual leadingedge framework"/>
    <n v="1800"/>
    <n v="10313"/>
    <n v="572.94444444444446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s v="Hicks, Wall and Webb"/>
    <s v="Managed discrete framework"/>
    <n v="174500"/>
    <n v="197018"/>
    <n v="112.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s v="Mayer-Richmond"/>
    <s v="Progressive zero-defect capability"/>
    <n v="101400"/>
    <n v="47037"/>
    <n v="46.387573964497044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s v="Robles Ltd"/>
    <s v="Right-sized demand-driven adapter"/>
    <n v="191000"/>
    <n v="173191"/>
    <n v="90.675916230366497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s v="Cochran Ltd"/>
    <s v="Re-engineered attitude-oriented frame"/>
    <n v="8100"/>
    <n v="5487"/>
    <n v="67.740740740740748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s v="Rosales LLC"/>
    <s v="Compatible multimedia utilization"/>
    <n v="5100"/>
    <n v="9817"/>
    <n v="192.49019607843135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s v="Harper-Bryan"/>
    <s v="Re-contextualized dedicated hardware"/>
    <n v="7700"/>
    <n v="6369"/>
    <n v="82.714285714285722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s v="Floyd-Sims"/>
    <s v="Cloned transitional hierarchy"/>
    <n v="5400"/>
    <n v="903"/>
    <n v="16.722222222222221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s v="King-Nguyen"/>
    <s v="Open-source incremental throughput"/>
    <n v="1300"/>
    <n v="13678"/>
    <n v="1052.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s v="Hansen Group"/>
    <s v="Centralized regional interface"/>
    <n v="8100"/>
    <n v="9969"/>
    <n v="123.07407407407408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s v="Cummings Inc"/>
    <s v="Digitized transitional monitoring"/>
    <n v="28400"/>
    <n v="100900"/>
    <n v="355.28169014084506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s v="Miller-Poole"/>
    <s v="Networked optimal adapter"/>
    <n v="102500"/>
    <n v="165954"/>
    <n v="161.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s v="Rodriguez-West"/>
    <s v="Automated optimal function"/>
    <n v="7000"/>
    <n v="1744"/>
    <n v="24.914285714285715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s v="Clark-Bowman"/>
    <s v="Stand-alone user-facing service-desk"/>
    <n v="9300"/>
    <n v="3232"/>
    <n v="34.752688172043008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s v="Hensley Ltd"/>
    <s v="Versatile global attitude"/>
    <n v="6200"/>
    <n v="10938"/>
    <n v="176.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s v="Martin, Martin and Solis"/>
    <s v="Assimilated uniform methodology"/>
    <n v="6800"/>
    <n v="5579"/>
    <n v="82.044117647058826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s v="Harrington-Harper"/>
    <s v="Self-enabling next generation algorithm"/>
    <n v="155200"/>
    <n v="37754"/>
    <n v="24.326030927835053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s v="Price and Sons"/>
    <s v="Object-based demand-driven strategy"/>
    <n v="89900"/>
    <n v="45384"/>
    <n v="50.482758620689658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s v="Cuevas-Morales"/>
    <s v="Public-key coherent ability"/>
    <n v="900"/>
    <n v="8703"/>
    <n v="9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s v="Delgado-Hatfield"/>
    <s v="Up-sized composite success"/>
    <n v="100"/>
    <n v="4"/>
    <n v="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s v="Padilla-Porter"/>
    <s v="Innovative exuding matrix"/>
    <n v="148400"/>
    <n v="182302"/>
    <n v="122.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s v="Morris Group"/>
    <s v="Realigned impactful artificial intelligence"/>
    <n v="4800"/>
    <n v="3045"/>
    <n v="63.4375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s v="Woods Inc"/>
    <s v="Upgradable upward-trending portal"/>
    <n v="4000"/>
    <n v="1763"/>
    <n v="44.074999999999996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s v="Wise, Thompson and Allen"/>
    <s v="Pre-emptive neutral portal"/>
    <n v="33800"/>
    <n v="118706"/>
    <n v="351.20118343195264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s v="Rich, Alvarez and King"/>
    <s v="Business-focused static ability"/>
    <n v="2400"/>
    <n v="4119"/>
    <n v="171.625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s v="Terry-Salinas"/>
    <s v="Networked secondary structure"/>
    <n v="98800"/>
    <n v="139354"/>
    <n v="141.04655870445345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s v="Wang-Rodriguez"/>
    <s v="Total multimedia website"/>
    <n v="188800"/>
    <n v="57734"/>
    <n v="30.57944915254237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s v="Gomez LLC"/>
    <s v="Pre-emptive mission-critical hardware"/>
    <n v="71200"/>
    <n v="95020"/>
    <n v="133.45505617977528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s v="Gonzalez-Robbins"/>
    <s v="Up-sized responsive protocol"/>
    <n v="4700"/>
    <n v="8829"/>
    <n v="187.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s v="Obrien and Sons"/>
    <s v="Pre-emptive transitional frame"/>
    <n v="1200"/>
    <n v="3984"/>
    <n v="3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s v="Shaw Ltd"/>
    <s v="Profit-focused content-based application"/>
    <n v="1400"/>
    <n v="8053"/>
    <n v="575.21428571428578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s v="Hughes Inc"/>
    <s v="Streamlined neutral analyzer"/>
    <n v="4000"/>
    <n v="1620"/>
    <n v="40.5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s v="Olsen-Ryan"/>
    <s v="Assimilated neutral utilization"/>
    <n v="5600"/>
    <n v="10328"/>
    <n v="184.42857142857144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s v="Grimes, Holland and Sloan"/>
    <s v="Extended dedicated archive"/>
    <n v="3600"/>
    <n v="10289"/>
    <n v="285.80555555555554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s v="Perry and Sons"/>
    <s v="Configurable static help-desk"/>
    <n v="3100"/>
    <n v="9889"/>
    <n v="3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s v="Richardson Inc"/>
    <s v="Assimilated fault-tolerant capacity"/>
    <n v="5000"/>
    <n v="8907"/>
    <n v="178.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s v="Santos-Young"/>
    <s v="Enhanced neutral ability"/>
    <n v="4000"/>
    <n v="14606"/>
    <n v="365.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s v="Nichols Ltd"/>
    <s v="Function-based attitude-oriented groupware"/>
    <n v="7400"/>
    <n v="8432"/>
    <n v="113.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s v="Hogan, Porter and Rivera"/>
    <s v="Organic object-oriented core"/>
    <n v="8500"/>
    <n v="4613"/>
    <n v="54.270588235294113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s v="Lyons LLC"/>
    <s v="Balanced impactful circuit"/>
    <n v="68800"/>
    <n v="162603"/>
    <n v="236.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s v="Long-Greene"/>
    <s v="Future-proofed heuristic encryption"/>
    <n v="2400"/>
    <n v="12310"/>
    <n v="512.91666666666663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s v="Robles-Hudson"/>
    <s v="Balanced bifurcated leverage"/>
    <n v="8600"/>
    <n v="8656"/>
    <n v="100.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s v="Mcclure LLC"/>
    <s v="Sharable discrete budgetary management"/>
    <n v="196600"/>
    <n v="159931"/>
    <n v="81.348423194303152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s v="Rice-Parker"/>
    <s v="Down-sized actuating infrastructure"/>
    <n v="91400"/>
    <n v="48236"/>
    <n v="52.774617067833695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s v="Landry Inc"/>
    <s v="Synergistic cohesive adapter"/>
    <n v="29600"/>
    <n v="77021"/>
    <n v="260.20608108108109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s v="Davis, Cox and Fox"/>
    <s v="Compatible exuding Graphical User Interface"/>
    <n v="5200"/>
    <n v="702"/>
    <n v="13.5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s v="Smith-Wallace"/>
    <s v="Monitored 24/7 time-frame"/>
    <n v="110300"/>
    <n v="197024"/>
    <n v="178.62556663644605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s v="Clark Inc"/>
    <s v="Down-sized mobile time-frame"/>
    <n v="9200"/>
    <n v="9339"/>
    <n v="101.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s v="Young and Sons"/>
    <s v="Innovative disintermediate encryption"/>
    <n v="2400"/>
    <n v="4596"/>
    <n v="191.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s v="Garcia Group"/>
    <s v="Persevering interactive matrix"/>
    <n v="191000"/>
    <n v="45831"/>
    <n v="23.995287958115181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s v="Adams, Walker and Wong"/>
    <s v="Seamless background framework"/>
    <n v="900"/>
    <n v="6514"/>
    <n v="723.77777777777771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s v="Hopkins-Browning"/>
    <s v="Balanced upward-trending productivity"/>
    <n v="2500"/>
    <n v="13684"/>
    <n v="547.36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s v="Morales Group"/>
    <s v="Optimized bi-directional extranet"/>
    <n v="183800"/>
    <n v="1667"/>
    <n v="0.90696409140369971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s v="Lucero Group"/>
    <s v="Intuitive actuating benchmark"/>
    <n v="9800"/>
    <n v="3349"/>
    <n v="34.173469387755098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s v="Smith, Brown and Davis"/>
    <s v="Devolved background project"/>
    <n v="193400"/>
    <n v="46317"/>
    <n v="23.948810754912099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s v="Hunt Group"/>
    <s v="Reverse-engineered executive emulation"/>
    <n v="163800"/>
    <n v="78743"/>
    <n v="48.072649572649574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s v="Valdez Ltd"/>
    <s v="Team-oriented clear-thinking matrix"/>
    <n v="100"/>
    <n v="0"/>
    <n v="0"/>
    <x v="0"/>
    <n v="0"/>
    <n v="0"/>
    <s v="US"/>
    <s v="USD"/>
    <n v="1367384400"/>
    <n v="1369803600"/>
    <b v="0"/>
    <b v="1"/>
    <s v="theater/plays"/>
    <x v="3"/>
    <s v="plays"/>
    <x v="472"/>
    <d v="2013-05-29T05:00:00"/>
  </r>
  <r>
    <s v="Mccann-Le"/>
    <s v="Focused coherent methodology"/>
    <n v="153600"/>
    <n v="107743"/>
    <n v="70.145182291666657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s v="Johnson Inc"/>
    <s v="Reduced context-sensitive complexity"/>
    <n v="1300"/>
    <n v="6889"/>
    <n v="529.92307692307691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s v="Collins LLC"/>
    <s v="Decentralized 4thgeneration time-frame"/>
    <n v="25500"/>
    <n v="45983"/>
    <n v="180.32549019607845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s v="Smith-Miller"/>
    <s v="De-engineered cohesive moderator"/>
    <n v="7500"/>
    <n v="6924"/>
    <n v="92.320000000000007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s v="Jensen-Vargas"/>
    <s v="Ameliorated explicit parallelism"/>
    <n v="89900"/>
    <n v="12497"/>
    <n v="13.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s v="Roberts Group"/>
    <s v="Up-sized radical pricing structure"/>
    <n v="172700"/>
    <n v="193820"/>
    <n v="112.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s v="White LLC"/>
    <s v="Robust zero-defect project"/>
    <n v="168500"/>
    <n v="119510"/>
    <n v="70.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s v="Best, Miller and Thomas"/>
    <s v="Re-engineered mobile task-force"/>
    <n v="7800"/>
    <n v="9289"/>
    <n v="119.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s v="Smith-Mullins"/>
    <s v="User-centric intangible neural-net"/>
    <n v="147800"/>
    <n v="35498"/>
    <n v="24.017591339648174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s v="Williams-Walsh"/>
    <s v="Organized explicit core"/>
    <n v="9100"/>
    <n v="12678"/>
    <n v="139.31868131868131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s v="Cox LLC"/>
    <s v="Phased 24hour flexibility"/>
    <n v="8600"/>
    <n v="4797"/>
    <n v="55.779069767441861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s v="Morales-Odonnell"/>
    <s v="Exclusive 5thgeneration structure"/>
    <n v="125400"/>
    <n v="53324"/>
    <n v="42.523125996810208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s v="Ramirez LLC"/>
    <s v="Multi-tiered maximized orchestration"/>
    <n v="5900"/>
    <n v="6608"/>
    <n v="112.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s v="Ramirez Group"/>
    <s v="Open-architected uniform instruction set"/>
    <n v="8800"/>
    <n v="622"/>
    <n v="7.0681818181818183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s v="Marsh-Coleman"/>
    <s v="Exclusive asymmetric analyzer"/>
    <n v="177700"/>
    <n v="180802"/>
    <n v="101.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s v="Frederick, Jenkins and Collins"/>
    <s v="Organic radical collaboration"/>
    <n v="800"/>
    <n v="3406"/>
    <n v="425.75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s v="Wilson Ltd"/>
    <s v="Function-based multi-state software"/>
    <n v="7600"/>
    <n v="11061"/>
    <n v="145.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s v="Underwood, James and Jones"/>
    <s v="Triple-buffered holistic ability"/>
    <n v="900"/>
    <n v="6303"/>
    <n v="700.33333333333326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s v="Johnson-Contreras"/>
    <s v="Diverse scalable superstructure"/>
    <n v="96700"/>
    <n v="81136"/>
    <n v="83.904860392967933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s v="Greene, Lloyd and Sims"/>
    <s v="Balanced leadingedge data-warehouse"/>
    <n v="2100"/>
    <n v="1768"/>
    <n v="84.19047619047619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s v="Rosario-Smith"/>
    <s v="Enterprise-wide intermediate portal"/>
    <n v="189200"/>
    <n v="188480"/>
    <n v="99.619450317124731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s v="Avila, Ford and Welch"/>
    <s v="Focused leadingedge matrix"/>
    <n v="9000"/>
    <n v="7227"/>
    <n v="80.300000000000011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s v="Gallegos Inc"/>
    <s v="Seamless logistical encryption"/>
    <n v="5100"/>
    <n v="574"/>
    <n v="11.254901960784313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s v="Cordova-Torres"/>
    <s v="Pre-emptive grid-enabled contingency"/>
    <n v="1600"/>
    <n v="8046"/>
    <n v="502.87499999999994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s v="Garrison LLC"/>
    <s v="Profit-focused 24/7 data-warehouse"/>
    <n v="2600"/>
    <n v="12533"/>
    <n v="482.03846153846149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s v="Shannon-Olson"/>
    <s v="Enhanced methodical middleware"/>
    <n v="9800"/>
    <n v="14697"/>
    <n v="149.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s v="Thomas, Welch and Santana"/>
    <s v="Assimilated exuding toolset"/>
    <n v="9800"/>
    <n v="7120"/>
    <n v="72.653061224489804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s v="Brown-Pena"/>
    <s v="Front-line client-server secured line"/>
    <n v="5300"/>
    <n v="14097"/>
    <n v="265.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s v="Harrison-Bridges"/>
    <s v="Profit-focused exuding moderator"/>
    <n v="77000"/>
    <n v="1930"/>
    <n v="2.5064935064935066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s v="Taylor Inc"/>
    <s v="Public-key 3rdgeneration system engine"/>
    <n v="2800"/>
    <n v="7742"/>
    <n v="276.5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s v="Deleon and Sons"/>
    <s v="Organized value-added access"/>
    <n v="184800"/>
    <n v="164109"/>
    <n v="88.803571428571431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s v="Hardin-Dixon"/>
    <s v="Focused solution-oriented matrix"/>
    <n v="1300"/>
    <n v="12597"/>
    <n v="9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s v="York-Pitts"/>
    <s v="Monitored discrete toolset"/>
    <n v="66100"/>
    <n v="179074"/>
    <n v="270.91376701966715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s v="Morrison-Henderson"/>
    <s v="De-engineered disintermediate encoding"/>
    <n v="100"/>
    <n v="4"/>
    <n v="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s v="Martin-James"/>
    <s v="Streamlined upward-trending analyzer"/>
    <n v="180100"/>
    <n v="105598"/>
    <n v="58.6329816768462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s v="Ritter PLC"/>
    <s v="Multi-channeled upward-trending application"/>
    <n v="9500"/>
    <n v="14408"/>
    <n v="151.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s v="Anderson Group"/>
    <s v="Organic maximized database"/>
    <n v="6300"/>
    <n v="14089"/>
    <n v="223.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s v="Smith and Sons"/>
    <s v="Grass-roots 24/7 attitude"/>
    <n v="5200"/>
    <n v="12467"/>
    <n v="239.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s v="Lam-Hamilton"/>
    <s v="Team-oriented global strategy"/>
    <n v="6000"/>
    <n v="11960"/>
    <n v="199.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s v="Ho Ltd"/>
    <s v="Enhanced client-driven capacity"/>
    <n v="5800"/>
    <n v="7966"/>
    <n v="137.3448275862068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s v="Hunt LLC"/>
    <s v="Re-engineered radical policy"/>
    <n v="20000"/>
    <n v="158832"/>
    <n v="794.16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s v="Fowler-Smith"/>
    <s v="Down-sized logistical adapter"/>
    <n v="3000"/>
    <n v="11091"/>
    <n v="369.7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s v="Blair Inc"/>
    <s v="Configurable bandwidth-monitored throughput"/>
    <n v="9900"/>
    <n v="1269"/>
    <n v="12.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s v="Joseph LLC"/>
    <s v="Decentralized logistical collaboration"/>
    <n v="94900"/>
    <n v="194166"/>
    <n v="204.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s v="Webb-Smith"/>
    <s v="Advanced content-based installation"/>
    <n v="9300"/>
    <n v="4124"/>
    <n v="44.344086021505376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s v="Johns PLC"/>
    <s v="Distributed high-level open architecture"/>
    <n v="6800"/>
    <n v="14865"/>
    <n v="218.60294117647058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s v="Hardin-Foley"/>
    <s v="Synergized zero tolerance help-desk"/>
    <n v="72400"/>
    <n v="134688"/>
    <n v="186.03314917127071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s v="Martinez-Juarez"/>
    <s v="Realigned uniform knowledge user"/>
    <n v="31200"/>
    <n v="95364"/>
    <n v="305.65384615384613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s v="Wilson and Sons"/>
    <s v="Monitored grid-enabled model"/>
    <n v="3500"/>
    <n v="3295"/>
    <n v="94.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s v="Clements Group"/>
    <s v="Assimilated actuating policy"/>
    <n v="9000"/>
    <n v="4896"/>
    <n v="54.400000000000006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s v="Valenzuela-Cook"/>
    <s v="Total incremental productivity"/>
    <n v="6700"/>
    <n v="7496"/>
    <n v="111.88059701492537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s v="Parker, Haley and Foster"/>
    <s v="Adaptive local task-force"/>
    <n v="2700"/>
    <n v="9967"/>
    <n v="369.14814814814815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s v="Fuentes LLC"/>
    <s v="Universal zero-defect concept"/>
    <n v="83300"/>
    <n v="52421"/>
    <n v="62.930372148859547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s v="Moran and Sons"/>
    <s v="Object-based bottom-line superstructure"/>
    <n v="9700"/>
    <n v="6298"/>
    <n v="64.927835051546396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s v="Stevens Inc"/>
    <s v="Adaptive 24hour projection"/>
    <n v="8200"/>
    <n v="1546"/>
    <n v="18.853658536585368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s v="Martinez-Johnson"/>
    <s v="Sharable radical toolset"/>
    <n v="96500"/>
    <n v="16168"/>
    <n v="16.754404145077721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s v="Franklin Inc"/>
    <s v="Focused multimedia knowledgebase"/>
    <n v="6200"/>
    <n v="6269"/>
    <n v="101.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s v="Perez PLC"/>
    <s v="Seamless 6thgeneration extranet"/>
    <n v="43800"/>
    <n v="149578"/>
    <n v="341.5022831050228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s v="Sanchez, Cross and Savage"/>
    <s v="Sharable mobile knowledgebase"/>
    <n v="6000"/>
    <n v="3841"/>
    <n v="64.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s v="Pineda Ltd"/>
    <s v="Cross-group global system engine"/>
    <n v="8700"/>
    <n v="4531"/>
    <n v="52.080459770114942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s v="Nunez-Richards"/>
    <s v="De-engineered cohesive system engine"/>
    <n v="86400"/>
    <n v="103255"/>
    <n v="119.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s v="Pugh LLC"/>
    <s v="Reactive analyzing function"/>
    <n v="8900"/>
    <n v="13065"/>
    <n v="146.79775280898878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s v="Rowe-Wong"/>
    <s v="Robust hybrid budgetary management"/>
    <n v="700"/>
    <n v="6654"/>
    <n v="950.57142857142856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s v="Williams-Santos"/>
    <s v="Open-source analyzing monitoring"/>
    <n v="9400"/>
    <n v="6852"/>
    <n v="72.893617021276597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s v="Weber Inc"/>
    <s v="Up-sized discrete firmware"/>
    <n v="157600"/>
    <n v="124517"/>
    <n v="79.008248730964468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s v="Avery, Brown and Parker"/>
    <s v="Exclusive intangible extranet"/>
    <n v="7900"/>
    <n v="5113"/>
    <n v="64.721518987341781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s v="Cox Group"/>
    <s v="Synergized analyzing process improvement"/>
    <n v="7100"/>
    <n v="5824"/>
    <n v="82.028169014084511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s v="Jensen LLC"/>
    <s v="Realigned dedicated system engine"/>
    <n v="600"/>
    <n v="6226"/>
    <n v="1037.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s v="Brown Inc"/>
    <s v="Object-based bandwidth-monitored concept"/>
    <n v="156800"/>
    <n v="20243"/>
    <n v="12.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s v="Hale-Hayes"/>
    <s v="Ameliorated client-driven open system"/>
    <n v="121600"/>
    <n v="188288"/>
    <n v="154.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s v="Mcbride PLC"/>
    <s v="Upgradable leadingedge Local Area Network"/>
    <n v="157300"/>
    <n v="11167"/>
    <n v="7.0991735537190088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s v="Becker-Scott"/>
    <s v="Managed optimizing archive"/>
    <n v="7900"/>
    <n v="7875"/>
    <n v="99.683544303797461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s v="Brown-George"/>
    <s v="Cross-platform tertiary array"/>
    <n v="100"/>
    <n v="5"/>
    <n v="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s v="Waters and Sons"/>
    <s v="Inverse neutral structure"/>
    <n v="6300"/>
    <n v="13018"/>
    <n v="206.63492063492063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s v="Brown Ltd"/>
    <s v="Quality-focused system-worthy support"/>
    <n v="71100"/>
    <n v="91176"/>
    <n v="128.23628691983123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s v="Valencia PLC"/>
    <s v="Extended asynchronous initiative"/>
    <n v="3400"/>
    <n v="6405"/>
    <n v="188.38235294117646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s v="Johnson Group"/>
    <s v="Compatible full-range leverage"/>
    <n v="3900"/>
    <n v="11075"/>
    <n v="283.97435897435901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s v="Rose-Fuller"/>
    <s v="Upgradable holistic system engine"/>
    <n v="10000"/>
    <n v="12042"/>
    <n v="120.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s v="Brady, Cortez and Rodriguez"/>
    <s v="Multi-lateral maximized core"/>
    <n v="8200"/>
    <n v="1136"/>
    <n v="13.853658536585368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s v="Wang, Nguyen and Horton"/>
    <s v="Innovative holistic hub"/>
    <n v="6200"/>
    <n v="8645"/>
    <n v="139.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s v="Santos, Williams and Brown"/>
    <s v="Reverse-engineered 24/7 methodology"/>
    <n v="1100"/>
    <n v="1914"/>
    <n v="1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s v="Burnett-Mora"/>
    <s v="Quality-focused 24/7 superstructure"/>
    <n v="6400"/>
    <n v="12129"/>
    <n v="189.515625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s v="King LLC"/>
    <s v="Multi-channeled local intranet"/>
    <n v="1400"/>
    <n v="3496"/>
    <n v="249.71428571428572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s v="Miller Ltd"/>
    <s v="Open-architected mobile emulation"/>
    <n v="198600"/>
    <n v="97037"/>
    <n v="48.860523665659613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s v="Case LLC"/>
    <s v="Ameliorated foreground methodology"/>
    <n v="195900"/>
    <n v="55757"/>
    <n v="28.461970393057683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s v="Swanson, Wilson and Baker"/>
    <s v="Synergized well-modulated project"/>
    <n v="4300"/>
    <n v="11525"/>
    <n v="268.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s v="Dean, Fox and Phillips"/>
    <s v="Extended context-sensitive forecast"/>
    <n v="25600"/>
    <n v="158669"/>
    <n v="619.80078125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s v="Smith-Smith"/>
    <s v="Total leadingedge neural-net"/>
    <n v="189000"/>
    <n v="5916"/>
    <n v="3.1301587301587301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s v="Martin, Lee and Armstrong"/>
    <s v="Open-architected incremental ability"/>
    <n v="1600"/>
    <n v="11108"/>
    <n v="694.25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s v="Patterson-Johnson"/>
    <s v="Grass-roots directional workforce"/>
    <n v="9500"/>
    <n v="5973"/>
    <n v="62.873684210526314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s v="Carlson-Hernandez"/>
    <s v="Quality-focused real-time solution"/>
    <n v="59200"/>
    <n v="183756"/>
    <n v="310.39864864864865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s v="Parker PLC"/>
    <s v="Reduced interactive matrix"/>
    <n v="72100"/>
    <n v="30902"/>
    <n v="42.859916782246884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s v="Yu and Sons"/>
    <s v="Adaptive context-sensitive architecture"/>
    <n v="6700"/>
    <n v="5569"/>
    <n v="83.119402985074629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s v="Mack Ltd"/>
    <s v="Reactive regional access"/>
    <n v="139000"/>
    <n v="158590"/>
    <n v="114.09352517985612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s v="Lamb-Sanders"/>
    <s v="Stand-alone reciprocal frame"/>
    <n v="197700"/>
    <n v="127591"/>
    <n v="64.537683358624179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s v="Williams-Ramirez"/>
    <s v="Open-architected 24/7 throughput"/>
    <n v="8500"/>
    <n v="6750"/>
    <n v="79.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s v="Weaver Ltd"/>
    <s v="Monitored 24/7 approach"/>
    <n v="81600"/>
    <n v="9318"/>
    <n v="11.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s v="Barnes-Williams"/>
    <s v="Upgradable explicit forecast"/>
    <n v="8600"/>
    <n v="4832"/>
    <n v="56.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s v="Harris Inc"/>
    <s v="Future-proofed modular groupware"/>
    <n v="14900"/>
    <n v="32986"/>
    <n v="221.38255033557047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s v="Peters-Nelson"/>
    <s v="Distributed real-time algorithm"/>
    <n v="169400"/>
    <n v="81984"/>
    <n v="48.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s v="Robinson Group"/>
    <s v="Switchable reciprocal middleware"/>
    <n v="98700"/>
    <n v="87448"/>
    <n v="88.599797365754824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s v="Jordan-Wolfe"/>
    <s v="Inverse multimedia Graphic Interface"/>
    <n v="4500"/>
    <n v="1863"/>
    <n v="41.4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s v="Vargas-Cox"/>
    <s v="Vision-oriented local contingency"/>
    <n v="98600"/>
    <n v="62174"/>
    <n v="63.056795131845846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s v="Yang and Sons"/>
    <s v="Reactive 6thgeneration hub"/>
    <n v="121700"/>
    <n v="59003"/>
    <n v="48.482333607230892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s v="Wilson, Wilson and Mathis"/>
    <s v="Optional asymmetric success"/>
    <n v="100"/>
    <n v="2"/>
    <n v="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s v="Wang, Koch and Weaver"/>
    <s v="Digitized analyzing capacity"/>
    <n v="196700"/>
    <n v="174039"/>
    <n v="88.47941026944585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s v="Cisneros Ltd"/>
    <s v="Vision-oriented regional hub"/>
    <n v="10000"/>
    <n v="12684"/>
    <n v="126.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s v="Williams-Jones"/>
    <s v="Monitored incremental info-mediaries"/>
    <n v="600"/>
    <n v="14033"/>
    <n v="2338.833333333333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s v="Russo, Kim and Mccoy"/>
    <s v="Balanced optimal hardware"/>
    <n v="10000"/>
    <n v="824"/>
    <n v="8.24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s v="Bailey and Sons"/>
    <s v="Grass-roots dynamic emulation"/>
    <n v="120700"/>
    <n v="57010"/>
    <n v="47.232808616404313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s v="Jensen-Brown"/>
    <s v="Fundamental disintermediate matrix"/>
    <n v="9100"/>
    <n v="7438"/>
    <n v="81.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s v="Smith Group"/>
    <s v="Right-sized secondary challenge"/>
    <n v="106800"/>
    <n v="57872"/>
    <n v="54.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s v="Murphy-Farrell"/>
    <s v="Implemented exuding software"/>
    <n v="9100"/>
    <n v="8906"/>
    <n v="97.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s v="Everett-Wolfe"/>
    <s v="Total optimizing software"/>
    <n v="10000"/>
    <n v="7724"/>
    <n v="77.239999999999995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s v="Young PLC"/>
    <s v="Optional maximized attitude"/>
    <n v="79400"/>
    <n v="26571"/>
    <n v="33.464735516372798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s v="Park-Goodman"/>
    <s v="Customer-focused impactful extranet"/>
    <n v="5100"/>
    <n v="12219"/>
    <n v="239.58823529411765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s v="York, Barr and Grant"/>
    <s v="Cloned bottom-line success"/>
    <n v="3100"/>
    <n v="1985"/>
    <n v="64.032258064516128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s v="Little Ltd"/>
    <s v="Decentralized bandwidth-monitored ability"/>
    <n v="6900"/>
    <n v="12155"/>
    <n v="176.15942028985506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s v="Kelly-Colon"/>
    <s v="Stand-alone grid-enabled leverage"/>
    <n v="197900"/>
    <n v="110689"/>
    <n v="55.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s v="Turner, Scott and Gentry"/>
    <s v="Assimilated regional groupware"/>
    <n v="5600"/>
    <n v="2445"/>
    <n v="43.660714285714285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s v="Sanchez Ltd"/>
    <s v="Up-sized 24hour instruction set"/>
    <n v="170700"/>
    <n v="57250"/>
    <n v="33.53837141183363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s v="Giles-Smith"/>
    <s v="Right-sized web-enabled intranet"/>
    <n v="9700"/>
    <n v="11929"/>
    <n v="122.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s v="Thompson-Moreno"/>
    <s v="Expanded needs-based orchestration"/>
    <n v="62300"/>
    <n v="118214"/>
    <n v="189.74959871589084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s v="Murphy-Fox"/>
    <s v="Organic system-worthy orchestration"/>
    <n v="5300"/>
    <n v="4432"/>
    <n v="83.622641509433961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s v="Rodriguez-Patterson"/>
    <s v="Inverse static standardization"/>
    <n v="99500"/>
    <n v="17879"/>
    <n v="17.968844221105527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s v="Davis Ltd"/>
    <s v="Synchronized motivating solution"/>
    <n v="1400"/>
    <n v="14511"/>
    <n v="1036.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s v="Nelson-Valdez"/>
    <s v="Open-source 4thgeneration open system"/>
    <n v="145600"/>
    <n v="141822"/>
    <n v="97.405219780219781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s v="Nguyen and Sons"/>
    <s v="Compatible 5thgeneration concept"/>
    <n v="5400"/>
    <n v="8109"/>
    <n v="150.16666666666666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s v="Jones PLC"/>
    <s v="Virtual systemic intranet"/>
    <n v="2300"/>
    <n v="8244"/>
    <n v="358.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s v="Gilmore LLC"/>
    <s v="Optimized systemic algorithm"/>
    <n v="1400"/>
    <n v="7600"/>
    <n v="542.85714285714289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s v="Lee-Cobb"/>
    <s v="Customizable homogeneous firmware"/>
    <n v="140000"/>
    <n v="94501"/>
    <n v="67.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s v="Jones, Wiley and Robbins"/>
    <s v="Front-line cohesive extranet"/>
    <n v="7500"/>
    <n v="14381"/>
    <n v="191.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s v="Martin, Gates and Holt"/>
    <s v="Distributed holistic neural-net"/>
    <n v="1500"/>
    <n v="13980"/>
    <n v="9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s v="Nguyen Inc"/>
    <s v="Seamless directional capacity"/>
    <n v="7300"/>
    <n v="7348"/>
    <n v="100.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s v="Walsh-Watts"/>
    <s v="Polarized actuating implementation"/>
    <n v="3600"/>
    <n v="8158"/>
    <n v="226.61111111111109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s v="Ray, Li and Li"/>
    <s v="Front-line disintermediate hub"/>
    <n v="5000"/>
    <n v="7119"/>
    <n v="142.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s v="Murray Ltd"/>
    <s v="Decentralized 4thgeneration challenge"/>
    <n v="6000"/>
    <n v="5438"/>
    <n v="90.633333333333326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s v="Mora-Bradley"/>
    <s v="Programmable tangible ability"/>
    <n v="9100"/>
    <n v="7656"/>
    <n v="84.131868131868131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s v="Lopez, Reid and Johnson"/>
    <s v="Total real-time hardware"/>
    <n v="164100"/>
    <n v="96888"/>
    <n v="59.042047531992694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s v="Fox-Williams"/>
    <s v="Profound system-worthy functionalities"/>
    <n v="128900"/>
    <n v="196960"/>
    <n v="152.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s v="Taylor, Wood and Taylor"/>
    <s v="Cloned hybrid focus group"/>
    <n v="42100"/>
    <n v="188057"/>
    <n v="446.6912114014252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s v="King Inc"/>
    <s v="Ergonomic dedicated focus group"/>
    <n v="7400"/>
    <n v="6245"/>
    <n v="84.391891891891888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s v="Cole, Petty and Cameron"/>
    <s v="Realigned zero administration paradigm"/>
    <n v="100"/>
    <n v="3"/>
    <n v="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s v="Mcclain LLC"/>
    <s v="Open-source multi-tasking methodology"/>
    <n v="52000"/>
    <n v="91014"/>
    <n v="175.02692307692308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s v="Sims-Gross"/>
    <s v="Object-based attitude-oriented analyzer"/>
    <n v="8700"/>
    <n v="4710"/>
    <n v="54.137931034482754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s v="Perez Group"/>
    <s v="Cross-platform tertiary hub"/>
    <n v="63400"/>
    <n v="197728"/>
    <n v="311.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s v="Ford LLC"/>
    <s v="Centralized tangible success"/>
    <n v="169700"/>
    <n v="168048"/>
    <n v="99.026517383618156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s v="Moreno Ltd"/>
    <s v="Customer-focused multimedia methodology"/>
    <n v="108400"/>
    <n v="138586"/>
    <n v="127.84686346863469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s v="Ortega LLC"/>
    <s v="Secured bifurcated intranet"/>
    <n v="1700"/>
    <n v="12020"/>
    <n v="707.05882352941171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s v="Anderson LLC"/>
    <s v="Customizable full-range artificial intelligence"/>
    <n v="6200"/>
    <n v="1260"/>
    <n v="20.322580645161288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s v="Garza-Bryant"/>
    <s v="Programmable leadingedge contingency"/>
    <n v="800"/>
    <n v="14725"/>
    <n v="1840.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s v="Mays LLC"/>
    <s v="Multi-layered global groupware"/>
    <n v="6900"/>
    <n v="11174"/>
    <n v="161.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s v="Evans-Jones"/>
    <s v="Switchable methodical superstructure"/>
    <n v="38500"/>
    <n v="182036"/>
    <n v="472.82077922077923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s v="Tapia, Kramer and Hicks"/>
    <s v="Advanced modular moderator"/>
    <n v="2000"/>
    <n v="10353"/>
    <n v="517.65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s v="Reyes PLC"/>
    <s v="Expanded optimal pricing structure"/>
    <n v="8300"/>
    <n v="8317"/>
    <n v="100.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s v="Pace, Simpson and Watkins"/>
    <s v="Down-sized uniform ability"/>
    <n v="6900"/>
    <n v="10557"/>
    <n v="1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s v="Dominguez-Owens"/>
    <s v="Open-architected systematic intranet"/>
    <n v="123600"/>
    <n v="5429"/>
    <n v="4.392394822006473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s v="Thomas-Simmons"/>
    <s v="Proactive 24hour frame"/>
    <n v="48500"/>
    <n v="75906"/>
    <n v="156.50721649484535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s v="Beck-Knight"/>
    <s v="Exclusive fresh-thinking model"/>
    <n v="4900"/>
    <n v="13250"/>
    <n v="270.40816326530609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s v="Mccoy Ltd"/>
    <s v="Business-focused encompassing intranet"/>
    <n v="8400"/>
    <n v="11261"/>
    <n v="134.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s v="Dawson-Tyler"/>
    <s v="Optional 6thgeneration access"/>
    <n v="193200"/>
    <n v="97369"/>
    <n v="50.398033126293996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s v="Johns-Thomas"/>
    <s v="Realigned web-enabled functionalities"/>
    <n v="54300"/>
    <n v="48227"/>
    <n v="88.815837937384899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s v="Quinn, Cruz and Schmidt"/>
    <s v="Enterprise-wide multimedia software"/>
    <n v="8900"/>
    <n v="14685"/>
    <n v="1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s v="Stewart Inc"/>
    <s v="Versatile mission-critical knowledgebase"/>
    <n v="4200"/>
    <n v="735"/>
    <n v="17.5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s v="Moore Group"/>
    <s v="Multi-lateral object-oriented open system"/>
    <n v="5600"/>
    <n v="10397"/>
    <n v="185.66071428571428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s v="Carson PLC"/>
    <s v="Visionary system-worthy attitude"/>
    <n v="28800"/>
    <n v="118847"/>
    <n v="412.6631944444444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s v="Cruz, Hall and Mason"/>
    <s v="Synergized content-based hierarchy"/>
    <n v="8000"/>
    <n v="7220"/>
    <n v="90.25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s v="Marquez-Kerr"/>
    <s v="Automated hybrid orchestration"/>
    <n v="15800"/>
    <n v="83267"/>
    <n v="527.00632911392404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s v="Stone PLC"/>
    <s v="Exclusive 5thgeneration leverage"/>
    <n v="4200"/>
    <n v="13404"/>
    <n v="319.14285714285711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s v="Silva-Hawkins"/>
    <s v="Proactive heuristic orchestration"/>
    <n v="7700"/>
    <n v="2533"/>
    <n v="32.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s v="Garcia Group"/>
    <s v="Extended zero administration software"/>
    <n v="74700"/>
    <n v="1557"/>
    <n v="2.0843373493975905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s v="Meyer-Avila"/>
    <s v="Multi-tiered discrete support"/>
    <n v="10000"/>
    <n v="6100"/>
    <n v="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s v="Nelson, Smith and Graham"/>
    <s v="Phased system-worthy conglomeration"/>
    <n v="5300"/>
    <n v="1592"/>
    <n v="30.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s v="Garcia Ltd"/>
    <s v="Balanced mobile alliance"/>
    <n v="1200"/>
    <n v="14150"/>
    <n v="1179.1666666666665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s v="West-Stevens"/>
    <s v="Reactive solution-oriented groupware"/>
    <n v="1200"/>
    <n v="13513"/>
    <n v="1126.0833333333335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s v="Clark-Conrad"/>
    <s v="Exclusive bandwidth-monitored orchestration"/>
    <n v="3900"/>
    <n v="504"/>
    <n v="12.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s v="Fitzgerald Group"/>
    <s v="Intuitive exuding initiative"/>
    <n v="2000"/>
    <n v="14240"/>
    <n v="7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s v="Hill, Mccann and Moore"/>
    <s v="Streamlined needs-based knowledge user"/>
    <n v="6900"/>
    <n v="2091"/>
    <n v="30.304347826086957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s v="Edwards LLC"/>
    <s v="Automated system-worthy structure"/>
    <n v="55800"/>
    <n v="118580"/>
    <n v="212.50896057347671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s v="Greer and Sons"/>
    <s v="Secured clear-thinking intranet"/>
    <n v="4900"/>
    <n v="11214"/>
    <n v="228.85714285714286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s v="Martinez PLC"/>
    <s v="Cloned actuating architecture"/>
    <n v="194900"/>
    <n v="68137"/>
    <n v="34.959979476654695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s v="Hunter-Logan"/>
    <s v="Down-sized needs-based task-force"/>
    <n v="8600"/>
    <n v="13527"/>
    <n v="157.29069767441862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s v="Ramos and Sons"/>
    <s v="Extended responsive Internet solution"/>
    <n v="100"/>
    <n v="1"/>
    <n v="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s v="Lane-Barber"/>
    <s v="Universal value-added moderator"/>
    <n v="3600"/>
    <n v="8363"/>
    <n v="232.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s v="Lowery Group"/>
    <s v="Sharable motivating emulation"/>
    <n v="5800"/>
    <n v="5362"/>
    <n v="92.448275862068968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s v="Guerrero-Griffin"/>
    <s v="Networked web-enabled product"/>
    <n v="4700"/>
    <n v="12065"/>
    <n v="256.70212765957444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s v="Perez, Reed and Lee"/>
    <s v="Advanced dedicated encoding"/>
    <n v="70400"/>
    <n v="118603"/>
    <n v="168.47017045454547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s v="Chen, Pollard and Clarke"/>
    <s v="Stand-alone multi-state project"/>
    <n v="4500"/>
    <n v="7496"/>
    <n v="166.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s v="Callahan-Gilbert"/>
    <s v="Profit-focused motivating function"/>
    <n v="1400"/>
    <n v="5696"/>
    <n v="406.85714285714283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s v="Logan-Miranda"/>
    <s v="Proactive systemic firmware"/>
    <n v="29600"/>
    <n v="167005"/>
    <n v="564.20608108108115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s v="Smith-Kennedy"/>
    <s v="Virtual heuristic hub"/>
    <n v="48300"/>
    <n v="16592"/>
    <n v="34.351966873706004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s v="Mitchell-Lee"/>
    <s v="Customizable leadingedge model"/>
    <n v="2200"/>
    <n v="14420"/>
    <n v="655.4545454545455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s v="Davis Ltd"/>
    <s v="Upgradable uniform service-desk"/>
    <n v="3500"/>
    <n v="6204"/>
    <n v="177.25714285714284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s v="Rowland PLC"/>
    <s v="Inverse client-driven product"/>
    <n v="5600"/>
    <n v="6338"/>
    <n v="113.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s v="Shaffer-Mason"/>
    <s v="Managed bandwidth-monitored system engine"/>
    <n v="1100"/>
    <n v="8010"/>
    <n v="728.18181818181824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s v="Matthews LLC"/>
    <s v="Advanced transitional help-desk"/>
    <n v="3900"/>
    <n v="8125"/>
    <n v="208.33333333333334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s v="Ramirez-Calderon"/>
    <s v="Fundamental zero tolerance alliance"/>
    <n v="4800"/>
    <n v="11088"/>
    <n v="2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s v="Johnson-Morales"/>
    <s v="Devolved 24hour forecast"/>
    <n v="125600"/>
    <n v="109106"/>
    <n v="86.867834394904463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s v="Smith, Mack and Williams"/>
    <s v="Self-enabling 5thgeneration paradigm"/>
    <n v="5600"/>
    <n v="2769"/>
    <n v="49.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s v="Johnson-Pace"/>
    <s v="Persistent 3rdgeneration moratorium"/>
    <n v="149600"/>
    <n v="169586"/>
    <n v="113.3596256684492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s v="Gonzalez-Snow"/>
    <s v="Polarized user-facing interface"/>
    <n v="5000"/>
    <n v="6775"/>
    <n v="135.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s v="Murphy LLC"/>
    <s v="Customer-focused non-volatile framework"/>
    <n v="9400"/>
    <n v="968"/>
    <n v="10.297872340425531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s v="Taylor-Rowe"/>
    <s v="Synchronized multimedia frame"/>
    <n v="110800"/>
    <n v="72623"/>
    <n v="65.544223826714799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s v="Henderson Ltd"/>
    <s v="Open-architected stable algorithm"/>
    <n v="93800"/>
    <n v="45987"/>
    <n v="49.026652452025587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s v="Moss-Guzman"/>
    <s v="Cross-platform optimizing website"/>
    <n v="1300"/>
    <n v="10243"/>
    <n v="787.92307692307691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s v="Webb Group"/>
    <s v="Public-key actuating projection"/>
    <n v="108700"/>
    <n v="87293"/>
    <n v="80.306347746090154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s v="Brooks-Rodriguez"/>
    <s v="Implemented intangible instruction set"/>
    <n v="5100"/>
    <n v="5421"/>
    <n v="106.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s v="Thomas Ltd"/>
    <s v="Cross-group interactive architecture"/>
    <n v="8700"/>
    <n v="4414"/>
    <n v="50.735632183908038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s v="Williams and Sons"/>
    <s v="Centralized asymmetric framework"/>
    <n v="5100"/>
    <n v="10981"/>
    <n v="215.3137254901961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s v="Vega, Chan and Carney"/>
    <s v="Down-sized systematic utilization"/>
    <n v="7400"/>
    <n v="10451"/>
    <n v="141.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s v="Byrd Group"/>
    <s v="Profound fault-tolerant model"/>
    <n v="88900"/>
    <n v="102535"/>
    <n v="115.33745781777279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s v="Smith-Brown"/>
    <s v="Object-based content-based ability"/>
    <n v="1500"/>
    <n v="10946"/>
    <n v="729.73333333333335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s v="Vance-Glover"/>
    <s v="Progressive coherent secured line"/>
    <n v="61200"/>
    <n v="60994"/>
    <n v="99.6633986928104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s v="Joyce PLC"/>
    <s v="Synchronized directional capability"/>
    <n v="3600"/>
    <n v="3174"/>
    <n v="88.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s v="Kennedy-Miller"/>
    <s v="Cross-platform composite migration"/>
    <n v="9000"/>
    <n v="3351"/>
    <n v="37.233333333333334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s v="White-Obrien"/>
    <s v="Operative local pricing structure"/>
    <n v="185900"/>
    <n v="56774"/>
    <n v="30.540075309306079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s v="Stafford, Hess and Raymond"/>
    <s v="Optional web-enabled extranet"/>
    <n v="2100"/>
    <n v="540"/>
    <n v="25.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s v="Jordan, Schneider and Hall"/>
    <s v="Reduced 6thgeneration intranet"/>
    <n v="2000"/>
    <n v="680"/>
    <n v="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s v="Welch Inc"/>
    <s v="Optional optimal website"/>
    <n v="6600"/>
    <n v="8276"/>
    <n v="125.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s v="Vasquez Inc"/>
    <s v="Stand-alone asynchronous functionalities"/>
    <n v="7100"/>
    <n v="1022"/>
    <n v="14.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s v="Freeman-Ferguson"/>
    <s v="Profound full-range open system"/>
    <n v="7800"/>
    <n v="4275"/>
    <n v="54.807692307692314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s v="Houston, Moore and Rogers"/>
    <s v="Optional tangible utilization"/>
    <n v="7600"/>
    <n v="8332"/>
    <n v="109.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s v="Small-Fuentes"/>
    <s v="Seamless maximized product"/>
    <n v="3400"/>
    <n v="6408"/>
    <n v="188.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s v="Reid-Day"/>
    <s v="Devolved tertiary time-frame"/>
    <n v="84500"/>
    <n v="73522"/>
    <n v="87.008284023668637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s v="Wallace LLC"/>
    <s v="Centralized regional function"/>
    <n v="100"/>
    <n v="1"/>
    <n v="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s v="Olson-Bishop"/>
    <s v="User-friendly high-level initiative"/>
    <n v="2300"/>
    <n v="4667"/>
    <n v="202.913043478260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s v="Perez, Brown and Meyers"/>
    <s v="Stand-alone background customer loyalty"/>
    <n v="6100"/>
    <n v="6527"/>
    <n v="1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s v="English-Mccullough"/>
    <s v="Business-focused discrete software"/>
    <n v="2600"/>
    <n v="6987"/>
    <n v="268.73076923076923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s v="Smith-Nguyen"/>
    <s v="Advanced intermediate Graphic Interface"/>
    <n v="9700"/>
    <n v="4932"/>
    <n v="50.845360824742272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s v="Harmon-Madden"/>
    <s v="Adaptive holistic hub"/>
    <n v="700"/>
    <n v="8262"/>
    <n v="1180.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s v="Walker-Taylor"/>
    <s v="Automated uniform concept"/>
    <n v="700"/>
    <n v="1848"/>
    <n v="2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s v="Harris, Medina and Mitchell"/>
    <s v="Enhanced regional flexibility"/>
    <n v="5200"/>
    <n v="1583"/>
    <n v="30.44230769230769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s v="Williams and Sons"/>
    <s v="Public-key bottom-line algorithm"/>
    <n v="140800"/>
    <n v="88536"/>
    <n v="62.880681818181813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s v="Ball-Fisher"/>
    <s v="Multi-layered intangible instruction set"/>
    <n v="6400"/>
    <n v="12360"/>
    <n v="193.125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s v="Page, Holt and Mack"/>
    <s v="Fundamental methodical emulation"/>
    <n v="92500"/>
    <n v="71320"/>
    <n v="77.102702702702715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s v="Landry Group"/>
    <s v="Expanded value-added hardware"/>
    <n v="59700"/>
    <n v="134640"/>
    <n v="225.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s v="Buckley Group"/>
    <s v="Diverse high-level attitude"/>
    <n v="3200"/>
    <n v="7661"/>
    <n v="239.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s v="Vincent PLC"/>
    <s v="Visionary 24hour analyzer"/>
    <n v="3200"/>
    <n v="2950"/>
    <n v="92.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s v="Watson-Douglas"/>
    <s v="Centralized bandwidth-monitored leverage"/>
    <n v="9000"/>
    <n v="11721"/>
    <n v="130.23333333333335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s v="Alvarez-Bauer"/>
    <s v="Front-line intermediate moderator"/>
    <n v="51300"/>
    <n v="189192"/>
    <n v="368.79532163742692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s v="Martinez LLC"/>
    <s v="Automated local secured line"/>
    <n v="700"/>
    <n v="7664"/>
    <n v="1094.8571428571429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s v="Buck-Khan"/>
    <s v="Integrated bandwidth-monitored alliance"/>
    <n v="8900"/>
    <n v="4509"/>
    <n v="50.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s v="Valdez, Williams and Meyer"/>
    <s v="Cross-group heuristic forecast"/>
    <n v="1500"/>
    <n v="12009"/>
    <n v="800.6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s v="Alvarez-Andrews"/>
    <s v="Extended impactful secured line"/>
    <n v="4900"/>
    <n v="14273"/>
    <n v="291.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s v="Stewart and Sons"/>
    <s v="Distributed optimizing protocol"/>
    <n v="54000"/>
    <n v="188982"/>
    <n v="349.9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s v="Dyer Inc"/>
    <s v="Secured well-modulated system engine"/>
    <n v="4100"/>
    <n v="14640"/>
    <n v="357.07317073170731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s v="Solomon PLC"/>
    <s v="Open-architected 24/7 infrastructure"/>
    <n v="3600"/>
    <n v="13950"/>
    <n v="387.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s v="Munoz, Cherry and Bell"/>
    <s v="Cross-platform reciprocal budgetary management"/>
    <n v="7100"/>
    <n v="4899"/>
    <n v="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s v="Baker-Higgins"/>
    <s v="Vision-oriented scalable portal"/>
    <n v="9600"/>
    <n v="4929"/>
    <n v="51.34375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s v="Ward PLC"/>
    <s v="Front-line bottom-line Graphic Interface"/>
    <n v="97100"/>
    <n v="105817"/>
    <n v="108.97734294541709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s v="Hodges, Smith and Kelly"/>
    <s v="Future-proofed 24hour model"/>
    <n v="86200"/>
    <n v="77355"/>
    <n v="89.738979118329468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s v="Macias Inc"/>
    <s v="Optimized didactic intranet"/>
    <n v="8100"/>
    <n v="6086"/>
    <n v="75.135802469135797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s v="Cook-Ortiz"/>
    <s v="Right-sized dedicated standardization"/>
    <n v="17700"/>
    <n v="150960"/>
    <n v="852.88135593220341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s v="Jordan-Fischer"/>
    <s v="Vision-oriented high-level extranet"/>
    <n v="6400"/>
    <n v="8890"/>
    <n v="138.90625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s v="Pierce-Ramirez"/>
    <s v="Organized scalable initiative"/>
    <n v="7700"/>
    <n v="14644"/>
    <n v="190.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s v="Howell and Sons"/>
    <s v="Enhanced regional moderator"/>
    <n v="116300"/>
    <n v="116583"/>
    <n v="100.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s v="Lawson and Sons"/>
    <s v="Reverse-engineered multi-tasking product"/>
    <n v="1500"/>
    <n v="8447"/>
    <n v="563.13333333333333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s v="Porter-Hicks"/>
    <s v="De-engineered next generation parallelism"/>
    <n v="8800"/>
    <n v="2703"/>
    <n v="30.715909090909086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s v="Rodriguez-Hansen"/>
    <s v="Intuitive cohesive groupware"/>
    <n v="8800"/>
    <n v="8747"/>
    <n v="99.39772727272728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s v="Williams LLC"/>
    <s v="Up-sized high-level access"/>
    <n v="69900"/>
    <n v="138087"/>
    <n v="197.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s v="Cooper, Stanley and Bryant"/>
    <s v="Phased empowering success"/>
    <n v="1000"/>
    <n v="5085"/>
    <n v="508.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s v="Miller, Glenn and Adams"/>
    <s v="Distributed actuating project"/>
    <n v="4700"/>
    <n v="11174"/>
    <n v="237.74468085106383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s v="Cole, Salazar and Moreno"/>
    <s v="Robust motivating orchestration"/>
    <n v="3200"/>
    <n v="10831"/>
    <n v="338.46875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s v="Jones-Ryan"/>
    <s v="Vision-oriented uniform instruction set"/>
    <n v="6700"/>
    <n v="8917"/>
    <n v="133.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s v="Hood, Perez and Meadows"/>
    <s v="Cross-group upward-trending hierarchy"/>
    <n v="100"/>
    <n v="1"/>
    <n v="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s v="Bright and Sons"/>
    <s v="Object-based needs-based info-mediaries"/>
    <n v="6000"/>
    <n v="12468"/>
    <n v="207.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s v="Brady Ltd"/>
    <s v="Open-source reciprocal standardization"/>
    <n v="4900"/>
    <n v="2505"/>
    <n v="51.122448979591837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s v="Collier LLC"/>
    <s v="Secured well-modulated projection"/>
    <n v="17100"/>
    <n v="111502"/>
    <n v="652.05847953216369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s v="Moses-Terry"/>
    <s v="Horizontal clear-thinking framework"/>
    <n v="23400"/>
    <n v="23956"/>
    <n v="102.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s v="Williams and Sons"/>
    <s v="Profound composite core"/>
    <n v="2400"/>
    <n v="8558"/>
    <n v="356.58333333333331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s v="Ayala, Crawford and Taylor"/>
    <s v="Realigned 5thgeneration knowledge user"/>
    <n v="4000"/>
    <n v="2778"/>
    <n v="69.45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s v="Martinez Ltd"/>
    <s v="Multi-layered upward-trending groupware"/>
    <n v="7300"/>
    <n v="2594"/>
    <n v="35.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s v="Lee PLC"/>
    <s v="Re-contextualized leadingedge firmware"/>
    <n v="2000"/>
    <n v="5033"/>
    <n v="251.65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s v="Lewis and Sons"/>
    <s v="Profound disintermediate open system"/>
    <n v="3500"/>
    <n v="6560"/>
    <n v="187.42857142857144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s v="Davis-Johnson"/>
    <s v="Automated reciprocal protocol"/>
    <n v="1400"/>
    <n v="5415"/>
    <n v="386.78571428571428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s v="Stevenson-Thompson"/>
    <s v="Automated static workforce"/>
    <n v="4200"/>
    <n v="14577"/>
    <n v="347.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s v="Jackson-Brown"/>
    <s v="Versatile 5thgeneration matrices"/>
    <n v="182800"/>
    <n v="79045"/>
    <n v="43.241247264770237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s v="Kane, Pruitt and Rivera"/>
    <s v="Cross-platform next generation service-desk"/>
    <n v="4800"/>
    <n v="7797"/>
    <n v="162.4375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s v="Brown-Williams"/>
    <s v="Multi-channeled responsive product"/>
    <n v="161900"/>
    <n v="38376"/>
    <n v="23.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s v="Hansen-Austin"/>
    <s v="Adaptive demand-driven encryption"/>
    <n v="7700"/>
    <n v="6920"/>
    <n v="89.870129870129873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s v="Davis LLC"/>
    <s v="Compatible logistical paradigm"/>
    <n v="4700"/>
    <n v="7992"/>
    <n v="170.04255319148936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s v="Chung-Nguyen"/>
    <s v="Managed discrete parallelism"/>
    <n v="40200"/>
    <n v="139468"/>
    <n v="346.93532338308455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s v="Mueller-Harmon"/>
    <s v="Implemented tangible approach"/>
    <n v="7900"/>
    <n v="5465"/>
    <n v="69.17721518987342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s v="Estrada Group"/>
    <s v="Multi-lateral uniform collaboration"/>
    <n v="163600"/>
    <n v="126628"/>
    <n v="77.400977995110026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s v="Lutz Group"/>
    <s v="Enterprise-wide foreground paradigm"/>
    <n v="2700"/>
    <n v="1012"/>
    <n v="37.481481481481481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s v="Ortiz Inc"/>
    <s v="Stand-alone incremental parallelism"/>
    <n v="1000"/>
    <n v="5438"/>
    <n v="543.79999999999995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s v="Charles Inc"/>
    <s v="Implemented object-oriented synergy"/>
    <n v="81300"/>
    <n v="31665"/>
    <n v="38.948339483394832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s v="White-Rosario"/>
    <s v="Balanced demand-driven definition"/>
    <n v="800"/>
    <n v="2960"/>
    <n v="370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s v="Strickland Group"/>
    <s v="Horizontal secondary interface"/>
    <n v="170800"/>
    <n v="109374"/>
    <n v="64.036299765807954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s v="Lynch Ltd"/>
    <s v="Virtual analyzing collaboration"/>
    <n v="1800"/>
    <n v="2129"/>
    <n v="118.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s v="Sanders LLC"/>
    <s v="Multi-tiered explicit focus group"/>
    <n v="150600"/>
    <n v="127745"/>
    <n v="84.824037184594957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s v="Cooper LLC"/>
    <s v="Multi-layered systematic knowledgebase"/>
    <n v="7800"/>
    <n v="2289"/>
    <n v="29.346153846153843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s v="Palmer Ltd"/>
    <s v="Reverse-engineered uniform knowledge user"/>
    <n v="5800"/>
    <n v="12174"/>
    <n v="209.89655172413794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s v="Santos Group"/>
    <s v="Secured dynamic capacity"/>
    <n v="5600"/>
    <n v="9508"/>
    <n v="169.78571428571431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s v="Collins-Martinez"/>
    <s v="Progressive grid-enabled website"/>
    <n v="8400"/>
    <n v="10770"/>
    <n v="128.21428571428572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s v="Barrett Inc"/>
    <s v="Organic cohesive neural-net"/>
    <n v="1700"/>
    <n v="3208"/>
    <n v="188.70588235294116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s v="Adams-Rollins"/>
    <s v="Integrated demand-driven info-mediaries"/>
    <n v="159800"/>
    <n v="11108"/>
    <n v="6.9511889862327907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s v="Berry-Cannon"/>
    <s v="Organized discrete encoding"/>
    <n v="8800"/>
    <n v="2437"/>
    <n v="27.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s v="Davis-Gonzalez"/>
    <s v="Balanced regional flexibility"/>
    <n v="179100"/>
    <n v="93991"/>
    <n v="52.479620323841424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s v="Best-Young"/>
    <s v="Implemented multimedia time-frame"/>
    <n v="3100"/>
    <n v="12620"/>
    <n v="407.09677419354841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s v="Powers, Smith and Deleon"/>
    <s v="Enhanced uniform service-desk"/>
    <n v="100"/>
    <n v="2"/>
    <n v="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s v="Hogan Group"/>
    <s v="Versatile bottom-line definition"/>
    <n v="5600"/>
    <n v="8746"/>
    <n v="156.17857142857144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s v="Wang, Silva and Byrd"/>
    <s v="Integrated bifurcated software"/>
    <n v="1400"/>
    <n v="3534"/>
    <n v="252.42857142857144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s v="Parker-Morris"/>
    <s v="Assimilated next generation instruction set"/>
    <n v="41000"/>
    <n v="709"/>
    <n v="1.729268292682927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s v="Rodriguez, Johnson and Jackson"/>
    <s v="Digitized foreground array"/>
    <n v="6500"/>
    <n v="795"/>
    <n v="12.230769230769232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s v="Haynes PLC"/>
    <s v="Re-engineered clear-thinking project"/>
    <n v="7900"/>
    <n v="12955"/>
    <n v="163.98734177215189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s v="Hayes Group"/>
    <s v="Implemented even-keeled standardization"/>
    <n v="5500"/>
    <n v="8964"/>
    <n v="162.98181818181817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s v="Bryant-Pope"/>
    <s v="Networked intangible help-desk"/>
    <n v="38200"/>
    <n v="121950"/>
    <n v="319.24083769633506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s v="Gates, Li and Thompson"/>
    <s v="Synchronized attitude-oriented frame"/>
    <n v="1800"/>
    <n v="8621"/>
    <n v="478.94444444444446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s v="King-Morris"/>
    <s v="Proactive incremental architecture"/>
    <n v="154500"/>
    <n v="30215"/>
    <n v="19.556634304207122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s v="Sanchez-Parsons"/>
    <s v="Reduced bifurcated pricing structure"/>
    <n v="1800"/>
    <n v="14310"/>
    <n v="7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s v="Rivera-Pearson"/>
    <s v="Re-engineered asymmetric challenge"/>
    <n v="70200"/>
    <n v="35536"/>
    <n v="50.621082621082621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s v="Ramirez, Padilla and Barrera"/>
    <s v="Diverse client-driven conglomeration"/>
    <n v="6400"/>
    <n v="3676"/>
    <n v="57.4375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s v="Riggs Group"/>
    <s v="Configurable upward-trending solution"/>
    <n v="125900"/>
    <n v="195936"/>
    <n v="155.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s v="Clements Ltd"/>
    <s v="Persistent bandwidth-monitored framework"/>
    <n v="3700"/>
    <n v="1343"/>
    <n v="36.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s v="Cooper Inc"/>
    <s v="Polarized discrete product"/>
    <n v="3600"/>
    <n v="2097"/>
    <n v="58.25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s v="Jones-Gonzalez"/>
    <s v="Seamless dynamic website"/>
    <n v="3800"/>
    <n v="9021"/>
    <n v="237.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s v="Fox Ltd"/>
    <s v="Extended multimedia firmware"/>
    <n v="35600"/>
    <n v="20915"/>
    <n v="58.75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s v="Green, Murphy and Webb"/>
    <s v="Versatile directional project"/>
    <n v="5300"/>
    <n v="9676"/>
    <n v="182.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s v="Stevenson PLC"/>
    <s v="Profound directional knowledge user"/>
    <n v="160400"/>
    <n v="1210"/>
    <n v="0.7543640897755611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s v="Soto-Anthony"/>
    <s v="Ameliorated logistical capability"/>
    <n v="51400"/>
    <n v="90440"/>
    <n v="175.95330739299609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s v="Wise and Sons"/>
    <s v="Sharable discrete definition"/>
    <n v="1700"/>
    <n v="4044"/>
    <n v="237.88235294117646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s v="Butler-Barr"/>
    <s v="User-friendly next generation core"/>
    <n v="39400"/>
    <n v="192292"/>
    <n v="488.05076142131981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s v="Brown-Oliver"/>
    <s v="Synchronized cohesive encoding"/>
    <n v="8700"/>
    <n v="1577"/>
    <n v="18.126436781609197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s v="Davis-Gardner"/>
    <s v="Synergistic dynamic utilization"/>
    <n v="7200"/>
    <n v="3301"/>
    <n v="45.847222222222221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s v="Dawson Group"/>
    <s v="Triple-buffered bi-directional model"/>
    <n v="167400"/>
    <n v="196386"/>
    <n v="117.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s v="Turner-Terrell"/>
    <s v="Polarized tertiary function"/>
    <n v="5500"/>
    <n v="11952"/>
    <n v="217.30909090909088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s v="Espinoza Group"/>
    <s v="Implemented tangible support"/>
    <n v="73000"/>
    <n v="175015"/>
    <n v="239.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s v="Davis, Crawford and Lopez"/>
    <s v="Reactive radical framework"/>
    <n v="6200"/>
    <n v="11280"/>
    <n v="181.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s v="Brown Ltd"/>
    <s v="Enhanced composite contingency"/>
    <n v="103200"/>
    <n v="1690"/>
    <n v="1.637596899224806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s v="Tapia, Sandoval and Hurley"/>
    <s v="Cloned fresh-thinking model"/>
    <n v="171000"/>
    <n v="84891"/>
    <n v="49.64385964912281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s v="Allen Inc"/>
    <s v="Total dedicated benchmark"/>
    <n v="9200"/>
    <n v="10093"/>
    <n v="109.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s v="Wiggins Ltd"/>
    <s v="Upgradable analyzing core"/>
    <n v="9900"/>
    <n v="6161"/>
    <n v="62.232323232323225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s v="Luna-Horne"/>
    <s v="Profound exuding pricing structure"/>
    <n v="43000"/>
    <n v="5615"/>
    <n v="13.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s v="Allen Inc"/>
    <s v="Horizontal optimizing model"/>
    <n v="9600"/>
    <n v="6205"/>
    <n v="64.635416666666671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s v="Walter Inc"/>
    <s v="Streamlined 5thgeneration intranet"/>
    <n v="10000"/>
    <n v="8142"/>
    <n v="81.42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s v="Smith-Powell"/>
    <s v="Upgradable clear-thinking hardware"/>
    <n v="3600"/>
    <n v="961"/>
    <n v="26.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s v="Smith-Hill"/>
    <s v="Integrated holistic paradigm"/>
    <n v="9400"/>
    <n v="5918"/>
    <n v="62.957446808510639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s v="Wright LLC"/>
    <s v="Seamless clear-thinking conglomeration"/>
    <n v="5900"/>
    <n v="9520"/>
    <n v="161.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s v="Williams, Orozco and Gomez"/>
    <s v="Persistent content-based methodology"/>
    <n v="100"/>
    <n v="5"/>
    <n v="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s v="Peterson Ltd"/>
    <s v="Re-engineered 24hour matrix"/>
    <n v="14500"/>
    <n v="159056"/>
    <n v="1096.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s v="Cummings-Hayes"/>
    <s v="Virtual multi-tasking core"/>
    <n v="145500"/>
    <n v="101987"/>
    <n v="70.094158075601371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s v="Boyle Ltd"/>
    <s v="Streamlined fault-tolerant conglomeration"/>
    <n v="3300"/>
    <n v="1980"/>
    <n v="60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s v="Moss-Obrien"/>
    <s v="Function-based next generation emulation"/>
    <n v="700"/>
    <n v="7763"/>
    <n v="11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s v="Wood Inc"/>
    <s v="Re-engineered composite focus group"/>
    <n v="187600"/>
    <n v="35698"/>
    <n v="19.028784648187631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s v="Black-Graham"/>
    <s v="Operative hybrid utilization"/>
    <n v="145000"/>
    <n v="6631"/>
    <n v="4.5731034482758623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s v="Robbins Group"/>
    <s v="Function-based interactive matrix"/>
    <n v="5500"/>
    <n v="4678"/>
    <n v="85.054545454545448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s v="Mason, Case and May"/>
    <s v="Optimized content-based collaboration"/>
    <n v="5700"/>
    <n v="6800"/>
    <n v="119.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s v="Rodriguez-Robinson"/>
    <s v="Ergonomic methodical hub"/>
    <n v="5900"/>
    <n v="4997"/>
    <n v="84.694915254237287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s v="Nunez-King"/>
    <s v="Phased clear-thinking policy"/>
    <n v="2200"/>
    <n v="8501"/>
    <n v="386.40909090909093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s v="Davis and Sons"/>
    <s v="Seamless solution-oriented capacity"/>
    <n v="1700"/>
    <n v="13468"/>
    <n v="792.23529411764707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s v="Howard-Douglas"/>
    <s v="Organized human-resource attitude"/>
    <n v="88400"/>
    <n v="121138"/>
    <n v="137.03393665158373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s v="Lopez-King"/>
    <s v="Multi-lateral radical solution"/>
    <n v="7900"/>
    <n v="8550"/>
    <n v="108.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s v="Glover-Nelson"/>
    <s v="Inverse context-sensitive info-mediaries"/>
    <n v="94900"/>
    <n v="57659"/>
    <n v="60.757639620653315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s v="Garner and Sons"/>
    <s v="Versatile neutral workforce"/>
    <n v="5100"/>
    <n v="1414"/>
    <n v="27.725490196078432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s v="Thomas, Clay and Mendoza"/>
    <s v="Multi-channeled reciprocal interface"/>
    <n v="800"/>
    <n v="2991"/>
    <n v="373.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s v="Ayala Group"/>
    <s v="Right-sized maximized migration"/>
    <n v="5400"/>
    <n v="8366"/>
    <n v="154.92592592592592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s v="Johnson Group"/>
    <s v="Vision-oriented interactive solution"/>
    <n v="7000"/>
    <n v="5177"/>
    <n v="73.957142857142856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s v="Bailey, Nguyen and Martinez"/>
    <s v="Fundamental user-facing productivity"/>
    <n v="1000"/>
    <n v="8641"/>
    <n v="864.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s v="Huff-Johnson"/>
    <s v="Universal fault-tolerant orchestration"/>
    <n v="195200"/>
    <n v="78630"/>
    <n v="40.281762295081968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s v="Diaz-Little"/>
    <s v="Grass-roots executive synergy"/>
    <n v="6700"/>
    <n v="11941"/>
    <n v="178.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s v="Freeman-French"/>
    <s v="Multi-layered optimal application"/>
    <n v="7200"/>
    <n v="6115"/>
    <n v="84.930555555555557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s v="Beck-Weber"/>
    <s v="Business-focused full-range core"/>
    <n v="129100"/>
    <n v="188404"/>
    <n v="145.93648334624322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s v="Lewis-Jacobson"/>
    <s v="Exclusive system-worthy Graphic Interface"/>
    <n v="6500"/>
    <n v="9910"/>
    <n v="152.46153846153848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s v="Logan-Curtis"/>
    <s v="Enhanced optimal ability"/>
    <n v="170600"/>
    <n v="114523"/>
    <n v="67.129542790152414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s v="Wilson Group"/>
    <s v="Ameliorated foreground focus group"/>
    <n v="6200"/>
    <n v="13441"/>
    <n v="216.79032258064518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s v="Gardner, Ryan and Gutierrez"/>
    <s v="Triple-buffered multi-tasking matrices"/>
    <n v="9400"/>
    <n v="4899"/>
    <n v="52.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s v="Hernandez Inc"/>
    <s v="Versatile dedicated migration"/>
    <n v="2400"/>
    <n v="11990"/>
    <n v="499.58333333333337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s v="Ortiz-Roberts"/>
    <s v="Devolved foreground customer loyalty"/>
    <n v="7800"/>
    <n v="6839"/>
    <n v="87.679487179487182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s v="Ramirez LLC"/>
    <s v="Reduced reciprocal focus group"/>
    <n v="9800"/>
    <n v="11091"/>
    <n v="113.1734693877551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s v="Morrow Inc"/>
    <s v="Networked global migration"/>
    <n v="3100"/>
    <n v="13223"/>
    <n v="426.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s v="Erickson-Rogers"/>
    <s v="De-engineered even-keeled definition"/>
    <n v="9800"/>
    <n v="7608"/>
    <n v="77.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s v="Manning-Hamilton"/>
    <s v="Vision-oriented scalable definition"/>
    <n v="97300"/>
    <n v="153216"/>
    <n v="157.46762589928059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s v="Butler LLC"/>
    <s v="Future-proofed upward-trending migration"/>
    <n v="6600"/>
    <n v="4814"/>
    <n v="72.939393939393938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s v="Ball LLC"/>
    <s v="Right-sized full-range throughput"/>
    <n v="7600"/>
    <n v="4603"/>
    <n v="60.565789473684205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31A780-152E-4CC4-AF1C-E6D0042C8D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14" firstHeaderRow="1" firstDataRow="2" firstDataCol="1" rowPageCount="1" colPageCount="1"/>
  <pivotFields count="14"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1">
    <pageField fld="5" hier="-1"/>
  </pageFields>
  <dataFields count="1">
    <dataField name="Grand total" fld="2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3081B-22DC-4E1E-B125-40D0B066981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14"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ame="Parent Category"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pageFields count="2">
    <pageField fld="5" hier="-1"/>
    <pageField fld="12" hier="-1"/>
  </pageFields>
  <dataFields count="1">
    <dataField name="Count of outcome" fld="2" subtotal="count" baseField="0" baseItem="0"/>
  </dataFields>
  <formats count="3">
    <format dxfId="6">
      <pivotArea outline="0" collapsedLevelsAreSubtotals="1" fieldPosition="0"/>
    </format>
    <format dxfId="5">
      <pivotArea dataOnly="0" labelOnly="1" fieldPosition="0">
        <references count="1">
          <reference field="2" count="0"/>
        </references>
      </pivotArea>
    </format>
    <format dxfId="4">
      <pivotArea dataOnly="0" labelOnly="1" grandCol="1" outline="0" fieldPosition="0"/>
    </format>
  </format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A20391-C98E-4FEB-8DC2-046AB3097063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9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5" hier="-1"/>
    <pageField fld="21" hier="-1"/>
  </pageFields>
  <dataFields count="1">
    <dataField name="Count of outcome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/>
  <dimension ref="A1:T1001"/>
  <sheetViews>
    <sheetView tabSelected="1" zoomScaleNormal="100" zoomScalePageLayoutView="70" workbookViewId="0">
      <selection activeCell="H15" sqref="H15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1.19921875" style="6"/>
    <col min="8" max="8" width="13" bestFit="1" customWidth="1"/>
    <col min="9" max="9" width="13" style="7" customWidth="1"/>
    <col min="12" max="13" width="11.19921875" bestFit="1" customWidth="1"/>
    <col min="16" max="16" width="28" bestFit="1" customWidth="1"/>
    <col min="17" max="17" width="14.19921875" customWidth="1"/>
    <col min="18" max="18" width="13.796875" customWidth="1"/>
    <col min="19" max="19" width="18.69921875" style="12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8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2071</v>
      </c>
      <c r="R1" s="1" t="s">
        <v>2031</v>
      </c>
      <c r="S1" s="11" t="s">
        <v>2104</v>
      </c>
      <c r="T1" s="1" t="s">
        <v>2105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6">
        <f>E2/D2*100</f>
        <v>0</v>
      </c>
      <c r="G2" t="s">
        <v>14</v>
      </c>
      <c r="H2">
        <v>0</v>
      </c>
      <c r="I2" s="7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LEFT(P2,SEARCH("/",P2)-1)</f>
        <v>food</v>
      </c>
      <c r="R2" t="str">
        <f>RIGHT(P2,LEN(P2)-FIND("/",P2)+0)</f>
        <v>food trucks</v>
      </c>
      <c r="S2" s="12">
        <f>(((L2/60)/60)/24)+DATE(1970,1,1)</f>
        <v>42336.25</v>
      </c>
      <c r="T2" s="12">
        <f>(((M2/60)/60)/24)+DATE(1970,1,1)</f>
        <v>42353.25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6">
        <f t="shared" ref="F3:F66" si="0">E3/D3*100</f>
        <v>1040</v>
      </c>
      <c r="G3" t="s">
        <v>20</v>
      </c>
      <c r="H3">
        <v>158</v>
      </c>
      <c r="I3" s="7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2">LEFT(P3,SEARCH("/",P3)-1)</f>
        <v>music</v>
      </c>
      <c r="R3" t="str">
        <f>RIGHT(P3,LEN(P3)-FIND("/",P3)+0)</f>
        <v>rock</v>
      </c>
      <c r="S3" s="12">
        <f t="shared" ref="S3:S66" si="3">(((L3/60)/60)/24)+DATE(1970,1,1)</f>
        <v>41870.208333333336</v>
      </c>
      <c r="T3" s="12">
        <f t="shared" ref="T3:T66" si="4">(((M3/60)/60)/24)+DATE(1970,1,1)</f>
        <v>41872.208333333336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7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2"/>
        <v>technology</v>
      </c>
      <c r="R4" t="str">
        <f t="shared" ref="R4:R67" si="5">RIGHT(P4,LEN(P4)-FIND("/",P4)+0)</f>
        <v>web</v>
      </c>
      <c r="S4" s="12">
        <f t="shared" si="3"/>
        <v>41595.25</v>
      </c>
      <c r="T4" s="12">
        <f t="shared" si="4"/>
        <v>41597.25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7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2"/>
        <v>music</v>
      </c>
      <c r="R5" t="str">
        <f t="shared" si="5"/>
        <v>rock</v>
      </c>
      <c r="S5" s="12">
        <f t="shared" si="3"/>
        <v>43688.208333333328</v>
      </c>
      <c r="T5" s="12">
        <f t="shared" si="4"/>
        <v>43728.208333333328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7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2"/>
        <v>theater</v>
      </c>
      <c r="R6" t="str">
        <f t="shared" si="5"/>
        <v>plays</v>
      </c>
      <c r="S6" s="12">
        <f t="shared" si="3"/>
        <v>43485.25</v>
      </c>
      <c r="T6" s="12">
        <f t="shared" si="4"/>
        <v>43489.25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7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2"/>
        <v>theater</v>
      </c>
      <c r="R7" t="str">
        <f t="shared" si="5"/>
        <v>plays</v>
      </c>
      <c r="S7" s="12">
        <f t="shared" si="3"/>
        <v>41149.208333333336</v>
      </c>
      <c r="T7" s="12">
        <f t="shared" si="4"/>
        <v>41160.208333333336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7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2"/>
        <v>film &amp; video</v>
      </c>
      <c r="R8" t="str">
        <f t="shared" si="5"/>
        <v>documentary</v>
      </c>
      <c r="S8" s="12">
        <f t="shared" si="3"/>
        <v>42991.208333333328</v>
      </c>
      <c r="T8" s="12">
        <f t="shared" si="4"/>
        <v>42992.208333333328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7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2"/>
        <v>theater</v>
      </c>
      <c r="R9" t="str">
        <f t="shared" si="5"/>
        <v>plays</v>
      </c>
      <c r="S9" s="12">
        <f t="shared" si="3"/>
        <v>42229.208333333328</v>
      </c>
      <c r="T9" s="12">
        <f t="shared" si="4"/>
        <v>42231.208333333328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7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2"/>
        <v>theater</v>
      </c>
      <c r="R10" t="str">
        <f t="shared" si="5"/>
        <v>plays</v>
      </c>
      <c r="S10" s="12">
        <f t="shared" si="3"/>
        <v>40399.208333333336</v>
      </c>
      <c r="T10" s="12">
        <f t="shared" si="4"/>
        <v>40401.208333333336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7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2"/>
        <v>music</v>
      </c>
      <c r="R11" t="str">
        <f t="shared" si="5"/>
        <v>electric music</v>
      </c>
      <c r="S11" s="12">
        <f t="shared" si="3"/>
        <v>41536.208333333336</v>
      </c>
      <c r="T11" s="12">
        <f t="shared" si="4"/>
        <v>41585.25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7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2"/>
        <v>film &amp; video</v>
      </c>
      <c r="R12" t="str">
        <f t="shared" si="5"/>
        <v>drama</v>
      </c>
      <c r="S12" s="12">
        <f t="shared" si="3"/>
        <v>40404.208333333336</v>
      </c>
      <c r="T12" s="12">
        <f t="shared" si="4"/>
        <v>40452.208333333336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7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2"/>
        <v>theater</v>
      </c>
      <c r="R13" t="str">
        <f t="shared" si="5"/>
        <v>plays</v>
      </c>
      <c r="S13" s="12">
        <f t="shared" si="3"/>
        <v>40442.208333333336</v>
      </c>
      <c r="T13" s="12">
        <f t="shared" si="4"/>
        <v>40448.208333333336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7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2"/>
        <v>film &amp; video</v>
      </c>
      <c r="R14" t="str">
        <f t="shared" si="5"/>
        <v>drama</v>
      </c>
      <c r="S14" s="12">
        <f t="shared" si="3"/>
        <v>43760.208333333328</v>
      </c>
      <c r="T14" s="12">
        <f t="shared" si="4"/>
        <v>43768.208333333328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7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2"/>
        <v>music</v>
      </c>
      <c r="R15" t="str">
        <f t="shared" si="5"/>
        <v>indie rock</v>
      </c>
      <c r="S15" s="12">
        <f t="shared" si="3"/>
        <v>42532.208333333328</v>
      </c>
      <c r="T15" s="12">
        <f t="shared" si="4"/>
        <v>42544.208333333328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7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2"/>
        <v>music</v>
      </c>
      <c r="R16" t="str">
        <f t="shared" si="5"/>
        <v>indie rock</v>
      </c>
      <c r="S16" s="12">
        <f t="shared" si="3"/>
        <v>40974.25</v>
      </c>
      <c r="T16" s="12">
        <f t="shared" si="4"/>
        <v>41001.208333333336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7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2"/>
        <v>technology</v>
      </c>
      <c r="R17" t="str">
        <f t="shared" si="5"/>
        <v>wearables</v>
      </c>
      <c r="S17" s="12">
        <f t="shared" si="3"/>
        <v>43809.25</v>
      </c>
      <c r="T17" s="12">
        <f t="shared" si="4"/>
        <v>43813.25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7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2"/>
        <v>publishing</v>
      </c>
      <c r="R18" t="str">
        <f t="shared" si="5"/>
        <v>nonfiction</v>
      </c>
      <c r="S18" s="12">
        <f t="shared" si="3"/>
        <v>41661.25</v>
      </c>
      <c r="T18" s="12">
        <f t="shared" si="4"/>
        <v>41683.25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7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2"/>
        <v>film &amp; video</v>
      </c>
      <c r="R19" t="str">
        <f t="shared" si="5"/>
        <v>animation</v>
      </c>
      <c r="S19" s="12">
        <f t="shared" si="3"/>
        <v>40555.25</v>
      </c>
      <c r="T19" s="12">
        <f t="shared" si="4"/>
        <v>40556.25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7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2"/>
        <v>theater</v>
      </c>
      <c r="R20" t="str">
        <f t="shared" si="5"/>
        <v>plays</v>
      </c>
      <c r="S20" s="12">
        <f t="shared" si="3"/>
        <v>43351.208333333328</v>
      </c>
      <c r="T20" s="12">
        <f t="shared" si="4"/>
        <v>43359.208333333328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7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2"/>
        <v>theater</v>
      </c>
      <c r="R21" t="str">
        <f t="shared" si="5"/>
        <v>plays</v>
      </c>
      <c r="S21" s="12">
        <f t="shared" si="3"/>
        <v>43528.25</v>
      </c>
      <c r="T21" s="12">
        <f t="shared" si="4"/>
        <v>43549.208333333328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7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2"/>
        <v>film &amp; video</v>
      </c>
      <c r="R22" t="str">
        <f t="shared" si="5"/>
        <v>drama</v>
      </c>
      <c r="S22" s="12">
        <f t="shared" si="3"/>
        <v>41848.208333333336</v>
      </c>
      <c r="T22" s="12">
        <f t="shared" si="4"/>
        <v>41848.208333333336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7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2"/>
        <v>theater</v>
      </c>
      <c r="R23" t="str">
        <f t="shared" si="5"/>
        <v>plays</v>
      </c>
      <c r="S23" s="12">
        <f t="shared" si="3"/>
        <v>40770.208333333336</v>
      </c>
      <c r="T23" s="12">
        <f t="shared" si="4"/>
        <v>40804.208333333336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7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2"/>
        <v>theater</v>
      </c>
      <c r="R24" t="str">
        <f t="shared" si="5"/>
        <v>plays</v>
      </c>
      <c r="S24" s="12">
        <f t="shared" si="3"/>
        <v>43193.208333333328</v>
      </c>
      <c r="T24" s="12">
        <f t="shared" si="4"/>
        <v>43208.208333333328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7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2"/>
        <v>film &amp; video</v>
      </c>
      <c r="R25" t="str">
        <f t="shared" si="5"/>
        <v>documentary</v>
      </c>
      <c r="S25" s="12">
        <f t="shared" si="3"/>
        <v>43510.25</v>
      </c>
      <c r="T25" s="12">
        <f t="shared" si="4"/>
        <v>43563.208333333328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7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2"/>
        <v>technology</v>
      </c>
      <c r="R26" t="str">
        <f t="shared" si="5"/>
        <v>wearables</v>
      </c>
      <c r="S26" s="12">
        <f t="shared" si="3"/>
        <v>41811.208333333336</v>
      </c>
      <c r="T26" s="12">
        <f t="shared" si="4"/>
        <v>41813.208333333336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7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2"/>
        <v>games</v>
      </c>
      <c r="R27" t="str">
        <f t="shared" si="5"/>
        <v>video games</v>
      </c>
      <c r="S27" s="12">
        <f t="shared" si="3"/>
        <v>40681.208333333336</v>
      </c>
      <c r="T27" s="12">
        <f t="shared" si="4"/>
        <v>40701.208333333336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7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2"/>
        <v>theater</v>
      </c>
      <c r="R28" t="str">
        <f t="shared" si="5"/>
        <v>plays</v>
      </c>
      <c r="S28" s="12">
        <f t="shared" si="3"/>
        <v>43312.208333333328</v>
      </c>
      <c r="T28" s="12">
        <f t="shared" si="4"/>
        <v>43339.208333333328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7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2"/>
        <v>music</v>
      </c>
      <c r="R29" t="str">
        <f t="shared" si="5"/>
        <v>rock</v>
      </c>
      <c r="S29" s="12">
        <f t="shared" si="3"/>
        <v>42280.208333333328</v>
      </c>
      <c r="T29" s="12">
        <f t="shared" si="4"/>
        <v>42288.208333333328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7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2"/>
        <v>theater</v>
      </c>
      <c r="R30" t="str">
        <f t="shared" si="5"/>
        <v>plays</v>
      </c>
      <c r="S30" s="12">
        <f t="shared" si="3"/>
        <v>40218.25</v>
      </c>
      <c r="T30" s="12">
        <f t="shared" si="4"/>
        <v>40241.25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7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2"/>
        <v>film &amp; video</v>
      </c>
      <c r="R31" t="str">
        <f t="shared" si="5"/>
        <v>shorts</v>
      </c>
      <c r="S31" s="12">
        <f t="shared" si="3"/>
        <v>43301.208333333328</v>
      </c>
      <c r="T31" s="12">
        <f t="shared" si="4"/>
        <v>43341.208333333328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7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2"/>
        <v>film &amp; video</v>
      </c>
      <c r="R32" t="str">
        <f t="shared" si="5"/>
        <v>animation</v>
      </c>
      <c r="S32" s="12">
        <f t="shared" si="3"/>
        <v>43609.208333333328</v>
      </c>
      <c r="T32" s="12">
        <f t="shared" si="4"/>
        <v>43614.208333333328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7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2"/>
        <v>games</v>
      </c>
      <c r="R33" t="str">
        <f t="shared" si="5"/>
        <v>video games</v>
      </c>
      <c r="S33" s="12">
        <f t="shared" si="3"/>
        <v>42374.25</v>
      </c>
      <c r="T33" s="12">
        <f t="shared" si="4"/>
        <v>42402.25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7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2"/>
        <v>film &amp; video</v>
      </c>
      <c r="R34" t="str">
        <f t="shared" si="5"/>
        <v>documentary</v>
      </c>
      <c r="S34" s="12">
        <f t="shared" si="3"/>
        <v>43110.25</v>
      </c>
      <c r="T34" s="12">
        <f t="shared" si="4"/>
        <v>43137.25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7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2"/>
        <v>theater</v>
      </c>
      <c r="R35" t="str">
        <f t="shared" si="5"/>
        <v>plays</v>
      </c>
      <c r="S35" s="12">
        <f t="shared" si="3"/>
        <v>41917.208333333336</v>
      </c>
      <c r="T35" s="12">
        <f t="shared" si="4"/>
        <v>41954.25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7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2"/>
        <v>film &amp; video</v>
      </c>
      <c r="R36" t="str">
        <f t="shared" si="5"/>
        <v>documentary</v>
      </c>
      <c r="S36" s="12">
        <f t="shared" si="3"/>
        <v>42817.208333333328</v>
      </c>
      <c r="T36" s="12">
        <f t="shared" si="4"/>
        <v>42822.208333333328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7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2"/>
        <v>film &amp; video</v>
      </c>
      <c r="R37" t="str">
        <f t="shared" si="5"/>
        <v>drama</v>
      </c>
      <c r="S37" s="12">
        <f t="shared" si="3"/>
        <v>43484.25</v>
      </c>
      <c r="T37" s="12">
        <f t="shared" si="4"/>
        <v>43526.25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7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2"/>
        <v>theater</v>
      </c>
      <c r="R38" t="str">
        <f t="shared" si="5"/>
        <v>plays</v>
      </c>
      <c r="S38" s="12">
        <f t="shared" si="3"/>
        <v>40600.25</v>
      </c>
      <c r="T38" s="12">
        <f t="shared" si="4"/>
        <v>40625.208333333336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7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2"/>
        <v>publishing</v>
      </c>
      <c r="R39" t="str">
        <f t="shared" si="5"/>
        <v>fiction</v>
      </c>
      <c r="S39" s="12">
        <f t="shared" si="3"/>
        <v>43744.208333333328</v>
      </c>
      <c r="T39" s="12">
        <f t="shared" si="4"/>
        <v>43777.25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7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2"/>
        <v>photography</v>
      </c>
      <c r="R40" t="str">
        <f t="shared" si="5"/>
        <v>photography books</v>
      </c>
      <c r="S40" s="12">
        <f t="shared" si="3"/>
        <v>40469.208333333336</v>
      </c>
      <c r="T40" s="12">
        <f t="shared" si="4"/>
        <v>40474.208333333336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7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2"/>
        <v>theater</v>
      </c>
      <c r="R41" t="str">
        <f t="shared" si="5"/>
        <v>plays</v>
      </c>
      <c r="S41" s="12">
        <f t="shared" si="3"/>
        <v>41330.25</v>
      </c>
      <c r="T41" s="12">
        <f t="shared" si="4"/>
        <v>41344.208333333336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7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2"/>
        <v>technology</v>
      </c>
      <c r="R42" t="str">
        <f t="shared" si="5"/>
        <v>wearables</v>
      </c>
      <c r="S42" s="12">
        <f t="shared" si="3"/>
        <v>40334.208333333336</v>
      </c>
      <c r="T42" s="12">
        <f t="shared" si="4"/>
        <v>40353.208333333336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7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2"/>
        <v>music</v>
      </c>
      <c r="R43" t="str">
        <f t="shared" si="5"/>
        <v>rock</v>
      </c>
      <c r="S43" s="12">
        <f t="shared" si="3"/>
        <v>41156.208333333336</v>
      </c>
      <c r="T43" s="12">
        <f t="shared" si="4"/>
        <v>41182.208333333336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7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2"/>
        <v>food</v>
      </c>
      <c r="R44" t="str">
        <f t="shared" si="5"/>
        <v>food trucks</v>
      </c>
      <c r="S44" s="12">
        <f t="shared" si="3"/>
        <v>40728.208333333336</v>
      </c>
      <c r="T44" s="12">
        <f t="shared" si="4"/>
        <v>40737.208333333336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7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2"/>
        <v>publishing</v>
      </c>
      <c r="R45" t="str">
        <f t="shared" si="5"/>
        <v>radio &amp; podcasts</v>
      </c>
      <c r="S45" s="12">
        <f t="shared" si="3"/>
        <v>41844.208333333336</v>
      </c>
      <c r="T45" s="12">
        <f t="shared" si="4"/>
        <v>41860.208333333336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7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2"/>
        <v>publishing</v>
      </c>
      <c r="R46" t="str">
        <f t="shared" si="5"/>
        <v>fiction</v>
      </c>
      <c r="S46" s="12">
        <f t="shared" si="3"/>
        <v>43541.208333333328</v>
      </c>
      <c r="T46" s="12">
        <f t="shared" si="4"/>
        <v>43542.208333333328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7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2"/>
        <v>theater</v>
      </c>
      <c r="R47" t="str">
        <f t="shared" si="5"/>
        <v>plays</v>
      </c>
      <c r="S47" s="12">
        <f t="shared" si="3"/>
        <v>42676.208333333328</v>
      </c>
      <c r="T47" s="12">
        <f t="shared" si="4"/>
        <v>42691.25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7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2"/>
        <v>music</v>
      </c>
      <c r="R48" t="str">
        <f t="shared" si="5"/>
        <v>rock</v>
      </c>
      <c r="S48" s="12">
        <f t="shared" si="3"/>
        <v>40367.208333333336</v>
      </c>
      <c r="T48" s="12">
        <f t="shared" si="4"/>
        <v>40390.208333333336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7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2"/>
        <v>theater</v>
      </c>
      <c r="R49" t="str">
        <f t="shared" si="5"/>
        <v>plays</v>
      </c>
      <c r="S49" s="12">
        <f t="shared" si="3"/>
        <v>41727.208333333336</v>
      </c>
      <c r="T49" s="12">
        <f t="shared" si="4"/>
        <v>41757.208333333336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7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2"/>
        <v>theater</v>
      </c>
      <c r="R50" t="str">
        <f t="shared" si="5"/>
        <v>plays</v>
      </c>
      <c r="S50" s="12">
        <f t="shared" si="3"/>
        <v>42180.208333333328</v>
      </c>
      <c r="T50" s="12">
        <f t="shared" si="4"/>
        <v>42192.208333333328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7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2"/>
        <v>music</v>
      </c>
      <c r="R51" t="str">
        <f t="shared" si="5"/>
        <v>rock</v>
      </c>
      <c r="S51" s="12">
        <f t="shared" si="3"/>
        <v>43758.208333333328</v>
      </c>
      <c r="T51" s="12">
        <f t="shared" si="4"/>
        <v>43803.25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7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2"/>
        <v>music</v>
      </c>
      <c r="R52" t="str">
        <f t="shared" si="5"/>
        <v>metal</v>
      </c>
      <c r="S52" s="12">
        <f t="shared" si="3"/>
        <v>41487.208333333336</v>
      </c>
      <c r="T52" s="12">
        <f t="shared" si="4"/>
        <v>41515.208333333336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7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2"/>
        <v>technology</v>
      </c>
      <c r="R53" t="str">
        <f t="shared" si="5"/>
        <v>wearables</v>
      </c>
      <c r="S53" s="12">
        <f t="shared" si="3"/>
        <v>40995.208333333336</v>
      </c>
      <c r="T53" s="12">
        <f t="shared" si="4"/>
        <v>41011.208333333336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7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2"/>
        <v>theater</v>
      </c>
      <c r="R54" t="str">
        <f t="shared" si="5"/>
        <v>plays</v>
      </c>
      <c r="S54" s="12">
        <f t="shared" si="3"/>
        <v>40436.208333333336</v>
      </c>
      <c r="T54" s="12">
        <f t="shared" si="4"/>
        <v>40440.208333333336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7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2"/>
        <v>film &amp; video</v>
      </c>
      <c r="R55" t="str">
        <f t="shared" si="5"/>
        <v>drama</v>
      </c>
      <c r="S55" s="12">
        <f t="shared" si="3"/>
        <v>41779.208333333336</v>
      </c>
      <c r="T55" s="12">
        <f t="shared" si="4"/>
        <v>41818.208333333336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7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2"/>
        <v>technology</v>
      </c>
      <c r="R56" t="str">
        <f t="shared" si="5"/>
        <v>wearables</v>
      </c>
      <c r="S56" s="12">
        <f t="shared" si="3"/>
        <v>43170.25</v>
      </c>
      <c r="T56" s="12">
        <f t="shared" si="4"/>
        <v>43176.208333333328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7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2"/>
        <v>music</v>
      </c>
      <c r="R57" t="str">
        <f t="shared" si="5"/>
        <v>jazz</v>
      </c>
      <c r="S57" s="12">
        <f t="shared" si="3"/>
        <v>43311.208333333328</v>
      </c>
      <c r="T57" s="12">
        <f t="shared" si="4"/>
        <v>43316.208333333328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7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2"/>
        <v>technology</v>
      </c>
      <c r="R58" t="str">
        <f t="shared" si="5"/>
        <v>wearables</v>
      </c>
      <c r="S58" s="12">
        <f t="shared" si="3"/>
        <v>42014.25</v>
      </c>
      <c r="T58" s="12">
        <f t="shared" si="4"/>
        <v>42021.25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7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2"/>
        <v>games</v>
      </c>
      <c r="R59" t="str">
        <f t="shared" si="5"/>
        <v>video games</v>
      </c>
      <c r="S59" s="12">
        <f t="shared" si="3"/>
        <v>42979.208333333328</v>
      </c>
      <c r="T59" s="12">
        <f t="shared" si="4"/>
        <v>42991.208333333328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7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2"/>
        <v>theater</v>
      </c>
      <c r="R60" t="str">
        <f t="shared" si="5"/>
        <v>plays</v>
      </c>
      <c r="S60" s="12">
        <f t="shared" si="3"/>
        <v>42268.208333333328</v>
      </c>
      <c r="T60" s="12">
        <f t="shared" si="4"/>
        <v>42281.208333333328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7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2"/>
        <v>theater</v>
      </c>
      <c r="R61" t="str">
        <f t="shared" si="5"/>
        <v>plays</v>
      </c>
      <c r="S61" s="12">
        <f t="shared" si="3"/>
        <v>42898.208333333328</v>
      </c>
      <c r="T61" s="12">
        <f t="shared" si="4"/>
        <v>42913.208333333328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7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2"/>
        <v>theater</v>
      </c>
      <c r="R62" t="str">
        <f t="shared" si="5"/>
        <v>plays</v>
      </c>
      <c r="S62" s="12">
        <f t="shared" si="3"/>
        <v>41107.208333333336</v>
      </c>
      <c r="T62" s="12">
        <f t="shared" si="4"/>
        <v>41110.208333333336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7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2"/>
        <v>theater</v>
      </c>
      <c r="R63" t="str">
        <f t="shared" si="5"/>
        <v>plays</v>
      </c>
      <c r="S63" s="12">
        <f t="shared" si="3"/>
        <v>40595.25</v>
      </c>
      <c r="T63" s="12">
        <f t="shared" si="4"/>
        <v>40635.208333333336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7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2"/>
        <v>technology</v>
      </c>
      <c r="R64" t="str">
        <f t="shared" si="5"/>
        <v>web</v>
      </c>
      <c r="S64" s="12">
        <f t="shared" si="3"/>
        <v>42160.208333333328</v>
      </c>
      <c r="T64" s="12">
        <f t="shared" si="4"/>
        <v>42161.208333333328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7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2"/>
        <v>theater</v>
      </c>
      <c r="R65" t="str">
        <f t="shared" si="5"/>
        <v>plays</v>
      </c>
      <c r="S65" s="12">
        <f t="shared" si="3"/>
        <v>42853.208333333328</v>
      </c>
      <c r="T65" s="12">
        <f t="shared" si="4"/>
        <v>42859.208333333328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6">
        <f t="shared" si="0"/>
        <v>97.642857142857139</v>
      </c>
      <c r="G66" t="s">
        <v>14</v>
      </c>
      <c r="H66">
        <v>38</v>
      </c>
      <c r="I66" s="7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2"/>
        <v>technology</v>
      </c>
      <c r="R66" t="str">
        <f t="shared" si="5"/>
        <v>web</v>
      </c>
      <c r="S66" s="12">
        <f t="shared" si="3"/>
        <v>43283.208333333328</v>
      </c>
      <c r="T66" s="12">
        <f t="shared" si="4"/>
        <v>43298.208333333328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6">
        <f t="shared" ref="F67:F130" si="6">E67/D67*100</f>
        <v>236.14754098360655</v>
      </c>
      <c r="G67" t="s">
        <v>20</v>
      </c>
      <c r="H67">
        <v>236</v>
      </c>
      <c r="I67" s="7">
        <f t="shared" ref="I67:I130" si="7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8">LEFT(P67,SEARCH("/",P67)-1)</f>
        <v>theater</v>
      </c>
      <c r="R67" t="str">
        <f t="shared" si="5"/>
        <v>plays</v>
      </c>
      <c r="S67" s="12">
        <f t="shared" ref="S67:S130" si="9">(((L67/60)/60)/24)+DATE(1970,1,1)</f>
        <v>40570.25</v>
      </c>
      <c r="T67" s="12">
        <f t="shared" ref="T67:T130" si="10">(((M67/60)/60)/24)+DATE(1970,1,1)</f>
        <v>40577.25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6">
        <f t="shared" si="6"/>
        <v>45.068965517241381</v>
      </c>
      <c r="G68" t="s">
        <v>14</v>
      </c>
      <c r="H68">
        <v>12</v>
      </c>
      <c r="I68" s="7">
        <f t="shared" si="7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8"/>
        <v>theater</v>
      </c>
      <c r="R68" t="str">
        <f t="shared" ref="R68:R131" si="11">RIGHT(P68,LEN(P68)-FIND("/",P68)+0)</f>
        <v>plays</v>
      </c>
      <c r="S68" s="12">
        <f t="shared" si="9"/>
        <v>42102.208333333328</v>
      </c>
      <c r="T68" s="12">
        <f t="shared" si="10"/>
        <v>42107.208333333328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6">
        <f t="shared" si="6"/>
        <v>162.38567493112947</v>
      </c>
      <c r="G69" t="s">
        <v>20</v>
      </c>
      <c r="H69">
        <v>4065</v>
      </c>
      <c r="I69" s="7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8"/>
        <v>technology</v>
      </c>
      <c r="R69" t="str">
        <f t="shared" si="11"/>
        <v>wearables</v>
      </c>
      <c r="S69" s="12">
        <f t="shared" si="9"/>
        <v>40203.25</v>
      </c>
      <c r="T69" s="12">
        <f t="shared" si="10"/>
        <v>40208.25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6">
        <f t="shared" si="6"/>
        <v>254.52631578947367</v>
      </c>
      <c r="G70" t="s">
        <v>20</v>
      </c>
      <c r="H70">
        <v>246</v>
      </c>
      <c r="I70" s="7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8"/>
        <v>theater</v>
      </c>
      <c r="R70" t="str">
        <f t="shared" si="11"/>
        <v>plays</v>
      </c>
      <c r="S70" s="12">
        <f t="shared" si="9"/>
        <v>42943.208333333328</v>
      </c>
      <c r="T70" s="12">
        <f t="shared" si="10"/>
        <v>42990.208333333328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6">
        <f t="shared" si="6"/>
        <v>24.063291139240505</v>
      </c>
      <c r="G71" t="s">
        <v>74</v>
      </c>
      <c r="H71">
        <v>17</v>
      </c>
      <c r="I71" s="7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8"/>
        <v>theater</v>
      </c>
      <c r="R71" t="str">
        <f t="shared" si="11"/>
        <v>plays</v>
      </c>
      <c r="S71" s="12">
        <f t="shared" si="9"/>
        <v>40531.25</v>
      </c>
      <c r="T71" s="12">
        <f t="shared" si="10"/>
        <v>40565.25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6">
        <f t="shared" si="6"/>
        <v>123.74140625000001</v>
      </c>
      <c r="G72" t="s">
        <v>20</v>
      </c>
      <c r="H72">
        <v>2475</v>
      </c>
      <c r="I72" s="7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8"/>
        <v>theater</v>
      </c>
      <c r="R72" t="str">
        <f t="shared" si="11"/>
        <v>plays</v>
      </c>
      <c r="S72" s="12">
        <f t="shared" si="9"/>
        <v>40484.208333333336</v>
      </c>
      <c r="T72" s="12">
        <f t="shared" si="10"/>
        <v>40533.25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6">
        <f t="shared" si="6"/>
        <v>108.06666666666666</v>
      </c>
      <c r="G73" t="s">
        <v>20</v>
      </c>
      <c r="H73">
        <v>76</v>
      </c>
      <c r="I73" s="7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8"/>
        <v>theater</v>
      </c>
      <c r="R73" t="str">
        <f t="shared" si="11"/>
        <v>plays</v>
      </c>
      <c r="S73" s="12">
        <f t="shared" si="9"/>
        <v>43799.25</v>
      </c>
      <c r="T73" s="12">
        <f t="shared" si="10"/>
        <v>43803.25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6">
        <f t="shared" si="6"/>
        <v>670.33333333333326</v>
      </c>
      <c r="G74" t="s">
        <v>20</v>
      </c>
      <c r="H74">
        <v>54</v>
      </c>
      <c r="I74" s="7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8"/>
        <v>film &amp; video</v>
      </c>
      <c r="R74" t="str">
        <f t="shared" si="11"/>
        <v>animation</v>
      </c>
      <c r="S74" s="12">
        <f t="shared" si="9"/>
        <v>42186.208333333328</v>
      </c>
      <c r="T74" s="12">
        <f t="shared" si="10"/>
        <v>42222.208333333328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6">
        <f t="shared" si="6"/>
        <v>660.92857142857144</v>
      </c>
      <c r="G75" t="s">
        <v>20</v>
      </c>
      <c r="H75">
        <v>88</v>
      </c>
      <c r="I75" s="7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8"/>
        <v>music</v>
      </c>
      <c r="R75" t="str">
        <f t="shared" si="11"/>
        <v>jazz</v>
      </c>
      <c r="S75" s="12">
        <f t="shared" si="9"/>
        <v>42701.25</v>
      </c>
      <c r="T75" s="12">
        <f t="shared" si="10"/>
        <v>42704.25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6">
        <f t="shared" si="6"/>
        <v>122.46153846153847</v>
      </c>
      <c r="G76" t="s">
        <v>20</v>
      </c>
      <c r="H76">
        <v>85</v>
      </c>
      <c r="I76" s="7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8"/>
        <v>music</v>
      </c>
      <c r="R76" t="str">
        <f t="shared" si="11"/>
        <v>metal</v>
      </c>
      <c r="S76" s="12">
        <f t="shared" si="9"/>
        <v>42456.208333333328</v>
      </c>
      <c r="T76" s="12">
        <f t="shared" si="10"/>
        <v>42457.208333333328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6">
        <f t="shared" si="6"/>
        <v>150.57731958762886</v>
      </c>
      <c r="G77" t="s">
        <v>20</v>
      </c>
      <c r="H77">
        <v>170</v>
      </c>
      <c r="I77" s="7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8"/>
        <v>photography</v>
      </c>
      <c r="R77" t="str">
        <f t="shared" si="11"/>
        <v>photography books</v>
      </c>
      <c r="S77" s="12">
        <f t="shared" si="9"/>
        <v>43296.208333333328</v>
      </c>
      <c r="T77" s="12">
        <f t="shared" si="10"/>
        <v>43304.208333333328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6">
        <f t="shared" si="6"/>
        <v>78.106590724165997</v>
      </c>
      <c r="G78" t="s">
        <v>14</v>
      </c>
      <c r="H78">
        <v>1684</v>
      </c>
      <c r="I78" s="7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8"/>
        <v>theater</v>
      </c>
      <c r="R78" t="str">
        <f t="shared" si="11"/>
        <v>plays</v>
      </c>
      <c r="S78" s="12">
        <f t="shared" si="9"/>
        <v>42027.25</v>
      </c>
      <c r="T78" s="12">
        <f t="shared" si="10"/>
        <v>42076.208333333328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6">
        <f t="shared" si="6"/>
        <v>46.94736842105263</v>
      </c>
      <c r="G79" t="s">
        <v>14</v>
      </c>
      <c r="H79">
        <v>56</v>
      </c>
      <c r="I79" s="7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8"/>
        <v>film &amp; video</v>
      </c>
      <c r="R79" t="str">
        <f t="shared" si="11"/>
        <v>animation</v>
      </c>
      <c r="S79" s="12">
        <f t="shared" si="9"/>
        <v>40448.208333333336</v>
      </c>
      <c r="T79" s="12">
        <f t="shared" si="10"/>
        <v>40462.208333333336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6">
        <f t="shared" si="6"/>
        <v>300.8</v>
      </c>
      <c r="G80" t="s">
        <v>20</v>
      </c>
      <c r="H80">
        <v>330</v>
      </c>
      <c r="I80" s="7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8"/>
        <v>publishing</v>
      </c>
      <c r="R80" t="str">
        <f t="shared" si="11"/>
        <v>translations</v>
      </c>
      <c r="S80" s="12">
        <f t="shared" si="9"/>
        <v>43206.208333333328</v>
      </c>
      <c r="T80" s="12">
        <f t="shared" si="10"/>
        <v>43207.208333333328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6">
        <f t="shared" si="6"/>
        <v>69.598615916955026</v>
      </c>
      <c r="G81" t="s">
        <v>14</v>
      </c>
      <c r="H81">
        <v>838</v>
      </c>
      <c r="I81" s="7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8"/>
        <v>theater</v>
      </c>
      <c r="R81" t="str">
        <f t="shared" si="11"/>
        <v>plays</v>
      </c>
      <c r="S81" s="12">
        <f t="shared" si="9"/>
        <v>43267.208333333328</v>
      </c>
      <c r="T81" s="12">
        <f t="shared" si="10"/>
        <v>43272.208333333328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6">
        <f t="shared" si="6"/>
        <v>637.4545454545455</v>
      </c>
      <c r="G82" t="s">
        <v>20</v>
      </c>
      <c r="H82">
        <v>127</v>
      </c>
      <c r="I82" s="7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8"/>
        <v>games</v>
      </c>
      <c r="R82" t="str">
        <f t="shared" si="11"/>
        <v>video games</v>
      </c>
      <c r="S82" s="12">
        <f t="shared" si="9"/>
        <v>42976.208333333328</v>
      </c>
      <c r="T82" s="12">
        <f t="shared" si="10"/>
        <v>43006.208333333328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6">
        <f t="shared" si="6"/>
        <v>225.33928571428569</v>
      </c>
      <c r="G83" t="s">
        <v>20</v>
      </c>
      <c r="H83">
        <v>411</v>
      </c>
      <c r="I83" s="7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8"/>
        <v>music</v>
      </c>
      <c r="R83" t="str">
        <f t="shared" si="11"/>
        <v>rock</v>
      </c>
      <c r="S83" s="12">
        <f t="shared" si="9"/>
        <v>43062.25</v>
      </c>
      <c r="T83" s="12">
        <f t="shared" si="10"/>
        <v>43087.25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6">
        <f t="shared" si="6"/>
        <v>1497.3000000000002</v>
      </c>
      <c r="G84" t="s">
        <v>20</v>
      </c>
      <c r="H84">
        <v>180</v>
      </c>
      <c r="I84" s="7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8"/>
        <v>games</v>
      </c>
      <c r="R84" t="str">
        <f t="shared" si="11"/>
        <v>video games</v>
      </c>
      <c r="S84" s="12">
        <f t="shared" si="9"/>
        <v>43482.25</v>
      </c>
      <c r="T84" s="12">
        <f t="shared" si="10"/>
        <v>43489.25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6">
        <f t="shared" si="6"/>
        <v>37.590225563909776</v>
      </c>
      <c r="G85" t="s">
        <v>14</v>
      </c>
      <c r="H85">
        <v>1000</v>
      </c>
      <c r="I85" s="7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8"/>
        <v>music</v>
      </c>
      <c r="R85" t="str">
        <f t="shared" si="11"/>
        <v>electric music</v>
      </c>
      <c r="S85" s="12">
        <f t="shared" si="9"/>
        <v>42579.208333333328</v>
      </c>
      <c r="T85" s="12">
        <f t="shared" si="10"/>
        <v>42601.208333333328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6">
        <f t="shared" si="6"/>
        <v>132.36942675159236</v>
      </c>
      <c r="G86" t="s">
        <v>20</v>
      </c>
      <c r="H86">
        <v>374</v>
      </c>
      <c r="I86" s="7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8"/>
        <v>technology</v>
      </c>
      <c r="R86" t="str">
        <f t="shared" si="11"/>
        <v>wearables</v>
      </c>
      <c r="S86" s="12">
        <f t="shared" si="9"/>
        <v>41118.208333333336</v>
      </c>
      <c r="T86" s="12">
        <f t="shared" si="10"/>
        <v>41128.208333333336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6">
        <f t="shared" si="6"/>
        <v>131.22448979591837</v>
      </c>
      <c r="G87" t="s">
        <v>20</v>
      </c>
      <c r="H87">
        <v>71</v>
      </c>
      <c r="I87" s="7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8"/>
        <v>music</v>
      </c>
      <c r="R87" t="str">
        <f t="shared" si="11"/>
        <v>indie rock</v>
      </c>
      <c r="S87" s="12">
        <f t="shared" si="9"/>
        <v>40797.208333333336</v>
      </c>
      <c r="T87" s="12">
        <f t="shared" si="10"/>
        <v>40805.208333333336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6">
        <f t="shared" si="6"/>
        <v>167.63513513513513</v>
      </c>
      <c r="G88" t="s">
        <v>20</v>
      </c>
      <c r="H88">
        <v>203</v>
      </c>
      <c r="I88" s="7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8"/>
        <v>theater</v>
      </c>
      <c r="R88" t="str">
        <f t="shared" si="11"/>
        <v>plays</v>
      </c>
      <c r="S88" s="12">
        <f t="shared" si="9"/>
        <v>42128.208333333328</v>
      </c>
      <c r="T88" s="12">
        <f t="shared" si="10"/>
        <v>42141.208333333328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6">
        <f t="shared" si="6"/>
        <v>61.984886649874063</v>
      </c>
      <c r="G89" t="s">
        <v>14</v>
      </c>
      <c r="H89">
        <v>1482</v>
      </c>
      <c r="I89" s="7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8"/>
        <v>music</v>
      </c>
      <c r="R89" t="str">
        <f t="shared" si="11"/>
        <v>rock</v>
      </c>
      <c r="S89" s="12">
        <f t="shared" si="9"/>
        <v>40610.25</v>
      </c>
      <c r="T89" s="12">
        <f t="shared" si="10"/>
        <v>40621.208333333336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6">
        <f t="shared" si="6"/>
        <v>260.75</v>
      </c>
      <c r="G90" t="s">
        <v>20</v>
      </c>
      <c r="H90">
        <v>113</v>
      </c>
      <c r="I90" s="7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8"/>
        <v>publishing</v>
      </c>
      <c r="R90" t="str">
        <f t="shared" si="11"/>
        <v>translations</v>
      </c>
      <c r="S90" s="12">
        <f t="shared" si="9"/>
        <v>42110.208333333328</v>
      </c>
      <c r="T90" s="12">
        <f t="shared" si="10"/>
        <v>42132.208333333328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6">
        <f t="shared" si="6"/>
        <v>252.58823529411765</v>
      </c>
      <c r="G91" t="s">
        <v>20</v>
      </c>
      <c r="H91">
        <v>96</v>
      </c>
      <c r="I91" s="7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8"/>
        <v>theater</v>
      </c>
      <c r="R91" t="str">
        <f t="shared" si="11"/>
        <v>plays</v>
      </c>
      <c r="S91" s="12">
        <f t="shared" si="9"/>
        <v>40283.208333333336</v>
      </c>
      <c r="T91" s="12">
        <f t="shared" si="10"/>
        <v>40285.208333333336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6">
        <f t="shared" si="6"/>
        <v>78.615384615384613</v>
      </c>
      <c r="G92" t="s">
        <v>14</v>
      </c>
      <c r="H92">
        <v>106</v>
      </c>
      <c r="I92" s="7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8"/>
        <v>theater</v>
      </c>
      <c r="R92" t="str">
        <f t="shared" si="11"/>
        <v>plays</v>
      </c>
      <c r="S92" s="12">
        <f t="shared" si="9"/>
        <v>42425.25</v>
      </c>
      <c r="T92" s="12">
        <f t="shared" si="10"/>
        <v>42425.25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6">
        <f t="shared" si="6"/>
        <v>48.404406999351913</v>
      </c>
      <c r="G93" t="s">
        <v>14</v>
      </c>
      <c r="H93">
        <v>679</v>
      </c>
      <c r="I93" s="7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8"/>
        <v>publishing</v>
      </c>
      <c r="R93" t="str">
        <f t="shared" si="11"/>
        <v>translations</v>
      </c>
      <c r="S93" s="12">
        <f t="shared" si="9"/>
        <v>42588.208333333328</v>
      </c>
      <c r="T93" s="12">
        <f t="shared" si="10"/>
        <v>42616.208333333328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6">
        <f t="shared" si="6"/>
        <v>258.875</v>
      </c>
      <c r="G94" t="s">
        <v>20</v>
      </c>
      <c r="H94">
        <v>498</v>
      </c>
      <c r="I94" s="7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8"/>
        <v>games</v>
      </c>
      <c r="R94" t="str">
        <f t="shared" si="11"/>
        <v>video games</v>
      </c>
      <c r="S94" s="12">
        <f t="shared" si="9"/>
        <v>40352.208333333336</v>
      </c>
      <c r="T94" s="12">
        <f t="shared" si="10"/>
        <v>40353.208333333336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6">
        <f t="shared" si="6"/>
        <v>60.548713235294116</v>
      </c>
      <c r="G95" t="s">
        <v>74</v>
      </c>
      <c r="H95">
        <v>610</v>
      </c>
      <c r="I95" s="7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8"/>
        <v>theater</v>
      </c>
      <c r="R95" t="str">
        <f t="shared" si="11"/>
        <v>plays</v>
      </c>
      <c r="S95" s="12">
        <f t="shared" si="9"/>
        <v>41202.208333333336</v>
      </c>
      <c r="T95" s="12">
        <f t="shared" si="10"/>
        <v>41206.208333333336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6">
        <f t="shared" si="6"/>
        <v>303.68965517241378</v>
      </c>
      <c r="G96" t="s">
        <v>20</v>
      </c>
      <c r="H96">
        <v>180</v>
      </c>
      <c r="I96" s="7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8"/>
        <v>technology</v>
      </c>
      <c r="R96" t="str">
        <f t="shared" si="11"/>
        <v>web</v>
      </c>
      <c r="S96" s="12">
        <f t="shared" si="9"/>
        <v>43562.208333333328</v>
      </c>
      <c r="T96" s="12">
        <f t="shared" si="10"/>
        <v>43573.208333333328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6">
        <f t="shared" si="6"/>
        <v>112.99999999999999</v>
      </c>
      <c r="G97" t="s">
        <v>20</v>
      </c>
      <c r="H97">
        <v>27</v>
      </c>
      <c r="I97" s="7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8"/>
        <v>film &amp; video</v>
      </c>
      <c r="R97" t="str">
        <f t="shared" si="11"/>
        <v>documentary</v>
      </c>
      <c r="S97" s="12">
        <f t="shared" si="9"/>
        <v>43752.208333333328</v>
      </c>
      <c r="T97" s="12">
        <f t="shared" si="10"/>
        <v>43759.208333333328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6">
        <f t="shared" si="6"/>
        <v>217.37876614060258</v>
      </c>
      <c r="G98" t="s">
        <v>20</v>
      </c>
      <c r="H98">
        <v>2331</v>
      </c>
      <c r="I98" s="7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8"/>
        <v>theater</v>
      </c>
      <c r="R98" t="str">
        <f t="shared" si="11"/>
        <v>plays</v>
      </c>
      <c r="S98" s="12">
        <f t="shared" si="9"/>
        <v>40612.25</v>
      </c>
      <c r="T98" s="12">
        <f t="shared" si="10"/>
        <v>40625.208333333336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6">
        <f t="shared" si="6"/>
        <v>926.69230769230762</v>
      </c>
      <c r="G99" t="s">
        <v>20</v>
      </c>
      <c r="H99">
        <v>113</v>
      </c>
      <c r="I99" s="7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8"/>
        <v>food</v>
      </c>
      <c r="R99" t="str">
        <f t="shared" si="11"/>
        <v>food trucks</v>
      </c>
      <c r="S99" s="12">
        <f t="shared" si="9"/>
        <v>42180.208333333328</v>
      </c>
      <c r="T99" s="12">
        <f t="shared" si="10"/>
        <v>42234.208333333328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6">
        <f t="shared" si="6"/>
        <v>33.692229038854805</v>
      </c>
      <c r="G100" t="s">
        <v>14</v>
      </c>
      <c r="H100">
        <v>1220</v>
      </c>
      <c r="I100" s="7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8"/>
        <v>games</v>
      </c>
      <c r="R100" t="str">
        <f t="shared" si="11"/>
        <v>video games</v>
      </c>
      <c r="S100" s="12">
        <f t="shared" si="9"/>
        <v>42212.208333333328</v>
      </c>
      <c r="T100" s="12">
        <f t="shared" si="10"/>
        <v>42216.208333333328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6">
        <f t="shared" si="6"/>
        <v>196.7236842105263</v>
      </c>
      <c r="G101" t="s">
        <v>20</v>
      </c>
      <c r="H101">
        <v>164</v>
      </c>
      <c r="I101" s="7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8"/>
        <v>theater</v>
      </c>
      <c r="R101" t="str">
        <f t="shared" si="11"/>
        <v>plays</v>
      </c>
      <c r="S101" s="12">
        <f t="shared" si="9"/>
        <v>41968.25</v>
      </c>
      <c r="T101" s="12">
        <f t="shared" si="10"/>
        <v>41997.25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6">
        <f t="shared" si="6"/>
        <v>1</v>
      </c>
      <c r="G102" t="s">
        <v>14</v>
      </c>
      <c r="H102">
        <v>1</v>
      </c>
      <c r="I102" s="7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8"/>
        <v>theater</v>
      </c>
      <c r="R102" t="str">
        <f t="shared" si="11"/>
        <v>plays</v>
      </c>
      <c r="S102" s="12">
        <f t="shared" si="9"/>
        <v>40835.208333333336</v>
      </c>
      <c r="T102" s="12">
        <f t="shared" si="10"/>
        <v>40853.208333333336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6">
        <f t="shared" si="6"/>
        <v>1021.4444444444445</v>
      </c>
      <c r="G103" t="s">
        <v>20</v>
      </c>
      <c r="H103">
        <v>164</v>
      </c>
      <c r="I103" s="7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8"/>
        <v>music</v>
      </c>
      <c r="R103" t="str">
        <f t="shared" si="11"/>
        <v>electric music</v>
      </c>
      <c r="S103" s="12">
        <f t="shared" si="9"/>
        <v>42056.25</v>
      </c>
      <c r="T103" s="12">
        <f t="shared" si="10"/>
        <v>42063.25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6">
        <f t="shared" si="6"/>
        <v>281.67567567567568</v>
      </c>
      <c r="G104" t="s">
        <v>20</v>
      </c>
      <c r="H104">
        <v>336</v>
      </c>
      <c r="I104" s="7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8"/>
        <v>technology</v>
      </c>
      <c r="R104" t="str">
        <f t="shared" si="11"/>
        <v>wearables</v>
      </c>
      <c r="S104" s="12">
        <f t="shared" si="9"/>
        <v>43234.208333333328</v>
      </c>
      <c r="T104" s="12">
        <f t="shared" si="10"/>
        <v>43241.208333333328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6">
        <f t="shared" si="6"/>
        <v>24.610000000000003</v>
      </c>
      <c r="G105" t="s">
        <v>14</v>
      </c>
      <c r="H105">
        <v>37</v>
      </c>
      <c r="I105" s="7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8"/>
        <v>music</v>
      </c>
      <c r="R105" t="str">
        <f t="shared" si="11"/>
        <v>electric music</v>
      </c>
      <c r="S105" s="12">
        <f t="shared" si="9"/>
        <v>40475.208333333336</v>
      </c>
      <c r="T105" s="12">
        <f t="shared" si="10"/>
        <v>40484.208333333336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6">
        <f t="shared" si="6"/>
        <v>143.14010067114094</v>
      </c>
      <c r="G106" t="s">
        <v>20</v>
      </c>
      <c r="H106">
        <v>1917</v>
      </c>
      <c r="I106" s="7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8"/>
        <v>music</v>
      </c>
      <c r="R106" t="str">
        <f t="shared" si="11"/>
        <v>indie rock</v>
      </c>
      <c r="S106" s="12">
        <f t="shared" si="9"/>
        <v>42878.208333333328</v>
      </c>
      <c r="T106" s="12">
        <f t="shared" si="10"/>
        <v>42879.208333333328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6">
        <f t="shared" si="6"/>
        <v>144.54411764705884</v>
      </c>
      <c r="G107" t="s">
        <v>20</v>
      </c>
      <c r="H107">
        <v>95</v>
      </c>
      <c r="I107" s="7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8"/>
        <v>technology</v>
      </c>
      <c r="R107" t="str">
        <f t="shared" si="11"/>
        <v>web</v>
      </c>
      <c r="S107" s="12">
        <f t="shared" si="9"/>
        <v>41366.208333333336</v>
      </c>
      <c r="T107" s="12">
        <f t="shared" si="10"/>
        <v>41384.208333333336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6">
        <f t="shared" si="6"/>
        <v>359.12820512820514</v>
      </c>
      <c r="G108" t="s">
        <v>20</v>
      </c>
      <c r="H108">
        <v>147</v>
      </c>
      <c r="I108" s="7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8"/>
        <v>theater</v>
      </c>
      <c r="R108" t="str">
        <f t="shared" si="11"/>
        <v>plays</v>
      </c>
      <c r="S108" s="12">
        <f t="shared" si="9"/>
        <v>43716.208333333328</v>
      </c>
      <c r="T108" s="12">
        <f t="shared" si="10"/>
        <v>43721.208333333328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6">
        <f t="shared" si="6"/>
        <v>186.48571428571427</v>
      </c>
      <c r="G109" t="s">
        <v>20</v>
      </c>
      <c r="H109">
        <v>86</v>
      </c>
      <c r="I109" s="7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8"/>
        <v>theater</v>
      </c>
      <c r="R109" t="str">
        <f t="shared" si="11"/>
        <v>plays</v>
      </c>
      <c r="S109" s="12">
        <f t="shared" si="9"/>
        <v>43213.208333333328</v>
      </c>
      <c r="T109" s="12">
        <f t="shared" si="10"/>
        <v>43230.208333333328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6">
        <f t="shared" si="6"/>
        <v>595.26666666666665</v>
      </c>
      <c r="G110" t="s">
        <v>20</v>
      </c>
      <c r="H110">
        <v>83</v>
      </c>
      <c r="I110" s="7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8"/>
        <v>film &amp; video</v>
      </c>
      <c r="R110" t="str">
        <f t="shared" si="11"/>
        <v>documentary</v>
      </c>
      <c r="S110" s="12">
        <f t="shared" si="9"/>
        <v>41005.208333333336</v>
      </c>
      <c r="T110" s="12">
        <f t="shared" si="10"/>
        <v>41042.208333333336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6">
        <f t="shared" si="6"/>
        <v>59.21153846153846</v>
      </c>
      <c r="G111" t="s">
        <v>14</v>
      </c>
      <c r="H111">
        <v>60</v>
      </c>
      <c r="I111" s="7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8"/>
        <v>film &amp; video</v>
      </c>
      <c r="R111" t="str">
        <f t="shared" si="11"/>
        <v>television</v>
      </c>
      <c r="S111" s="12">
        <f t="shared" si="9"/>
        <v>41651.25</v>
      </c>
      <c r="T111" s="12">
        <f t="shared" si="10"/>
        <v>41653.25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6">
        <f t="shared" si="6"/>
        <v>14.962780898876405</v>
      </c>
      <c r="G112" t="s">
        <v>14</v>
      </c>
      <c r="H112">
        <v>296</v>
      </c>
      <c r="I112" s="7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8"/>
        <v>food</v>
      </c>
      <c r="R112" t="str">
        <f t="shared" si="11"/>
        <v>food trucks</v>
      </c>
      <c r="S112" s="12">
        <f t="shared" si="9"/>
        <v>43354.208333333328</v>
      </c>
      <c r="T112" s="12">
        <f t="shared" si="10"/>
        <v>43373.208333333328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6">
        <f t="shared" si="6"/>
        <v>119.95602605863192</v>
      </c>
      <c r="G113" t="s">
        <v>20</v>
      </c>
      <c r="H113">
        <v>676</v>
      </c>
      <c r="I113" s="7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8"/>
        <v>publishing</v>
      </c>
      <c r="R113" t="str">
        <f t="shared" si="11"/>
        <v>radio &amp; podcasts</v>
      </c>
      <c r="S113" s="12">
        <f t="shared" si="9"/>
        <v>41174.208333333336</v>
      </c>
      <c r="T113" s="12">
        <f t="shared" si="10"/>
        <v>41180.208333333336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6">
        <f t="shared" si="6"/>
        <v>268.82978723404256</v>
      </c>
      <c r="G114" t="s">
        <v>20</v>
      </c>
      <c r="H114">
        <v>361</v>
      </c>
      <c r="I114" s="7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8"/>
        <v>technology</v>
      </c>
      <c r="R114" t="str">
        <f t="shared" si="11"/>
        <v>web</v>
      </c>
      <c r="S114" s="12">
        <f t="shared" si="9"/>
        <v>41875.208333333336</v>
      </c>
      <c r="T114" s="12">
        <f t="shared" si="10"/>
        <v>41890.208333333336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6">
        <f t="shared" si="6"/>
        <v>376.87878787878788</v>
      </c>
      <c r="G115" t="s">
        <v>20</v>
      </c>
      <c r="H115">
        <v>131</v>
      </c>
      <c r="I115" s="7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8"/>
        <v>food</v>
      </c>
      <c r="R115" t="str">
        <f t="shared" si="11"/>
        <v>food trucks</v>
      </c>
      <c r="S115" s="12">
        <f t="shared" si="9"/>
        <v>42990.208333333328</v>
      </c>
      <c r="T115" s="12">
        <f t="shared" si="10"/>
        <v>42997.208333333328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6">
        <f t="shared" si="6"/>
        <v>727.15789473684208</v>
      </c>
      <c r="G116" t="s">
        <v>20</v>
      </c>
      <c r="H116">
        <v>126</v>
      </c>
      <c r="I116" s="7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8"/>
        <v>technology</v>
      </c>
      <c r="R116" t="str">
        <f t="shared" si="11"/>
        <v>wearables</v>
      </c>
      <c r="S116" s="12">
        <f t="shared" si="9"/>
        <v>43564.208333333328</v>
      </c>
      <c r="T116" s="12">
        <f t="shared" si="10"/>
        <v>43565.208333333328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6">
        <f t="shared" si="6"/>
        <v>87.211757648470297</v>
      </c>
      <c r="G117" t="s">
        <v>14</v>
      </c>
      <c r="H117">
        <v>3304</v>
      </c>
      <c r="I117" s="7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8"/>
        <v>publishing</v>
      </c>
      <c r="R117" t="str">
        <f t="shared" si="11"/>
        <v>fiction</v>
      </c>
      <c r="S117" s="12">
        <f t="shared" si="9"/>
        <v>43056.25</v>
      </c>
      <c r="T117" s="12">
        <f t="shared" si="10"/>
        <v>43091.25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6">
        <f t="shared" si="6"/>
        <v>88</v>
      </c>
      <c r="G118" t="s">
        <v>14</v>
      </c>
      <c r="H118">
        <v>73</v>
      </c>
      <c r="I118" s="7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8"/>
        <v>theater</v>
      </c>
      <c r="R118" t="str">
        <f t="shared" si="11"/>
        <v>plays</v>
      </c>
      <c r="S118" s="12">
        <f t="shared" si="9"/>
        <v>42265.208333333328</v>
      </c>
      <c r="T118" s="12">
        <f t="shared" si="10"/>
        <v>42266.208333333328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6">
        <f t="shared" si="6"/>
        <v>173.9387755102041</v>
      </c>
      <c r="G119" t="s">
        <v>20</v>
      </c>
      <c r="H119">
        <v>275</v>
      </c>
      <c r="I119" s="7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8"/>
        <v>film &amp; video</v>
      </c>
      <c r="R119" t="str">
        <f t="shared" si="11"/>
        <v>television</v>
      </c>
      <c r="S119" s="12">
        <f t="shared" si="9"/>
        <v>40808.208333333336</v>
      </c>
      <c r="T119" s="12">
        <f t="shared" si="10"/>
        <v>40814.208333333336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6">
        <f t="shared" si="6"/>
        <v>117.61111111111111</v>
      </c>
      <c r="G120" t="s">
        <v>20</v>
      </c>
      <c r="H120">
        <v>67</v>
      </c>
      <c r="I120" s="7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8"/>
        <v>photography</v>
      </c>
      <c r="R120" t="str">
        <f t="shared" si="11"/>
        <v>photography books</v>
      </c>
      <c r="S120" s="12">
        <f t="shared" si="9"/>
        <v>41665.25</v>
      </c>
      <c r="T120" s="12">
        <f t="shared" si="10"/>
        <v>41671.25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6">
        <f t="shared" si="6"/>
        <v>214.96</v>
      </c>
      <c r="G121" t="s">
        <v>20</v>
      </c>
      <c r="H121">
        <v>154</v>
      </c>
      <c r="I121" s="7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8"/>
        <v>film &amp; video</v>
      </c>
      <c r="R121" t="str">
        <f t="shared" si="11"/>
        <v>documentary</v>
      </c>
      <c r="S121" s="12">
        <f t="shared" si="9"/>
        <v>41806.208333333336</v>
      </c>
      <c r="T121" s="12">
        <f t="shared" si="10"/>
        <v>41823.208333333336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6">
        <f t="shared" si="6"/>
        <v>149.49667110519306</v>
      </c>
      <c r="G122" t="s">
        <v>20</v>
      </c>
      <c r="H122">
        <v>1782</v>
      </c>
      <c r="I122" s="7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8"/>
        <v>games</v>
      </c>
      <c r="R122" t="str">
        <f t="shared" si="11"/>
        <v>mobile games</v>
      </c>
      <c r="S122" s="12">
        <f t="shared" si="9"/>
        <v>42111.208333333328</v>
      </c>
      <c r="T122" s="12">
        <f t="shared" si="10"/>
        <v>42115.208333333328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6">
        <f t="shared" si="6"/>
        <v>219.33995584988963</v>
      </c>
      <c r="G123" t="s">
        <v>20</v>
      </c>
      <c r="H123">
        <v>903</v>
      </c>
      <c r="I123" s="7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8"/>
        <v>games</v>
      </c>
      <c r="R123" t="str">
        <f t="shared" si="11"/>
        <v>video games</v>
      </c>
      <c r="S123" s="12">
        <f t="shared" si="9"/>
        <v>41917.208333333336</v>
      </c>
      <c r="T123" s="12">
        <f t="shared" si="10"/>
        <v>41930.208333333336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6">
        <f t="shared" si="6"/>
        <v>64.367690058479525</v>
      </c>
      <c r="G124" t="s">
        <v>14</v>
      </c>
      <c r="H124">
        <v>3387</v>
      </c>
      <c r="I124" s="7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8"/>
        <v>publishing</v>
      </c>
      <c r="R124" t="str">
        <f t="shared" si="11"/>
        <v>fiction</v>
      </c>
      <c r="S124" s="12">
        <f t="shared" si="9"/>
        <v>41970.25</v>
      </c>
      <c r="T124" s="12">
        <f t="shared" si="10"/>
        <v>41997.25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6">
        <f t="shared" si="6"/>
        <v>18.622397298818232</v>
      </c>
      <c r="G125" t="s">
        <v>14</v>
      </c>
      <c r="H125">
        <v>662</v>
      </c>
      <c r="I125" s="7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8"/>
        <v>theater</v>
      </c>
      <c r="R125" t="str">
        <f t="shared" si="11"/>
        <v>plays</v>
      </c>
      <c r="S125" s="12">
        <f t="shared" si="9"/>
        <v>42332.25</v>
      </c>
      <c r="T125" s="12">
        <f t="shared" si="10"/>
        <v>42335.25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6">
        <f t="shared" si="6"/>
        <v>367.76923076923077</v>
      </c>
      <c r="G126" t="s">
        <v>20</v>
      </c>
      <c r="H126">
        <v>94</v>
      </c>
      <c r="I126" s="7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8"/>
        <v>photography</v>
      </c>
      <c r="R126" t="str">
        <f t="shared" si="11"/>
        <v>photography books</v>
      </c>
      <c r="S126" s="12">
        <f t="shared" si="9"/>
        <v>43598.208333333328</v>
      </c>
      <c r="T126" s="12">
        <f t="shared" si="10"/>
        <v>43651.208333333328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6">
        <f t="shared" si="6"/>
        <v>159.90566037735849</v>
      </c>
      <c r="G127" t="s">
        <v>20</v>
      </c>
      <c r="H127">
        <v>180</v>
      </c>
      <c r="I127" s="7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8"/>
        <v>theater</v>
      </c>
      <c r="R127" t="str">
        <f t="shared" si="11"/>
        <v>plays</v>
      </c>
      <c r="S127" s="12">
        <f t="shared" si="9"/>
        <v>43362.208333333328</v>
      </c>
      <c r="T127" s="12">
        <f t="shared" si="10"/>
        <v>43366.208333333328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6">
        <f t="shared" si="6"/>
        <v>38.633185349611544</v>
      </c>
      <c r="G128" t="s">
        <v>14</v>
      </c>
      <c r="H128">
        <v>774</v>
      </c>
      <c r="I128" s="7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8"/>
        <v>theater</v>
      </c>
      <c r="R128" t="str">
        <f t="shared" si="11"/>
        <v>plays</v>
      </c>
      <c r="S128" s="12">
        <f t="shared" si="9"/>
        <v>42596.208333333328</v>
      </c>
      <c r="T128" s="12">
        <f t="shared" si="10"/>
        <v>42624.208333333328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6">
        <f t="shared" si="6"/>
        <v>51.42151162790698</v>
      </c>
      <c r="G129" t="s">
        <v>14</v>
      </c>
      <c r="H129">
        <v>672</v>
      </c>
      <c r="I129" s="7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8"/>
        <v>theater</v>
      </c>
      <c r="R129" t="str">
        <f t="shared" si="11"/>
        <v>plays</v>
      </c>
      <c r="S129" s="12">
        <f t="shared" si="9"/>
        <v>40310.208333333336</v>
      </c>
      <c r="T129" s="12">
        <f t="shared" si="10"/>
        <v>40313.208333333336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6">
        <f t="shared" si="6"/>
        <v>60.334277620396605</v>
      </c>
      <c r="G130" t="s">
        <v>74</v>
      </c>
      <c r="H130">
        <v>532</v>
      </c>
      <c r="I130" s="7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8"/>
        <v>music</v>
      </c>
      <c r="R130" t="str">
        <f t="shared" si="11"/>
        <v>rock</v>
      </c>
      <c r="S130" s="12">
        <f t="shared" si="9"/>
        <v>40417.208333333336</v>
      </c>
      <c r="T130" s="12">
        <f t="shared" si="10"/>
        <v>40430.208333333336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6">
        <f t="shared" ref="F131:F194" si="12">E131/D131*100</f>
        <v>3.202693602693603</v>
      </c>
      <c r="G131" t="s">
        <v>74</v>
      </c>
      <c r="H131">
        <v>55</v>
      </c>
      <c r="I131" s="7">
        <f t="shared" ref="I131:I194" si="13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14">LEFT(P131,SEARCH("/",P131)-1)</f>
        <v>food</v>
      </c>
      <c r="R131" t="str">
        <f t="shared" si="11"/>
        <v>food trucks</v>
      </c>
      <c r="S131" s="12">
        <f t="shared" ref="S131:S194" si="15">(((L131/60)/60)/24)+DATE(1970,1,1)</f>
        <v>42038.25</v>
      </c>
      <c r="T131" s="12">
        <f t="shared" ref="T131:T194" si="16">(((M131/60)/60)/24)+DATE(1970,1,1)</f>
        <v>42063.25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6">
        <f t="shared" si="12"/>
        <v>155.46875</v>
      </c>
      <c r="G132" t="s">
        <v>20</v>
      </c>
      <c r="H132">
        <v>533</v>
      </c>
      <c r="I132" s="7">
        <f t="shared" si="13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14"/>
        <v>film &amp; video</v>
      </c>
      <c r="R132" t="str">
        <f t="shared" ref="R132:R195" si="17">RIGHT(P132,LEN(P132)-FIND("/",P132)+0)</f>
        <v>drama</v>
      </c>
      <c r="S132" s="12">
        <f t="shared" si="15"/>
        <v>40842.208333333336</v>
      </c>
      <c r="T132" s="12">
        <f t="shared" si="16"/>
        <v>40858.25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6">
        <f t="shared" si="12"/>
        <v>100.85974499089254</v>
      </c>
      <c r="G133" t="s">
        <v>20</v>
      </c>
      <c r="H133">
        <v>2443</v>
      </c>
      <c r="I133" s="7">
        <f t="shared" si="13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14"/>
        <v>technology</v>
      </c>
      <c r="R133" t="str">
        <f t="shared" si="17"/>
        <v>web</v>
      </c>
      <c r="S133" s="12">
        <f t="shared" si="15"/>
        <v>41607.25</v>
      </c>
      <c r="T133" s="12">
        <f t="shared" si="16"/>
        <v>41620.25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6">
        <f t="shared" si="12"/>
        <v>116.18181818181819</v>
      </c>
      <c r="G134" t="s">
        <v>20</v>
      </c>
      <c r="H134">
        <v>89</v>
      </c>
      <c r="I134" s="7">
        <f t="shared" si="13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14"/>
        <v>theater</v>
      </c>
      <c r="R134" t="str">
        <f t="shared" si="17"/>
        <v>plays</v>
      </c>
      <c r="S134" s="12">
        <f t="shared" si="15"/>
        <v>43112.25</v>
      </c>
      <c r="T134" s="12">
        <f t="shared" si="16"/>
        <v>43128.25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6">
        <f t="shared" si="12"/>
        <v>310.77777777777777</v>
      </c>
      <c r="G135" t="s">
        <v>20</v>
      </c>
      <c r="H135">
        <v>159</v>
      </c>
      <c r="I135" s="7">
        <f t="shared" si="13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14"/>
        <v>music</v>
      </c>
      <c r="R135" t="str">
        <f t="shared" si="17"/>
        <v>world music</v>
      </c>
      <c r="S135" s="12">
        <f t="shared" si="15"/>
        <v>40767.208333333336</v>
      </c>
      <c r="T135" s="12">
        <f t="shared" si="16"/>
        <v>40789.208333333336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6">
        <f t="shared" si="12"/>
        <v>89.73668341708543</v>
      </c>
      <c r="G136" t="s">
        <v>14</v>
      </c>
      <c r="H136">
        <v>940</v>
      </c>
      <c r="I136" s="7">
        <f t="shared" si="13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14"/>
        <v>film &amp; video</v>
      </c>
      <c r="R136" t="str">
        <f t="shared" si="17"/>
        <v>documentary</v>
      </c>
      <c r="S136" s="12">
        <f t="shared" si="15"/>
        <v>40713.208333333336</v>
      </c>
      <c r="T136" s="12">
        <f t="shared" si="16"/>
        <v>40762.208333333336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6">
        <f t="shared" si="12"/>
        <v>71.27272727272728</v>
      </c>
      <c r="G137" t="s">
        <v>14</v>
      </c>
      <c r="H137">
        <v>117</v>
      </c>
      <c r="I137" s="7">
        <f t="shared" si="13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14"/>
        <v>theater</v>
      </c>
      <c r="R137" t="str">
        <f t="shared" si="17"/>
        <v>plays</v>
      </c>
      <c r="S137" s="12">
        <f t="shared" si="15"/>
        <v>41340.25</v>
      </c>
      <c r="T137" s="12">
        <f t="shared" si="16"/>
        <v>41345.208333333336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6">
        <f t="shared" si="12"/>
        <v>3.2862318840579712</v>
      </c>
      <c r="G138" t="s">
        <v>74</v>
      </c>
      <c r="H138">
        <v>58</v>
      </c>
      <c r="I138" s="7">
        <f t="shared" si="13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14"/>
        <v>film &amp; video</v>
      </c>
      <c r="R138" t="str">
        <f t="shared" si="17"/>
        <v>drama</v>
      </c>
      <c r="S138" s="12">
        <f t="shared" si="15"/>
        <v>41797.208333333336</v>
      </c>
      <c r="T138" s="12">
        <f t="shared" si="16"/>
        <v>41809.208333333336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6">
        <f t="shared" si="12"/>
        <v>261.77777777777777</v>
      </c>
      <c r="G139" t="s">
        <v>20</v>
      </c>
      <c r="H139">
        <v>50</v>
      </c>
      <c r="I139" s="7">
        <f t="shared" si="13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14"/>
        <v>publishing</v>
      </c>
      <c r="R139" t="str">
        <f t="shared" si="17"/>
        <v>nonfiction</v>
      </c>
      <c r="S139" s="12">
        <f t="shared" si="15"/>
        <v>40457.208333333336</v>
      </c>
      <c r="T139" s="12">
        <f t="shared" si="16"/>
        <v>40463.208333333336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6">
        <f t="shared" si="12"/>
        <v>96</v>
      </c>
      <c r="G140" t="s">
        <v>14</v>
      </c>
      <c r="H140">
        <v>115</v>
      </c>
      <c r="I140" s="7">
        <f t="shared" si="13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14"/>
        <v>games</v>
      </c>
      <c r="R140" t="str">
        <f t="shared" si="17"/>
        <v>mobile games</v>
      </c>
      <c r="S140" s="12">
        <f t="shared" si="15"/>
        <v>41180.208333333336</v>
      </c>
      <c r="T140" s="12">
        <f t="shared" si="16"/>
        <v>41186.208333333336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6">
        <f t="shared" si="12"/>
        <v>20.896851248642779</v>
      </c>
      <c r="G141" t="s">
        <v>14</v>
      </c>
      <c r="H141">
        <v>326</v>
      </c>
      <c r="I141" s="7">
        <f t="shared" si="13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14"/>
        <v>technology</v>
      </c>
      <c r="R141" t="str">
        <f t="shared" si="17"/>
        <v>wearables</v>
      </c>
      <c r="S141" s="12">
        <f t="shared" si="15"/>
        <v>42115.208333333328</v>
      </c>
      <c r="T141" s="12">
        <f t="shared" si="16"/>
        <v>42131.208333333328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6">
        <f t="shared" si="12"/>
        <v>223.16363636363636</v>
      </c>
      <c r="G142" t="s">
        <v>20</v>
      </c>
      <c r="H142">
        <v>186</v>
      </c>
      <c r="I142" s="7">
        <f t="shared" si="13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14"/>
        <v>film &amp; video</v>
      </c>
      <c r="R142" t="str">
        <f t="shared" si="17"/>
        <v>documentary</v>
      </c>
      <c r="S142" s="12">
        <f t="shared" si="15"/>
        <v>43156.25</v>
      </c>
      <c r="T142" s="12">
        <f t="shared" si="16"/>
        <v>43161.25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6">
        <f t="shared" si="12"/>
        <v>101.59097978227061</v>
      </c>
      <c r="G143" t="s">
        <v>20</v>
      </c>
      <c r="H143">
        <v>1071</v>
      </c>
      <c r="I143" s="7">
        <f t="shared" si="13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14"/>
        <v>technology</v>
      </c>
      <c r="R143" t="str">
        <f t="shared" si="17"/>
        <v>web</v>
      </c>
      <c r="S143" s="12">
        <f t="shared" si="15"/>
        <v>42167.208333333328</v>
      </c>
      <c r="T143" s="12">
        <f t="shared" si="16"/>
        <v>42173.208333333328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6">
        <f t="shared" si="12"/>
        <v>230.03999999999996</v>
      </c>
      <c r="G144" t="s">
        <v>20</v>
      </c>
      <c r="H144">
        <v>117</v>
      </c>
      <c r="I144" s="7">
        <f t="shared" si="13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14"/>
        <v>technology</v>
      </c>
      <c r="R144" t="str">
        <f t="shared" si="17"/>
        <v>web</v>
      </c>
      <c r="S144" s="12">
        <f t="shared" si="15"/>
        <v>41005.208333333336</v>
      </c>
      <c r="T144" s="12">
        <f t="shared" si="16"/>
        <v>41046.208333333336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6">
        <f t="shared" si="12"/>
        <v>135.59259259259261</v>
      </c>
      <c r="G145" t="s">
        <v>20</v>
      </c>
      <c r="H145">
        <v>70</v>
      </c>
      <c r="I145" s="7">
        <f t="shared" si="13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14"/>
        <v>music</v>
      </c>
      <c r="R145" t="str">
        <f t="shared" si="17"/>
        <v>indie rock</v>
      </c>
      <c r="S145" s="12">
        <f t="shared" si="15"/>
        <v>40357.208333333336</v>
      </c>
      <c r="T145" s="12">
        <f t="shared" si="16"/>
        <v>40377.208333333336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6">
        <f t="shared" si="12"/>
        <v>129.1</v>
      </c>
      <c r="G146" t="s">
        <v>20</v>
      </c>
      <c r="H146">
        <v>135</v>
      </c>
      <c r="I146" s="7">
        <f t="shared" si="13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14"/>
        <v>theater</v>
      </c>
      <c r="R146" t="str">
        <f t="shared" si="17"/>
        <v>plays</v>
      </c>
      <c r="S146" s="12">
        <f t="shared" si="15"/>
        <v>43633.208333333328</v>
      </c>
      <c r="T146" s="12">
        <f t="shared" si="16"/>
        <v>43641.208333333328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6">
        <f t="shared" si="12"/>
        <v>236.512</v>
      </c>
      <c r="G147" t="s">
        <v>20</v>
      </c>
      <c r="H147">
        <v>768</v>
      </c>
      <c r="I147" s="7">
        <f t="shared" si="13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14"/>
        <v>technology</v>
      </c>
      <c r="R147" t="str">
        <f t="shared" si="17"/>
        <v>wearables</v>
      </c>
      <c r="S147" s="12">
        <f t="shared" si="15"/>
        <v>41889.208333333336</v>
      </c>
      <c r="T147" s="12">
        <f t="shared" si="16"/>
        <v>41894.208333333336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6">
        <f t="shared" si="12"/>
        <v>17.25</v>
      </c>
      <c r="G148" t="s">
        <v>74</v>
      </c>
      <c r="H148">
        <v>51</v>
      </c>
      <c r="I148" s="7">
        <f t="shared" si="13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14"/>
        <v>theater</v>
      </c>
      <c r="R148" t="str">
        <f t="shared" si="17"/>
        <v>plays</v>
      </c>
      <c r="S148" s="12">
        <f t="shared" si="15"/>
        <v>40855.25</v>
      </c>
      <c r="T148" s="12">
        <f t="shared" si="16"/>
        <v>40875.25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6">
        <f t="shared" si="12"/>
        <v>112.49397590361446</v>
      </c>
      <c r="G149" t="s">
        <v>20</v>
      </c>
      <c r="H149">
        <v>199</v>
      </c>
      <c r="I149" s="7">
        <f t="shared" si="13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14"/>
        <v>theater</v>
      </c>
      <c r="R149" t="str">
        <f t="shared" si="17"/>
        <v>plays</v>
      </c>
      <c r="S149" s="12">
        <f t="shared" si="15"/>
        <v>42534.208333333328</v>
      </c>
      <c r="T149" s="12">
        <f t="shared" si="16"/>
        <v>42540.208333333328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6">
        <f t="shared" si="12"/>
        <v>121.02150537634408</v>
      </c>
      <c r="G150" t="s">
        <v>20</v>
      </c>
      <c r="H150">
        <v>107</v>
      </c>
      <c r="I150" s="7">
        <f t="shared" si="13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14"/>
        <v>technology</v>
      </c>
      <c r="R150" t="str">
        <f t="shared" si="17"/>
        <v>wearables</v>
      </c>
      <c r="S150" s="12">
        <f t="shared" si="15"/>
        <v>42941.208333333328</v>
      </c>
      <c r="T150" s="12">
        <f t="shared" si="16"/>
        <v>42950.208333333328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6">
        <f t="shared" si="12"/>
        <v>219.87096774193549</v>
      </c>
      <c r="G151" t="s">
        <v>20</v>
      </c>
      <c r="H151">
        <v>195</v>
      </c>
      <c r="I151" s="7">
        <f t="shared" si="13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14"/>
        <v>music</v>
      </c>
      <c r="R151" t="str">
        <f t="shared" si="17"/>
        <v>indie rock</v>
      </c>
      <c r="S151" s="12">
        <f t="shared" si="15"/>
        <v>41275.25</v>
      </c>
      <c r="T151" s="12">
        <f t="shared" si="16"/>
        <v>41327.25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6">
        <f t="shared" si="12"/>
        <v>1</v>
      </c>
      <c r="G152" t="s">
        <v>14</v>
      </c>
      <c r="H152">
        <v>1</v>
      </c>
      <c r="I152" s="7">
        <f t="shared" si="13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14"/>
        <v>music</v>
      </c>
      <c r="R152" t="str">
        <f t="shared" si="17"/>
        <v>rock</v>
      </c>
      <c r="S152" s="12">
        <f t="shared" si="15"/>
        <v>43450.25</v>
      </c>
      <c r="T152" s="12">
        <f t="shared" si="16"/>
        <v>43451.25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6">
        <f t="shared" si="12"/>
        <v>64.166909620991248</v>
      </c>
      <c r="G153" t="s">
        <v>14</v>
      </c>
      <c r="H153">
        <v>1467</v>
      </c>
      <c r="I153" s="7">
        <f t="shared" si="13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14"/>
        <v>music</v>
      </c>
      <c r="R153" t="str">
        <f t="shared" si="17"/>
        <v>electric music</v>
      </c>
      <c r="S153" s="12">
        <f t="shared" si="15"/>
        <v>41799.208333333336</v>
      </c>
      <c r="T153" s="12">
        <f t="shared" si="16"/>
        <v>41850.208333333336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6">
        <f t="shared" si="12"/>
        <v>423.06746987951806</v>
      </c>
      <c r="G154" t="s">
        <v>20</v>
      </c>
      <c r="H154">
        <v>3376</v>
      </c>
      <c r="I154" s="7">
        <f t="shared" si="13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14"/>
        <v>music</v>
      </c>
      <c r="R154" t="str">
        <f t="shared" si="17"/>
        <v>indie rock</v>
      </c>
      <c r="S154" s="12">
        <f t="shared" si="15"/>
        <v>42783.25</v>
      </c>
      <c r="T154" s="12">
        <f t="shared" si="16"/>
        <v>42790.25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6">
        <f t="shared" si="12"/>
        <v>92.984160506863773</v>
      </c>
      <c r="G155" t="s">
        <v>14</v>
      </c>
      <c r="H155">
        <v>5681</v>
      </c>
      <c r="I155" s="7">
        <f t="shared" si="13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14"/>
        <v>theater</v>
      </c>
      <c r="R155" t="str">
        <f t="shared" si="17"/>
        <v>plays</v>
      </c>
      <c r="S155" s="12">
        <f t="shared" si="15"/>
        <v>41201.208333333336</v>
      </c>
      <c r="T155" s="12">
        <f t="shared" si="16"/>
        <v>41207.208333333336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6">
        <f t="shared" si="12"/>
        <v>58.756567425569173</v>
      </c>
      <c r="G156" t="s">
        <v>14</v>
      </c>
      <c r="H156">
        <v>1059</v>
      </c>
      <c r="I156" s="7">
        <f t="shared" si="13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14"/>
        <v>music</v>
      </c>
      <c r="R156" t="str">
        <f t="shared" si="17"/>
        <v>indie rock</v>
      </c>
      <c r="S156" s="12">
        <f t="shared" si="15"/>
        <v>42502.208333333328</v>
      </c>
      <c r="T156" s="12">
        <f t="shared" si="16"/>
        <v>42525.208333333328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6">
        <f t="shared" si="12"/>
        <v>65.022222222222226</v>
      </c>
      <c r="G157" t="s">
        <v>14</v>
      </c>
      <c r="H157">
        <v>1194</v>
      </c>
      <c r="I157" s="7">
        <f t="shared" si="13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14"/>
        <v>theater</v>
      </c>
      <c r="R157" t="str">
        <f t="shared" si="17"/>
        <v>plays</v>
      </c>
      <c r="S157" s="12">
        <f t="shared" si="15"/>
        <v>40262.208333333336</v>
      </c>
      <c r="T157" s="12">
        <f t="shared" si="16"/>
        <v>40277.208333333336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6">
        <f t="shared" si="12"/>
        <v>73.939560439560438</v>
      </c>
      <c r="G158" t="s">
        <v>74</v>
      </c>
      <c r="H158">
        <v>379</v>
      </c>
      <c r="I158" s="7">
        <f t="shared" si="13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14"/>
        <v>music</v>
      </c>
      <c r="R158" t="str">
        <f t="shared" si="17"/>
        <v>rock</v>
      </c>
      <c r="S158" s="12">
        <f t="shared" si="15"/>
        <v>43743.208333333328</v>
      </c>
      <c r="T158" s="12">
        <f t="shared" si="16"/>
        <v>43767.208333333328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6">
        <f t="shared" si="12"/>
        <v>52.666666666666664</v>
      </c>
      <c r="G159" t="s">
        <v>14</v>
      </c>
      <c r="H159">
        <v>30</v>
      </c>
      <c r="I159" s="7">
        <f t="shared" si="13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14"/>
        <v>photography</v>
      </c>
      <c r="R159" t="str">
        <f t="shared" si="17"/>
        <v>photography books</v>
      </c>
      <c r="S159" s="12">
        <f t="shared" si="15"/>
        <v>41638.25</v>
      </c>
      <c r="T159" s="12">
        <f t="shared" si="16"/>
        <v>41650.25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6">
        <f t="shared" si="12"/>
        <v>220.95238095238096</v>
      </c>
      <c r="G160" t="s">
        <v>20</v>
      </c>
      <c r="H160">
        <v>41</v>
      </c>
      <c r="I160" s="7">
        <f t="shared" si="13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14"/>
        <v>music</v>
      </c>
      <c r="R160" t="str">
        <f t="shared" si="17"/>
        <v>rock</v>
      </c>
      <c r="S160" s="12">
        <f t="shared" si="15"/>
        <v>42346.25</v>
      </c>
      <c r="T160" s="12">
        <f t="shared" si="16"/>
        <v>42347.25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6">
        <f t="shared" si="12"/>
        <v>100.01150627615063</v>
      </c>
      <c r="G161" t="s">
        <v>20</v>
      </c>
      <c r="H161">
        <v>1821</v>
      </c>
      <c r="I161" s="7">
        <f t="shared" si="13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14"/>
        <v>theater</v>
      </c>
      <c r="R161" t="str">
        <f t="shared" si="17"/>
        <v>plays</v>
      </c>
      <c r="S161" s="12">
        <f t="shared" si="15"/>
        <v>43551.208333333328</v>
      </c>
      <c r="T161" s="12">
        <f t="shared" si="16"/>
        <v>43569.208333333328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6">
        <f t="shared" si="12"/>
        <v>162.3125</v>
      </c>
      <c r="G162" t="s">
        <v>20</v>
      </c>
      <c r="H162">
        <v>164</v>
      </c>
      <c r="I162" s="7">
        <f t="shared" si="13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14"/>
        <v>technology</v>
      </c>
      <c r="R162" t="str">
        <f t="shared" si="17"/>
        <v>wearables</v>
      </c>
      <c r="S162" s="12">
        <f t="shared" si="15"/>
        <v>43582.208333333328</v>
      </c>
      <c r="T162" s="12">
        <f t="shared" si="16"/>
        <v>43598.208333333328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6">
        <f t="shared" si="12"/>
        <v>78.181818181818187</v>
      </c>
      <c r="G163" t="s">
        <v>14</v>
      </c>
      <c r="H163">
        <v>75</v>
      </c>
      <c r="I163" s="7">
        <f t="shared" si="13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14"/>
        <v>technology</v>
      </c>
      <c r="R163" t="str">
        <f t="shared" si="17"/>
        <v>web</v>
      </c>
      <c r="S163" s="12">
        <f t="shared" si="15"/>
        <v>42270.208333333328</v>
      </c>
      <c r="T163" s="12">
        <f t="shared" si="16"/>
        <v>42276.208333333328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6">
        <f t="shared" si="12"/>
        <v>149.73770491803279</v>
      </c>
      <c r="G164" t="s">
        <v>20</v>
      </c>
      <c r="H164">
        <v>157</v>
      </c>
      <c r="I164" s="7">
        <f t="shared" si="13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14"/>
        <v>music</v>
      </c>
      <c r="R164" t="str">
        <f t="shared" si="17"/>
        <v>rock</v>
      </c>
      <c r="S164" s="12">
        <f t="shared" si="15"/>
        <v>43442.25</v>
      </c>
      <c r="T164" s="12">
        <f t="shared" si="16"/>
        <v>43472.25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6">
        <f t="shared" si="12"/>
        <v>253.25714285714284</v>
      </c>
      <c r="G165" t="s">
        <v>20</v>
      </c>
      <c r="H165">
        <v>246</v>
      </c>
      <c r="I165" s="7">
        <f t="shared" si="13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14"/>
        <v>photography</v>
      </c>
      <c r="R165" t="str">
        <f t="shared" si="17"/>
        <v>photography books</v>
      </c>
      <c r="S165" s="12">
        <f t="shared" si="15"/>
        <v>43028.208333333328</v>
      </c>
      <c r="T165" s="12">
        <f t="shared" si="16"/>
        <v>43077.25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6">
        <f t="shared" si="12"/>
        <v>100.16943521594683</v>
      </c>
      <c r="G166" t="s">
        <v>20</v>
      </c>
      <c r="H166">
        <v>1396</v>
      </c>
      <c r="I166" s="7">
        <f t="shared" si="13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14"/>
        <v>theater</v>
      </c>
      <c r="R166" t="str">
        <f t="shared" si="17"/>
        <v>plays</v>
      </c>
      <c r="S166" s="12">
        <f t="shared" si="15"/>
        <v>43016.208333333328</v>
      </c>
      <c r="T166" s="12">
        <f t="shared" si="16"/>
        <v>43017.208333333328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6">
        <f t="shared" si="12"/>
        <v>121.99004424778761</v>
      </c>
      <c r="G167" t="s">
        <v>20</v>
      </c>
      <c r="H167">
        <v>2506</v>
      </c>
      <c r="I167" s="7">
        <f t="shared" si="13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14"/>
        <v>technology</v>
      </c>
      <c r="R167" t="str">
        <f t="shared" si="17"/>
        <v>web</v>
      </c>
      <c r="S167" s="12">
        <f t="shared" si="15"/>
        <v>42948.208333333328</v>
      </c>
      <c r="T167" s="12">
        <f t="shared" si="16"/>
        <v>42980.208333333328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6">
        <f t="shared" si="12"/>
        <v>137.13265306122449</v>
      </c>
      <c r="G168" t="s">
        <v>20</v>
      </c>
      <c r="H168">
        <v>244</v>
      </c>
      <c r="I168" s="7">
        <f t="shared" si="13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14"/>
        <v>photography</v>
      </c>
      <c r="R168" t="str">
        <f t="shared" si="17"/>
        <v>photography books</v>
      </c>
      <c r="S168" s="12">
        <f t="shared" si="15"/>
        <v>40534.25</v>
      </c>
      <c r="T168" s="12">
        <f t="shared" si="16"/>
        <v>40538.25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6">
        <f t="shared" si="12"/>
        <v>415.53846153846149</v>
      </c>
      <c r="G169" t="s">
        <v>20</v>
      </c>
      <c r="H169">
        <v>146</v>
      </c>
      <c r="I169" s="7">
        <f t="shared" si="13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14"/>
        <v>theater</v>
      </c>
      <c r="R169" t="str">
        <f t="shared" si="17"/>
        <v>plays</v>
      </c>
      <c r="S169" s="12">
        <f t="shared" si="15"/>
        <v>41435.208333333336</v>
      </c>
      <c r="T169" s="12">
        <f t="shared" si="16"/>
        <v>41445.208333333336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6">
        <f t="shared" si="12"/>
        <v>31.30913348946136</v>
      </c>
      <c r="G170" t="s">
        <v>14</v>
      </c>
      <c r="H170">
        <v>955</v>
      </c>
      <c r="I170" s="7">
        <f t="shared" si="13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14"/>
        <v>music</v>
      </c>
      <c r="R170" t="str">
        <f t="shared" si="17"/>
        <v>indie rock</v>
      </c>
      <c r="S170" s="12">
        <f t="shared" si="15"/>
        <v>43518.25</v>
      </c>
      <c r="T170" s="12">
        <f t="shared" si="16"/>
        <v>43541.208333333328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6">
        <f t="shared" si="12"/>
        <v>424.08154506437768</v>
      </c>
      <c r="G171" t="s">
        <v>20</v>
      </c>
      <c r="H171">
        <v>1267</v>
      </c>
      <c r="I171" s="7">
        <f t="shared" si="13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14"/>
        <v>film &amp; video</v>
      </c>
      <c r="R171" t="str">
        <f t="shared" si="17"/>
        <v>shorts</v>
      </c>
      <c r="S171" s="12">
        <f t="shared" si="15"/>
        <v>41077.208333333336</v>
      </c>
      <c r="T171" s="12">
        <f t="shared" si="16"/>
        <v>41105.208333333336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6">
        <f t="shared" si="12"/>
        <v>2.93886230728336</v>
      </c>
      <c r="G172" t="s">
        <v>14</v>
      </c>
      <c r="H172">
        <v>67</v>
      </c>
      <c r="I172" s="7">
        <f t="shared" si="13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14"/>
        <v>music</v>
      </c>
      <c r="R172" t="str">
        <f t="shared" si="17"/>
        <v>indie rock</v>
      </c>
      <c r="S172" s="12">
        <f t="shared" si="15"/>
        <v>42950.208333333328</v>
      </c>
      <c r="T172" s="12">
        <f t="shared" si="16"/>
        <v>42957.208333333328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6">
        <f t="shared" si="12"/>
        <v>10.63265306122449</v>
      </c>
      <c r="G173" t="s">
        <v>14</v>
      </c>
      <c r="H173">
        <v>5</v>
      </c>
      <c r="I173" s="7">
        <f t="shared" si="13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14"/>
        <v>publishing</v>
      </c>
      <c r="R173" t="str">
        <f t="shared" si="17"/>
        <v>translations</v>
      </c>
      <c r="S173" s="12">
        <f t="shared" si="15"/>
        <v>41718.208333333336</v>
      </c>
      <c r="T173" s="12">
        <f t="shared" si="16"/>
        <v>41740.208333333336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6">
        <f t="shared" si="12"/>
        <v>82.875</v>
      </c>
      <c r="G174" t="s">
        <v>14</v>
      </c>
      <c r="H174">
        <v>26</v>
      </c>
      <c r="I174" s="7">
        <f t="shared" si="13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14"/>
        <v>film &amp; video</v>
      </c>
      <c r="R174" t="str">
        <f t="shared" si="17"/>
        <v>documentary</v>
      </c>
      <c r="S174" s="12">
        <f t="shared" si="15"/>
        <v>41839.208333333336</v>
      </c>
      <c r="T174" s="12">
        <f t="shared" si="16"/>
        <v>41854.208333333336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6">
        <f t="shared" si="12"/>
        <v>163.01447776628748</v>
      </c>
      <c r="G175" t="s">
        <v>20</v>
      </c>
      <c r="H175">
        <v>1561</v>
      </c>
      <c r="I175" s="7">
        <f t="shared" si="13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14"/>
        <v>theater</v>
      </c>
      <c r="R175" t="str">
        <f t="shared" si="17"/>
        <v>plays</v>
      </c>
      <c r="S175" s="12">
        <f t="shared" si="15"/>
        <v>41412.208333333336</v>
      </c>
      <c r="T175" s="12">
        <f t="shared" si="16"/>
        <v>41418.208333333336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6">
        <f t="shared" si="12"/>
        <v>894.66666666666674</v>
      </c>
      <c r="G176" t="s">
        <v>20</v>
      </c>
      <c r="H176">
        <v>48</v>
      </c>
      <c r="I176" s="7">
        <f t="shared" si="13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14"/>
        <v>technology</v>
      </c>
      <c r="R176" t="str">
        <f t="shared" si="17"/>
        <v>wearables</v>
      </c>
      <c r="S176" s="12">
        <f t="shared" si="15"/>
        <v>42282.208333333328</v>
      </c>
      <c r="T176" s="12">
        <f t="shared" si="16"/>
        <v>42283.208333333328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6">
        <f t="shared" si="12"/>
        <v>26.191501103752756</v>
      </c>
      <c r="G177" t="s">
        <v>14</v>
      </c>
      <c r="H177">
        <v>1130</v>
      </c>
      <c r="I177" s="7">
        <f t="shared" si="13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14"/>
        <v>theater</v>
      </c>
      <c r="R177" t="str">
        <f t="shared" si="17"/>
        <v>plays</v>
      </c>
      <c r="S177" s="12">
        <f t="shared" si="15"/>
        <v>42613.208333333328</v>
      </c>
      <c r="T177" s="12">
        <f t="shared" si="16"/>
        <v>42632.208333333328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6">
        <f t="shared" si="12"/>
        <v>74.834782608695647</v>
      </c>
      <c r="G178" t="s">
        <v>14</v>
      </c>
      <c r="H178">
        <v>782</v>
      </c>
      <c r="I178" s="7">
        <f t="shared" si="13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14"/>
        <v>theater</v>
      </c>
      <c r="R178" t="str">
        <f t="shared" si="17"/>
        <v>plays</v>
      </c>
      <c r="S178" s="12">
        <f t="shared" si="15"/>
        <v>42616.208333333328</v>
      </c>
      <c r="T178" s="12">
        <f t="shared" si="16"/>
        <v>42625.208333333328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6">
        <f t="shared" si="12"/>
        <v>416.47680412371136</v>
      </c>
      <c r="G179" t="s">
        <v>20</v>
      </c>
      <c r="H179">
        <v>2739</v>
      </c>
      <c r="I179" s="7">
        <f t="shared" si="13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14"/>
        <v>theater</v>
      </c>
      <c r="R179" t="str">
        <f t="shared" si="17"/>
        <v>plays</v>
      </c>
      <c r="S179" s="12">
        <f t="shared" si="15"/>
        <v>40497.25</v>
      </c>
      <c r="T179" s="12">
        <f t="shared" si="16"/>
        <v>40522.25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6">
        <f t="shared" si="12"/>
        <v>96.208333333333329</v>
      </c>
      <c r="G180" t="s">
        <v>14</v>
      </c>
      <c r="H180">
        <v>210</v>
      </c>
      <c r="I180" s="7">
        <f t="shared" si="13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14"/>
        <v>food</v>
      </c>
      <c r="R180" t="str">
        <f t="shared" si="17"/>
        <v>food trucks</v>
      </c>
      <c r="S180" s="12">
        <f t="shared" si="15"/>
        <v>42999.208333333328</v>
      </c>
      <c r="T180" s="12">
        <f t="shared" si="16"/>
        <v>43008.208333333328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6">
        <f t="shared" si="12"/>
        <v>357.71910112359546</v>
      </c>
      <c r="G181" t="s">
        <v>20</v>
      </c>
      <c r="H181">
        <v>3537</v>
      </c>
      <c r="I181" s="7">
        <f t="shared" si="13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14"/>
        <v>theater</v>
      </c>
      <c r="R181" t="str">
        <f t="shared" si="17"/>
        <v>plays</v>
      </c>
      <c r="S181" s="12">
        <f t="shared" si="15"/>
        <v>41350.208333333336</v>
      </c>
      <c r="T181" s="12">
        <f t="shared" si="16"/>
        <v>41351.208333333336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6">
        <f t="shared" si="12"/>
        <v>308.45714285714286</v>
      </c>
      <c r="G182" t="s">
        <v>20</v>
      </c>
      <c r="H182">
        <v>2107</v>
      </c>
      <c r="I182" s="7">
        <f t="shared" si="13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14"/>
        <v>technology</v>
      </c>
      <c r="R182" t="str">
        <f t="shared" si="17"/>
        <v>wearables</v>
      </c>
      <c r="S182" s="12">
        <f t="shared" si="15"/>
        <v>40259.208333333336</v>
      </c>
      <c r="T182" s="12">
        <f t="shared" si="16"/>
        <v>40264.208333333336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6">
        <f t="shared" si="12"/>
        <v>61.802325581395344</v>
      </c>
      <c r="G183" t="s">
        <v>14</v>
      </c>
      <c r="H183">
        <v>136</v>
      </c>
      <c r="I183" s="7">
        <f t="shared" si="13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14"/>
        <v>technology</v>
      </c>
      <c r="R183" t="str">
        <f t="shared" si="17"/>
        <v>web</v>
      </c>
      <c r="S183" s="12">
        <f t="shared" si="15"/>
        <v>43012.208333333328</v>
      </c>
      <c r="T183" s="12">
        <f t="shared" si="16"/>
        <v>43030.208333333328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6">
        <f t="shared" si="12"/>
        <v>722.32472324723244</v>
      </c>
      <c r="G184" t="s">
        <v>20</v>
      </c>
      <c r="H184">
        <v>3318</v>
      </c>
      <c r="I184" s="7">
        <f t="shared" si="13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14"/>
        <v>theater</v>
      </c>
      <c r="R184" t="str">
        <f t="shared" si="17"/>
        <v>plays</v>
      </c>
      <c r="S184" s="12">
        <f t="shared" si="15"/>
        <v>43631.208333333328</v>
      </c>
      <c r="T184" s="12">
        <f t="shared" si="16"/>
        <v>43647.208333333328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6">
        <f t="shared" si="12"/>
        <v>69.117647058823522</v>
      </c>
      <c r="G185" t="s">
        <v>14</v>
      </c>
      <c r="H185">
        <v>86</v>
      </c>
      <c r="I185" s="7">
        <f t="shared" si="13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14"/>
        <v>music</v>
      </c>
      <c r="R185" t="str">
        <f t="shared" si="17"/>
        <v>rock</v>
      </c>
      <c r="S185" s="12">
        <f t="shared" si="15"/>
        <v>40430.208333333336</v>
      </c>
      <c r="T185" s="12">
        <f t="shared" si="16"/>
        <v>40443.208333333336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6">
        <f t="shared" si="12"/>
        <v>293.05555555555554</v>
      </c>
      <c r="G186" t="s">
        <v>20</v>
      </c>
      <c r="H186">
        <v>340</v>
      </c>
      <c r="I186" s="7">
        <f t="shared" si="13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14"/>
        <v>theater</v>
      </c>
      <c r="R186" t="str">
        <f t="shared" si="17"/>
        <v>plays</v>
      </c>
      <c r="S186" s="12">
        <f t="shared" si="15"/>
        <v>43588.208333333328</v>
      </c>
      <c r="T186" s="12">
        <f t="shared" si="16"/>
        <v>43589.208333333328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6">
        <f t="shared" si="12"/>
        <v>71.8</v>
      </c>
      <c r="G187" t="s">
        <v>14</v>
      </c>
      <c r="H187">
        <v>19</v>
      </c>
      <c r="I187" s="7">
        <f t="shared" si="13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14"/>
        <v>film &amp; video</v>
      </c>
      <c r="R187" t="str">
        <f t="shared" si="17"/>
        <v>television</v>
      </c>
      <c r="S187" s="12">
        <f t="shared" si="15"/>
        <v>43233.208333333328</v>
      </c>
      <c r="T187" s="12">
        <f t="shared" si="16"/>
        <v>43244.208333333328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6">
        <f t="shared" si="12"/>
        <v>31.934684684684683</v>
      </c>
      <c r="G188" t="s">
        <v>14</v>
      </c>
      <c r="H188">
        <v>886</v>
      </c>
      <c r="I188" s="7">
        <f t="shared" si="13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14"/>
        <v>theater</v>
      </c>
      <c r="R188" t="str">
        <f t="shared" si="17"/>
        <v>plays</v>
      </c>
      <c r="S188" s="12">
        <f t="shared" si="15"/>
        <v>41782.208333333336</v>
      </c>
      <c r="T188" s="12">
        <f t="shared" si="16"/>
        <v>41797.208333333336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6">
        <f t="shared" si="12"/>
        <v>229.87375415282392</v>
      </c>
      <c r="G189" t="s">
        <v>20</v>
      </c>
      <c r="H189">
        <v>1442</v>
      </c>
      <c r="I189" s="7">
        <f t="shared" si="13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14"/>
        <v>film &amp; video</v>
      </c>
      <c r="R189" t="str">
        <f t="shared" si="17"/>
        <v>shorts</v>
      </c>
      <c r="S189" s="12">
        <f t="shared" si="15"/>
        <v>41328.25</v>
      </c>
      <c r="T189" s="12">
        <f t="shared" si="16"/>
        <v>41356.208333333336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6">
        <f t="shared" si="12"/>
        <v>32.012195121951223</v>
      </c>
      <c r="G190" t="s">
        <v>14</v>
      </c>
      <c r="H190">
        <v>35</v>
      </c>
      <c r="I190" s="7">
        <f t="shared" si="13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14"/>
        <v>theater</v>
      </c>
      <c r="R190" t="str">
        <f t="shared" si="17"/>
        <v>plays</v>
      </c>
      <c r="S190" s="12">
        <f t="shared" si="15"/>
        <v>41975.25</v>
      </c>
      <c r="T190" s="12">
        <f t="shared" si="16"/>
        <v>41976.25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6">
        <f t="shared" si="12"/>
        <v>23.525352848928385</v>
      </c>
      <c r="G191" t="s">
        <v>74</v>
      </c>
      <c r="H191">
        <v>441</v>
      </c>
      <c r="I191" s="7">
        <f t="shared" si="13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14"/>
        <v>theater</v>
      </c>
      <c r="R191" t="str">
        <f t="shared" si="17"/>
        <v>plays</v>
      </c>
      <c r="S191" s="12">
        <f t="shared" si="15"/>
        <v>42433.25</v>
      </c>
      <c r="T191" s="12">
        <f t="shared" si="16"/>
        <v>42433.25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6">
        <f t="shared" si="12"/>
        <v>68.594594594594597</v>
      </c>
      <c r="G192" t="s">
        <v>14</v>
      </c>
      <c r="H192">
        <v>24</v>
      </c>
      <c r="I192" s="7">
        <f t="shared" si="13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14"/>
        <v>theater</v>
      </c>
      <c r="R192" t="str">
        <f t="shared" si="17"/>
        <v>plays</v>
      </c>
      <c r="S192" s="12">
        <f t="shared" si="15"/>
        <v>41429.208333333336</v>
      </c>
      <c r="T192" s="12">
        <f t="shared" si="16"/>
        <v>41430.208333333336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6">
        <f t="shared" si="12"/>
        <v>37.952380952380956</v>
      </c>
      <c r="G193" t="s">
        <v>14</v>
      </c>
      <c r="H193">
        <v>86</v>
      </c>
      <c r="I193" s="7">
        <f t="shared" si="13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14"/>
        <v>theater</v>
      </c>
      <c r="R193" t="str">
        <f t="shared" si="17"/>
        <v>plays</v>
      </c>
      <c r="S193" s="12">
        <f t="shared" si="15"/>
        <v>43536.208333333328</v>
      </c>
      <c r="T193" s="12">
        <f t="shared" si="16"/>
        <v>43539.208333333328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6">
        <f t="shared" si="12"/>
        <v>19.992957746478872</v>
      </c>
      <c r="G194" t="s">
        <v>14</v>
      </c>
      <c r="H194">
        <v>243</v>
      </c>
      <c r="I194" s="7">
        <f t="shared" si="13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14"/>
        <v>music</v>
      </c>
      <c r="R194" t="str">
        <f t="shared" si="17"/>
        <v>rock</v>
      </c>
      <c r="S194" s="12">
        <f t="shared" si="15"/>
        <v>41817.208333333336</v>
      </c>
      <c r="T194" s="12">
        <f t="shared" si="16"/>
        <v>41821.208333333336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6">
        <f t="shared" ref="F195:F258" si="18">E195/D195*100</f>
        <v>45.636363636363633</v>
      </c>
      <c r="G195" t="s">
        <v>14</v>
      </c>
      <c r="H195">
        <v>65</v>
      </c>
      <c r="I195" s="7">
        <f t="shared" ref="I195:I258" si="19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20">LEFT(P195,SEARCH("/",P195)-1)</f>
        <v>music</v>
      </c>
      <c r="R195" t="str">
        <f t="shared" si="17"/>
        <v>indie rock</v>
      </c>
      <c r="S195" s="12">
        <f t="shared" ref="S195:S258" si="21">(((L195/60)/60)/24)+DATE(1970,1,1)</f>
        <v>43198.208333333328</v>
      </c>
      <c r="T195" s="12">
        <f t="shared" ref="T195:T258" si="22">(((M195/60)/60)/24)+DATE(1970,1,1)</f>
        <v>43202.208333333328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6">
        <f t="shared" si="18"/>
        <v>122.7605633802817</v>
      </c>
      <c r="G196" t="s">
        <v>20</v>
      </c>
      <c r="H196">
        <v>126</v>
      </c>
      <c r="I196" s="7">
        <f t="shared" si="19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20"/>
        <v>music</v>
      </c>
      <c r="R196" t="str">
        <f t="shared" ref="R196:R259" si="23">RIGHT(P196,LEN(P196)-FIND("/",P196)+0)</f>
        <v>metal</v>
      </c>
      <c r="S196" s="12">
        <f t="shared" si="21"/>
        <v>42261.208333333328</v>
      </c>
      <c r="T196" s="12">
        <f t="shared" si="22"/>
        <v>42277.208333333328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6">
        <f t="shared" si="18"/>
        <v>361.75316455696202</v>
      </c>
      <c r="G197" t="s">
        <v>20</v>
      </c>
      <c r="H197">
        <v>524</v>
      </c>
      <c r="I197" s="7">
        <f t="shared" si="19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20"/>
        <v>music</v>
      </c>
      <c r="R197" t="str">
        <f t="shared" si="23"/>
        <v>electric music</v>
      </c>
      <c r="S197" s="12">
        <f t="shared" si="21"/>
        <v>43310.208333333328</v>
      </c>
      <c r="T197" s="12">
        <f t="shared" si="22"/>
        <v>43317.208333333328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6">
        <f t="shared" si="18"/>
        <v>63.146341463414636</v>
      </c>
      <c r="G198" t="s">
        <v>14</v>
      </c>
      <c r="H198">
        <v>100</v>
      </c>
      <c r="I198" s="7">
        <f t="shared" si="19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20"/>
        <v>technology</v>
      </c>
      <c r="R198" t="str">
        <f t="shared" si="23"/>
        <v>wearables</v>
      </c>
      <c r="S198" s="12">
        <f t="shared" si="21"/>
        <v>42616.208333333328</v>
      </c>
      <c r="T198" s="12">
        <f t="shared" si="22"/>
        <v>42635.208333333328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6">
        <f t="shared" si="18"/>
        <v>298.20475319926874</v>
      </c>
      <c r="G199" t="s">
        <v>20</v>
      </c>
      <c r="H199">
        <v>1989</v>
      </c>
      <c r="I199" s="7">
        <f t="shared" si="19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20"/>
        <v>film &amp; video</v>
      </c>
      <c r="R199" t="str">
        <f t="shared" si="23"/>
        <v>drama</v>
      </c>
      <c r="S199" s="12">
        <f t="shared" si="21"/>
        <v>42909.208333333328</v>
      </c>
      <c r="T199" s="12">
        <f t="shared" si="22"/>
        <v>42923.208333333328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6">
        <f t="shared" si="18"/>
        <v>9.5585443037974684</v>
      </c>
      <c r="G200" t="s">
        <v>14</v>
      </c>
      <c r="H200">
        <v>168</v>
      </c>
      <c r="I200" s="7">
        <f t="shared" si="19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20"/>
        <v>music</v>
      </c>
      <c r="R200" t="str">
        <f t="shared" si="23"/>
        <v>electric music</v>
      </c>
      <c r="S200" s="12">
        <f t="shared" si="21"/>
        <v>40396.208333333336</v>
      </c>
      <c r="T200" s="12">
        <f t="shared" si="22"/>
        <v>40425.208333333336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6">
        <f t="shared" si="18"/>
        <v>53.777777777777779</v>
      </c>
      <c r="G201" t="s">
        <v>14</v>
      </c>
      <c r="H201">
        <v>13</v>
      </c>
      <c r="I201" s="7">
        <f t="shared" si="19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20"/>
        <v>music</v>
      </c>
      <c r="R201" t="str">
        <f t="shared" si="23"/>
        <v>rock</v>
      </c>
      <c r="S201" s="12">
        <f t="shared" si="21"/>
        <v>42192.208333333328</v>
      </c>
      <c r="T201" s="12">
        <f t="shared" si="22"/>
        <v>42196.208333333328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6">
        <f t="shared" si="18"/>
        <v>2</v>
      </c>
      <c r="G202" t="s">
        <v>14</v>
      </c>
      <c r="H202">
        <v>1</v>
      </c>
      <c r="I202" s="7">
        <f t="shared" si="19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20"/>
        <v>theater</v>
      </c>
      <c r="R202" t="str">
        <f t="shared" si="23"/>
        <v>plays</v>
      </c>
      <c r="S202" s="12">
        <f t="shared" si="21"/>
        <v>40262.208333333336</v>
      </c>
      <c r="T202" s="12">
        <f t="shared" si="22"/>
        <v>40273.208333333336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6">
        <f t="shared" si="18"/>
        <v>681.19047619047615</v>
      </c>
      <c r="G203" t="s">
        <v>20</v>
      </c>
      <c r="H203">
        <v>157</v>
      </c>
      <c r="I203" s="7">
        <f t="shared" si="19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20"/>
        <v>technology</v>
      </c>
      <c r="R203" t="str">
        <f t="shared" si="23"/>
        <v>web</v>
      </c>
      <c r="S203" s="12">
        <f t="shared" si="21"/>
        <v>41845.208333333336</v>
      </c>
      <c r="T203" s="12">
        <f t="shared" si="22"/>
        <v>41863.208333333336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6">
        <f t="shared" si="18"/>
        <v>78.831325301204828</v>
      </c>
      <c r="G204" t="s">
        <v>74</v>
      </c>
      <c r="H204">
        <v>82</v>
      </c>
      <c r="I204" s="7">
        <f t="shared" si="19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20"/>
        <v>food</v>
      </c>
      <c r="R204" t="str">
        <f t="shared" si="23"/>
        <v>food trucks</v>
      </c>
      <c r="S204" s="12">
        <f t="shared" si="21"/>
        <v>40818.208333333336</v>
      </c>
      <c r="T204" s="12">
        <f t="shared" si="22"/>
        <v>40822.208333333336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6">
        <f t="shared" si="18"/>
        <v>134.40792216817235</v>
      </c>
      <c r="G205" t="s">
        <v>20</v>
      </c>
      <c r="H205">
        <v>4498</v>
      </c>
      <c r="I205" s="7">
        <f t="shared" si="19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20"/>
        <v>theater</v>
      </c>
      <c r="R205" t="str">
        <f t="shared" si="23"/>
        <v>plays</v>
      </c>
      <c r="S205" s="12">
        <f t="shared" si="21"/>
        <v>42752.25</v>
      </c>
      <c r="T205" s="12">
        <f t="shared" si="22"/>
        <v>42754.25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6">
        <f t="shared" si="18"/>
        <v>3.3719999999999999</v>
      </c>
      <c r="G206" t="s">
        <v>14</v>
      </c>
      <c r="H206">
        <v>40</v>
      </c>
      <c r="I206" s="7">
        <f t="shared" si="19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20"/>
        <v>music</v>
      </c>
      <c r="R206" t="str">
        <f t="shared" si="23"/>
        <v>jazz</v>
      </c>
      <c r="S206" s="12">
        <f t="shared" si="21"/>
        <v>40636.208333333336</v>
      </c>
      <c r="T206" s="12">
        <f t="shared" si="22"/>
        <v>40646.208333333336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6">
        <f t="shared" si="18"/>
        <v>431.84615384615387</v>
      </c>
      <c r="G207" t="s">
        <v>20</v>
      </c>
      <c r="H207">
        <v>80</v>
      </c>
      <c r="I207" s="7">
        <f t="shared" si="19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20"/>
        <v>theater</v>
      </c>
      <c r="R207" t="str">
        <f t="shared" si="23"/>
        <v>plays</v>
      </c>
      <c r="S207" s="12">
        <f t="shared" si="21"/>
        <v>43390.208333333328</v>
      </c>
      <c r="T207" s="12">
        <f t="shared" si="22"/>
        <v>43402.208333333328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6">
        <f t="shared" si="18"/>
        <v>38.844444444444441</v>
      </c>
      <c r="G208" t="s">
        <v>74</v>
      </c>
      <c r="H208">
        <v>57</v>
      </c>
      <c r="I208" s="7">
        <f t="shared" si="19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20"/>
        <v>publishing</v>
      </c>
      <c r="R208" t="str">
        <f t="shared" si="23"/>
        <v>fiction</v>
      </c>
      <c r="S208" s="12">
        <f t="shared" si="21"/>
        <v>40236.25</v>
      </c>
      <c r="T208" s="12">
        <f t="shared" si="22"/>
        <v>40245.25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6">
        <f t="shared" si="18"/>
        <v>425.7</v>
      </c>
      <c r="G209" t="s">
        <v>20</v>
      </c>
      <c r="H209">
        <v>43</v>
      </c>
      <c r="I209" s="7">
        <f t="shared" si="19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20"/>
        <v>music</v>
      </c>
      <c r="R209" t="str">
        <f t="shared" si="23"/>
        <v>rock</v>
      </c>
      <c r="S209" s="12">
        <f t="shared" si="21"/>
        <v>43340.208333333328</v>
      </c>
      <c r="T209" s="12">
        <f t="shared" si="22"/>
        <v>43360.208333333328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6">
        <f t="shared" si="18"/>
        <v>101.12239715591672</v>
      </c>
      <c r="G210" t="s">
        <v>20</v>
      </c>
      <c r="H210">
        <v>2053</v>
      </c>
      <c r="I210" s="7">
        <f t="shared" si="19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20"/>
        <v>film &amp; video</v>
      </c>
      <c r="R210" t="str">
        <f t="shared" si="23"/>
        <v>documentary</v>
      </c>
      <c r="S210" s="12">
        <f t="shared" si="21"/>
        <v>43048.25</v>
      </c>
      <c r="T210" s="12">
        <f t="shared" si="22"/>
        <v>43072.25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6">
        <f t="shared" si="18"/>
        <v>21.188688946015425</v>
      </c>
      <c r="G211" t="s">
        <v>47</v>
      </c>
      <c r="H211">
        <v>808</v>
      </c>
      <c r="I211" s="7">
        <f t="shared" si="19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20"/>
        <v>film &amp; video</v>
      </c>
      <c r="R211" t="str">
        <f t="shared" si="23"/>
        <v>documentary</v>
      </c>
      <c r="S211" s="12">
        <f t="shared" si="21"/>
        <v>42496.208333333328</v>
      </c>
      <c r="T211" s="12">
        <f t="shared" si="22"/>
        <v>42503.208333333328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6">
        <f t="shared" si="18"/>
        <v>67.425531914893625</v>
      </c>
      <c r="G212" t="s">
        <v>14</v>
      </c>
      <c r="H212">
        <v>226</v>
      </c>
      <c r="I212" s="7">
        <f t="shared" si="19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20"/>
        <v>film &amp; video</v>
      </c>
      <c r="R212" t="str">
        <f t="shared" si="23"/>
        <v>science fiction</v>
      </c>
      <c r="S212" s="12">
        <f t="shared" si="21"/>
        <v>42797.25</v>
      </c>
      <c r="T212" s="12">
        <f t="shared" si="22"/>
        <v>42824.208333333328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6">
        <f t="shared" si="18"/>
        <v>94.923371647509583</v>
      </c>
      <c r="G213" t="s">
        <v>14</v>
      </c>
      <c r="H213">
        <v>1625</v>
      </c>
      <c r="I213" s="7">
        <f t="shared" si="19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20"/>
        <v>theater</v>
      </c>
      <c r="R213" t="str">
        <f t="shared" si="23"/>
        <v>plays</v>
      </c>
      <c r="S213" s="12">
        <f t="shared" si="21"/>
        <v>41513.208333333336</v>
      </c>
      <c r="T213" s="12">
        <f t="shared" si="22"/>
        <v>41537.208333333336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6">
        <f t="shared" si="18"/>
        <v>151.85185185185185</v>
      </c>
      <c r="G214" t="s">
        <v>20</v>
      </c>
      <c r="H214">
        <v>168</v>
      </c>
      <c r="I214" s="7">
        <f t="shared" si="19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20"/>
        <v>theater</v>
      </c>
      <c r="R214" t="str">
        <f t="shared" si="23"/>
        <v>plays</v>
      </c>
      <c r="S214" s="12">
        <f t="shared" si="21"/>
        <v>43814.25</v>
      </c>
      <c r="T214" s="12">
        <f t="shared" si="22"/>
        <v>43860.25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6">
        <f t="shared" si="18"/>
        <v>195.16382252559728</v>
      </c>
      <c r="G215" t="s">
        <v>20</v>
      </c>
      <c r="H215">
        <v>4289</v>
      </c>
      <c r="I215" s="7">
        <f t="shared" si="19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20"/>
        <v>music</v>
      </c>
      <c r="R215" t="str">
        <f t="shared" si="23"/>
        <v>indie rock</v>
      </c>
      <c r="S215" s="12">
        <f t="shared" si="21"/>
        <v>40488.208333333336</v>
      </c>
      <c r="T215" s="12">
        <f t="shared" si="22"/>
        <v>40496.25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6">
        <f t="shared" si="18"/>
        <v>1023.1428571428571</v>
      </c>
      <c r="G216" t="s">
        <v>20</v>
      </c>
      <c r="H216">
        <v>165</v>
      </c>
      <c r="I216" s="7">
        <f t="shared" si="19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20"/>
        <v>music</v>
      </c>
      <c r="R216" t="str">
        <f t="shared" si="23"/>
        <v>rock</v>
      </c>
      <c r="S216" s="12">
        <f t="shared" si="21"/>
        <v>40409.208333333336</v>
      </c>
      <c r="T216" s="12">
        <f t="shared" si="22"/>
        <v>40415.208333333336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6">
        <f t="shared" si="18"/>
        <v>3.841836734693878</v>
      </c>
      <c r="G217" t="s">
        <v>14</v>
      </c>
      <c r="H217">
        <v>143</v>
      </c>
      <c r="I217" s="7">
        <f t="shared" si="19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20"/>
        <v>theater</v>
      </c>
      <c r="R217" t="str">
        <f t="shared" si="23"/>
        <v>plays</v>
      </c>
      <c r="S217" s="12">
        <f t="shared" si="21"/>
        <v>43509.25</v>
      </c>
      <c r="T217" s="12">
        <f t="shared" si="22"/>
        <v>43511.25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6">
        <f t="shared" si="18"/>
        <v>155.07066557107643</v>
      </c>
      <c r="G218" t="s">
        <v>20</v>
      </c>
      <c r="H218">
        <v>1815</v>
      </c>
      <c r="I218" s="7">
        <f t="shared" si="19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20"/>
        <v>theater</v>
      </c>
      <c r="R218" t="str">
        <f t="shared" si="23"/>
        <v>plays</v>
      </c>
      <c r="S218" s="12">
        <f t="shared" si="21"/>
        <v>40869.25</v>
      </c>
      <c r="T218" s="12">
        <f t="shared" si="22"/>
        <v>40871.25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6">
        <f t="shared" si="18"/>
        <v>44.753477588871718</v>
      </c>
      <c r="G219" t="s">
        <v>14</v>
      </c>
      <c r="H219">
        <v>934</v>
      </c>
      <c r="I219" s="7">
        <f t="shared" si="19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20"/>
        <v>film &amp; video</v>
      </c>
      <c r="R219" t="str">
        <f t="shared" si="23"/>
        <v>science fiction</v>
      </c>
      <c r="S219" s="12">
        <f t="shared" si="21"/>
        <v>43583.208333333328</v>
      </c>
      <c r="T219" s="12">
        <f t="shared" si="22"/>
        <v>43592.208333333328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6">
        <f t="shared" si="18"/>
        <v>215.94736842105263</v>
      </c>
      <c r="G220" t="s">
        <v>20</v>
      </c>
      <c r="H220">
        <v>397</v>
      </c>
      <c r="I220" s="7">
        <f t="shared" si="19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20"/>
        <v>film &amp; video</v>
      </c>
      <c r="R220" t="str">
        <f t="shared" si="23"/>
        <v>shorts</v>
      </c>
      <c r="S220" s="12">
        <f t="shared" si="21"/>
        <v>40858.25</v>
      </c>
      <c r="T220" s="12">
        <f t="shared" si="22"/>
        <v>40892.25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6">
        <f t="shared" si="18"/>
        <v>332.12709832134288</v>
      </c>
      <c r="G221" t="s">
        <v>20</v>
      </c>
      <c r="H221">
        <v>1539</v>
      </c>
      <c r="I221" s="7">
        <f t="shared" si="19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20"/>
        <v>film &amp; video</v>
      </c>
      <c r="R221" t="str">
        <f t="shared" si="23"/>
        <v>animation</v>
      </c>
      <c r="S221" s="12">
        <f t="shared" si="21"/>
        <v>41137.208333333336</v>
      </c>
      <c r="T221" s="12">
        <f t="shared" si="22"/>
        <v>41149.208333333336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6">
        <f t="shared" si="18"/>
        <v>8.4430379746835449</v>
      </c>
      <c r="G222" t="s">
        <v>14</v>
      </c>
      <c r="H222">
        <v>17</v>
      </c>
      <c r="I222" s="7">
        <f t="shared" si="19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20"/>
        <v>theater</v>
      </c>
      <c r="R222" t="str">
        <f t="shared" si="23"/>
        <v>plays</v>
      </c>
      <c r="S222" s="12">
        <f t="shared" si="21"/>
        <v>40725.208333333336</v>
      </c>
      <c r="T222" s="12">
        <f t="shared" si="22"/>
        <v>40743.208333333336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6">
        <f t="shared" si="18"/>
        <v>98.625514403292186</v>
      </c>
      <c r="G223" t="s">
        <v>14</v>
      </c>
      <c r="H223">
        <v>2179</v>
      </c>
      <c r="I223" s="7">
        <f t="shared" si="19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20"/>
        <v>food</v>
      </c>
      <c r="R223" t="str">
        <f t="shared" si="23"/>
        <v>food trucks</v>
      </c>
      <c r="S223" s="12">
        <f t="shared" si="21"/>
        <v>41081.208333333336</v>
      </c>
      <c r="T223" s="12">
        <f t="shared" si="22"/>
        <v>41083.208333333336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6">
        <f t="shared" si="18"/>
        <v>137.97916666666669</v>
      </c>
      <c r="G224" t="s">
        <v>20</v>
      </c>
      <c r="H224">
        <v>138</v>
      </c>
      <c r="I224" s="7">
        <f t="shared" si="19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20"/>
        <v>photography</v>
      </c>
      <c r="R224" t="str">
        <f t="shared" si="23"/>
        <v>photography books</v>
      </c>
      <c r="S224" s="12">
        <f t="shared" si="21"/>
        <v>41914.208333333336</v>
      </c>
      <c r="T224" s="12">
        <f t="shared" si="22"/>
        <v>41915.208333333336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6">
        <f t="shared" si="18"/>
        <v>93.81099656357388</v>
      </c>
      <c r="G225" t="s">
        <v>14</v>
      </c>
      <c r="H225">
        <v>931</v>
      </c>
      <c r="I225" s="7">
        <f t="shared" si="19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20"/>
        <v>theater</v>
      </c>
      <c r="R225" t="str">
        <f t="shared" si="23"/>
        <v>plays</v>
      </c>
      <c r="S225" s="12">
        <f t="shared" si="21"/>
        <v>42445.208333333328</v>
      </c>
      <c r="T225" s="12">
        <f t="shared" si="22"/>
        <v>42459.208333333328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6">
        <f t="shared" si="18"/>
        <v>403.63930885529157</v>
      </c>
      <c r="G226" t="s">
        <v>20</v>
      </c>
      <c r="H226">
        <v>3594</v>
      </c>
      <c r="I226" s="7">
        <f t="shared" si="19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20"/>
        <v>film &amp; video</v>
      </c>
      <c r="R226" t="str">
        <f t="shared" si="23"/>
        <v>science fiction</v>
      </c>
      <c r="S226" s="12">
        <f t="shared" si="21"/>
        <v>41906.208333333336</v>
      </c>
      <c r="T226" s="12">
        <f t="shared" si="22"/>
        <v>41951.25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6">
        <f t="shared" si="18"/>
        <v>260.1740412979351</v>
      </c>
      <c r="G227" t="s">
        <v>20</v>
      </c>
      <c r="H227">
        <v>5880</v>
      </c>
      <c r="I227" s="7">
        <f t="shared" si="19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20"/>
        <v>music</v>
      </c>
      <c r="R227" t="str">
        <f t="shared" si="23"/>
        <v>rock</v>
      </c>
      <c r="S227" s="12">
        <f t="shared" si="21"/>
        <v>41762.208333333336</v>
      </c>
      <c r="T227" s="12">
        <f t="shared" si="22"/>
        <v>41762.208333333336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6">
        <f t="shared" si="18"/>
        <v>366.63333333333333</v>
      </c>
      <c r="G228" t="s">
        <v>20</v>
      </c>
      <c r="H228">
        <v>112</v>
      </c>
      <c r="I228" s="7">
        <f t="shared" si="19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20"/>
        <v>photography</v>
      </c>
      <c r="R228" t="str">
        <f t="shared" si="23"/>
        <v>photography books</v>
      </c>
      <c r="S228" s="12">
        <f t="shared" si="21"/>
        <v>40276.208333333336</v>
      </c>
      <c r="T228" s="12">
        <f t="shared" si="22"/>
        <v>40313.208333333336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6">
        <f t="shared" si="18"/>
        <v>168.72085385878489</v>
      </c>
      <c r="G229" t="s">
        <v>20</v>
      </c>
      <c r="H229">
        <v>943</v>
      </c>
      <c r="I229" s="7">
        <f t="shared" si="19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20"/>
        <v>games</v>
      </c>
      <c r="R229" t="str">
        <f t="shared" si="23"/>
        <v>mobile games</v>
      </c>
      <c r="S229" s="12">
        <f t="shared" si="21"/>
        <v>42139.208333333328</v>
      </c>
      <c r="T229" s="12">
        <f t="shared" si="22"/>
        <v>42145.208333333328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6">
        <f t="shared" si="18"/>
        <v>119.90717911530093</v>
      </c>
      <c r="G230" t="s">
        <v>20</v>
      </c>
      <c r="H230">
        <v>2468</v>
      </c>
      <c r="I230" s="7">
        <f t="shared" si="19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20"/>
        <v>film &amp; video</v>
      </c>
      <c r="R230" t="str">
        <f t="shared" si="23"/>
        <v>animation</v>
      </c>
      <c r="S230" s="12">
        <f t="shared" si="21"/>
        <v>42613.208333333328</v>
      </c>
      <c r="T230" s="12">
        <f t="shared" si="22"/>
        <v>42638.208333333328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6">
        <f t="shared" si="18"/>
        <v>193.68925233644859</v>
      </c>
      <c r="G231" t="s">
        <v>20</v>
      </c>
      <c r="H231">
        <v>2551</v>
      </c>
      <c r="I231" s="7">
        <f t="shared" si="19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20"/>
        <v>games</v>
      </c>
      <c r="R231" t="str">
        <f t="shared" si="23"/>
        <v>mobile games</v>
      </c>
      <c r="S231" s="12">
        <f t="shared" si="21"/>
        <v>42887.208333333328</v>
      </c>
      <c r="T231" s="12">
        <f t="shared" si="22"/>
        <v>42935.208333333328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6">
        <f t="shared" si="18"/>
        <v>420.16666666666669</v>
      </c>
      <c r="G232" t="s">
        <v>20</v>
      </c>
      <c r="H232">
        <v>101</v>
      </c>
      <c r="I232" s="7">
        <f t="shared" si="19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20"/>
        <v>games</v>
      </c>
      <c r="R232" t="str">
        <f t="shared" si="23"/>
        <v>video games</v>
      </c>
      <c r="S232" s="12">
        <f t="shared" si="21"/>
        <v>43805.25</v>
      </c>
      <c r="T232" s="12">
        <f t="shared" si="22"/>
        <v>43805.25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6">
        <f t="shared" si="18"/>
        <v>76.708333333333329</v>
      </c>
      <c r="G233" t="s">
        <v>74</v>
      </c>
      <c r="H233">
        <v>67</v>
      </c>
      <c r="I233" s="7">
        <f t="shared" si="19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20"/>
        <v>theater</v>
      </c>
      <c r="R233" t="str">
        <f t="shared" si="23"/>
        <v>plays</v>
      </c>
      <c r="S233" s="12">
        <f t="shared" si="21"/>
        <v>41415.208333333336</v>
      </c>
      <c r="T233" s="12">
        <f t="shared" si="22"/>
        <v>41473.208333333336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6">
        <f t="shared" si="18"/>
        <v>171.26470588235293</v>
      </c>
      <c r="G234" t="s">
        <v>20</v>
      </c>
      <c r="H234">
        <v>92</v>
      </c>
      <c r="I234" s="7">
        <f t="shared" si="19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20"/>
        <v>theater</v>
      </c>
      <c r="R234" t="str">
        <f t="shared" si="23"/>
        <v>plays</v>
      </c>
      <c r="S234" s="12">
        <f t="shared" si="21"/>
        <v>42576.208333333328</v>
      </c>
      <c r="T234" s="12">
        <f t="shared" si="22"/>
        <v>42577.208333333328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6">
        <f t="shared" si="18"/>
        <v>157.89473684210526</v>
      </c>
      <c r="G235" t="s">
        <v>20</v>
      </c>
      <c r="H235">
        <v>62</v>
      </c>
      <c r="I235" s="7">
        <f t="shared" si="19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20"/>
        <v>film &amp; video</v>
      </c>
      <c r="R235" t="str">
        <f t="shared" si="23"/>
        <v>animation</v>
      </c>
      <c r="S235" s="12">
        <f t="shared" si="21"/>
        <v>40706.208333333336</v>
      </c>
      <c r="T235" s="12">
        <f t="shared" si="22"/>
        <v>40722.208333333336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6">
        <f t="shared" si="18"/>
        <v>109.08</v>
      </c>
      <c r="G236" t="s">
        <v>20</v>
      </c>
      <c r="H236">
        <v>149</v>
      </c>
      <c r="I236" s="7">
        <f t="shared" si="19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20"/>
        <v>games</v>
      </c>
      <c r="R236" t="str">
        <f t="shared" si="23"/>
        <v>video games</v>
      </c>
      <c r="S236" s="12">
        <f t="shared" si="21"/>
        <v>42969.208333333328</v>
      </c>
      <c r="T236" s="12">
        <f t="shared" si="22"/>
        <v>42976.208333333328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6">
        <f t="shared" si="18"/>
        <v>41.732558139534881</v>
      </c>
      <c r="G237" t="s">
        <v>14</v>
      </c>
      <c r="H237">
        <v>92</v>
      </c>
      <c r="I237" s="7">
        <f t="shared" si="19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20"/>
        <v>film &amp; video</v>
      </c>
      <c r="R237" t="str">
        <f t="shared" si="23"/>
        <v>animation</v>
      </c>
      <c r="S237" s="12">
        <f t="shared" si="21"/>
        <v>42779.25</v>
      </c>
      <c r="T237" s="12">
        <f t="shared" si="22"/>
        <v>42784.25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6">
        <f t="shared" si="18"/>
        <v>10.944303797468354</v>
      </c>
      <c r="G238" t="s">
        <v>14</v>
      </c>
      <c r="H238">
        <v>57</v>
      </c>
      <c r="I238" s="7">
        <f t="shared" si="19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20"/>
        <v>music</v>
      </c>
      <c r="R238" t="str">
        <f t="shared" si="23"/>
        <v>rock</v>
      </c>
      <c r="S238" s="12">
        <f t="shared" si="21"/>
        <v>43641.208333333328</v>
      </c>
      <c r="T238" s="12">
        <f t="shared" si="22"/>
        <v>43648.208333333328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6">
        <f t="shared" si="18"/>
        <v>159.3763440860215</v>
      </c>
      <c r="G239" t="s">
        <v>20</v>
      </c>
      <c r="H239">
        <v>329</v>
      </c>
      <c r="I239" s="7">
        <f t="shared" si="19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20"/>
        <v>film &amp; video</v>
      </c>
      <c r="R239" t="str">
        <f t="shared" si="23"/>
        <v>animation</v>
      </c>
      <c r="S239" s="12">
        <f t="shared" si="21"/>
        <v>41754.208333333336</v>
      </c>
      <c r="T239" s="12">
        <f t="shared" si="22"/>
        <v>41756.208333333336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6">
        <f t="shared" si="18"/>
        <v>422.41666666666669</v>
      </c>
      <c r="G240" t="s">
        <v>20</v>
      </c>
      <c r="H240">
        <v>97</v>
      </c>
      <c r="I240" s="7">
        <f t="shared" si="19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20"/>
        <v>theater</v>
      </c>
      <c r="R240" t="str">
        <f t="shared" si="23"/>
        <v>plays</v>
      </c>
      <c r="S240" s="12">
        <f t="shared" si="21"/>
        <v>43083.25</v>
      </c>
      <c r="T240" s="12">
        <f t="shared" si="22"/>
        <v>43108.25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6">
        <f t="shared" si="18"/>
        <v>97.71875</v>
      </c>
      <c r="G241" t="s">
        <v>14</v>
      </c>
      <c r="H241">
        <v>41</v>
      </c>
      <c r="I241" s="7">
        <f t="shared" si="19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20"/>
        <v>technology</v>
      </c>
      <c r="R241" t="str">
        <f t="shared" si="23"/>
        <v>wearables</v>
      </c>
      <c r="S241" s="12">
        <f t="shared" si="21"/>
        <v>42245.208333333328</v>
      </c>
      <c r="T241" s="12">
        <f t="shared" si="22"/>
        <v>42249.208333333328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6">
        <f t="shared" si="18"/>
        <v>418.78911564625849</v>
      </c>
      <c r="G242" t="s">
        <v>20</v>
      </c>
      <c r="H242">
        <v>1784</v>
      </c>
      <c r="I242" s="7">
        <f t="shared" si="19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20"/>
        <v>theater</v>
      </c>
      <c r="R242" t="str">
        <f t="shared" si="23"/>
        <v>plays</v>
      </c>
      <c r="S242" s="12">
        <f t="shared" si="21"/>
        <v>40396.208333333336</v>
      </c>
      <c r="T242" s="12">
        <f t="shared" si="22"/>
        <v>40397.208333333336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6">
        <f t="shared" si="18"/>
        <v>101.91632047477745</v>
      </c>
      <c r="G243" t="s">
        <v>20</v>
      </c>
      <c r="H243">
        <v>1684</v>
      </c>
      <c r="I243" s="7">
        <f t="shared" si="19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20"/>
        <v>publishing</v>
      </c>
      <c r="R243" t="str">
        <f t="shared" si="23"/>
        <v>nonfiction</v>
      </c>
      <c r="S243" s="12">
        <f t="shared" si="21"/>
        <v>41742.208333333336</v>
      </c>
      <c r="T243" s="12">
        <f t="shared" si="22"/>
        <v>41752.208333333336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6">
        <f t="shared" si="18"/>
        <v>127.72619047619047</v>
      </c>
      <c r="G244" t="s">
        <v>20</v>
      </c>
      <c r="H244">
        <v>250</v>
      </c>
      <c r="I244" s="7">
        <f t="shared" si="19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20"/>
        <v>music</v>
      </c>
      <c r="R244" t="str">
        <f t="shared" si="23"/>
        <v>rock</v>
      </c>
      <c r="S244" s="12">
        <f t="shared" si="21"/>
        <v>42865.208333333328</v>
      </c>
      <c r="T244" s="12">
        <f t="shared" si="22"/>
        <v>42875.208333333328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6">
        <f t="shared" si="18"/>
        <v>445.21739130434781</v>
      </c>
      <c r="G245" t="s">
        <v>20</v>
      </c>
      <c r="H245">
        <v>238</v>
      </c>
      <c r="I245" s="7">
        <f t="shared" si="19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20"/>
        <v>theater</v>
      </c>
      <c r="R245" t="str">
        <f t="shared" si="23"/>
        <v>plays</v>
      </c>
      <c r="S245" s="12">
        <f t="shared" si="21"/>
        <v>43163.25</v>
      </c>
      <c r="T245" s="12">
        <f t="shared" si="22"/>
        <v>43166.25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6">
        <f t="shared" si="18"/>
        <v>569.71428571428578</v>
      </c>
      <c r="G246" t="s">
        <v>20</v>
      </c>
      <c r="H246">
        <v>53</v>
      </c>
      <c r="I246" s="7">
        <f t="shared" si="19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20"/>
        <v>theater</v>
      </c>
      <c r="R246" t="str">
        <f t="shared" si="23"/>
        <v>plays</v>
      </c>
      <c r="S246" s="12">
        <f t="shared" si="21"/>
        <v>41834.208333333336</v>
      </c>
      <c r="T246" s="12">
        <f t="shared" si="22"/>
        <v>41886.208333333336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6">
        <f t="shared" si="18"/>
        <v>509.34482758620686</v>
      </c>
      <c r="G247" t="s">
        <v>20</v>
      </c>
      <c r="H247">
        <v>214</v>
      </c>
      <c r="I247" s="7">
        <f t="shared" si="19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20"/>
        <v>theater</v>
      </c>
      <c r="R247" t="str">
        <f t="shared" si="23"/>
        <v>plays</v>
      </c>
      <c r="S247" s="12">
        <f t="shared" si="21"/>
        <v>41736.208333333336</v>
      </c>
      <c r="T247" s="12">
        <f t="shared" si="22"/>
        <v>41737.208333333336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6">
        <f t="shared" si="18"/>
        <v>325.5333333333333</v>
      </c>
      <c r="G248" t="s">
        <v>20</v>
      </c>
      <c r="H248">
        <v>222</v>
      </c>
      <c r="I248" s="7">
        <f t="shared" si="19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20"/>
        <v>technology</v>
      </c>
      <c r="R248" t="str">
        <f t="shared" si="23"/>
        <v>web</v>
      </c>
      <c r="S248" s="12">
        <f t="shared" si="21"/>
        <v>41491.208333333336</v>
      </c>
      <c r="T248" s="12">
        <f t="shared" si="22"/>
        <v>41495.208333333336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6">
        <f t="shared" si="18"/>
        <v>932.61616161616166</v>
      </c>
      <c r="G249" t="s">
        <v>20</v>
      </c>
      <c r="H249">
        <v>1884</v>
      </c>
      <c r="I249" s="7">
        <f t="shared" si="19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20"/>
        <v>publishing</v>
      </c>
      <c r="R249" t="str">
        <f t="shared" si="23"/>
        <v>fiction</v>
      </c>
      <c r="S249" s="12">
        <f t="shared" si="21"/>
        <v>42726.25</v>
      </c>
      <c r="T249" s="12">
        <f t="shared" si="22"/>
        <v>42741.25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6">
        <f t="shared" si="18"/>
        <v>211.33870967741933</v>
      </c>
      <c r="G250" t="s">
        <v>20</v>
      </c>
      <c r="H250">
        <v>218</v>
      </c>
      <c r="I250" s="7">
        <f t="shared" si="19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20"/>
        <v>games</v>
      </c>
      <c r="R250" t="str">
        <f t="shared" si="23"/>
        <v>mobile games</v>
      </c>
      <c r="S250" s="12">
        <f t="shared" si="21"/>
        <v>42004.25</v>
      </c>
      <c r="T250" s="12">
        <f t="shared" si="22"/>
        <v>42009.25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6">
        <f t="shared" si="18"/>
        <v>273.32520325203251</v>
      </c>
      <c r="G251" t="s">
        <v>20</v>
      </c>
      <c r="H251">
        <v>6465</v>
      </c>
      <c r="I251" s="7">
        <f t="shared" si="19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20"/>
        <v>publishing</v>
      </c>
      <c r="R251" t="str">
        <f t="shared" si="23"/>
        <v>translations</v>
      </c>
      <c r="S251" s="12">
        <f t="shared" si="21"/>
        <v>42006.25</v>
      </c>
      <c r="T251" s="12">
        <f t="shared" si="22"/>
        <v>42013.25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6">
        <f t="shared" si="18"/>
        <v>3</v>
      </c>
      <c r="G252" t="s">
        <v>14</v>
      </c>
      <c r="H252">
        <v>1</v>
      </c>
      <c r="I252" s="7">
        <f t="shared" si="19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20"/>
        <v>music</v>
      </c>
      <c r="R252" t="str">
        <f t="shared" si="23"/>
        <v>rock</v>
      </c>
      <c r="S252" s="12">
        <f t="shared" si="21"/>
        <v>40203.25</v>
      </c>
      <c r="T252" s="12">
        <f t="shared" si="22"/>
        <v>40238.25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6">
        <f t="shared" si="18"/>
        <v>54.084507042253513</v>
      </c>
      <c r="G253" t="s">
        <v>14</v>
      </c>
      <c r="H253">
        <v>101</v>
      </c>
      <c r="I253" s="7">
        <f t="shared" si="19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20"/>
        <v>theater</v>
      </c>
      <c r="R253" t="str">
        <f t="shared" si="23"/>
        <v>plays</v>
      </c>
      <c r="S253" s="12">
        <f t="shared" si="21"/>
        <v>41252.25</v>
      </c>
      <c r="T253" s="12">
        <f t="shared" si="22"/>
        <v>41254.25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6">
        <f t="shared" si="18"/>
        <v>626.29999999999995</v>
      </c>
      <c r="G254" t="s">
        <v>20</v>
      </c>
      <c r="H254">
        <v>59</v>
      </c>
      <c r="I254" s="7">
        <f t="shared" si="19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20"/>
        <v>theater</v>
      </c>
      <c r="R254" t="str">
        <f t="shared" si="23"/>
        <v>plays</v>
      </c>
      <c r="S254" s="12">
        <f t="shared" si="21"/>
        <v>41572.208333333336</v>
      </c>
      <c r="T254" s="12">
        <f t="shared" si="22"/>
        <v>41577.208333333336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6">
        <f t="shared" si="18"/>
        <v>89.021399176954731</v>
      </c>
      <c r="G255" t="s">
        <v>14</v>
      </c>
      <c r="H255">
        <v>1335</v>
      </c>
      <c r="I255" s="7">
        <f t="shared" si="19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20"/>
        <v>film &amp; video</v>
      </c>
      <c r="R255" t="str">
        <f t="shared" si="23"/>
        <v>drama</v>
      </c>
      <c r="S255" s="12">
        <f t="shared" si="21"/>
        <v>40641.208333333336</v>
      </c>
      <c r="T255" s="12">
        <f t="shared" si="22"/>
        <v>40653.208333333336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6">
        <f t="shared" si="18"/>
        <v>184.89130434782609</v>
      </c>
      <c r="G256" t="s">
        <v>20</v>
      </c>
      <c r="H256">
        <v>88</v>
      </c>
      <c r="I256" s="7">
        <f t="shared" si="19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20"/>
        <v>publishing</v>
      </c>
      <c r="R256" t="str">
        <f t="shared" si="23"/>
        <v>nonfiction</v>
      </c>
      <c r="S256" s="12">
        <f t="shared" si="21"/>
        <v>42787.25</v>
      </c>
      <c r="T256" s="12">
        <f t="shared" si="22"/>
        <v>42789.25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6">
        <f t="shared" si="18"/>
        <v>120.16770186335404</v>
      </c>
      <c r="G257" t="s">
        <v>20</v>
      </c>
      <c r="H257">
        <v>1697</v>
      </c>
      <c r="I257" s="7">
        <f t="shared" si="19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20"/>
        <v>music</v>
      </c>
      <c r="R257" t="str">
        <f t="shared" si="23"/>
        <v>rock</v>
      </c>
      <c r="S257" s="12">
        <f t="shared" si="21"/>
        <v>40590.25</v>
      </c>
      <c r="T257" s="12">
        <f t="shared" si="22"/>
        <v>40595.25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6">
        <f t="shared" si="18"/>
        <v>23.390243902439025</v>
      </c>
      <c r="G258" t="s">
        <v>14</v>
      </c>
      <c r="H258">
        <v>15</v>
      </c>
      <c r="I258" s="7">
        <f t="shared" si="19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20"/>
        <v>music</v>
      </c>
      <c r="R258" t="str">
        <f t="shared" si="23"/>
        <v>rock</v>
      </c>
      <c r="S258" s="12">
        <f t="shared" si="21"/>
        <v>42393.25</v>
      </c>
      <c r="T258" s="12">
        <f t="shared" si="22"/>
        <v>42430.25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6">
        <f t="shared" ref="F259:F322" si="24">E259/D259*100</f>
        <v>146</v>
      </c>
      <c r="G259" t="s">
        <v>20</v>
      </c>
      <c r="H259">
        <v>92</v>
      </c>
      <c r="I259" s="7">
        <f t="shared" ref="I259:I322" si="25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26">LEFT(P259,SEARCH("/",P259)-1)</f>
        <v>theater</v>
      </c>
      <c r="R259" t="str">
        <f t="shared" si="23"/>
        <v>plays</v>
      </c>
      <c r="S259" s="12">
        <f t="shared" ref="S259:S322" si="27">(((L259/60)/60)/24)+DATE(1970,1,1)</f>
        <v>41338.25</v>
      </c>
      <c r="T259" s="12">
        <f t="shared" ref="T259:T322" si="28">(((M259/60)/60)/24)+DATE(1970,1,1)</f>
        <v>41352.208333333336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6">
        <f t="shared" si="24"/>
        <v>268.48</v>
      </c>
      <c r="G260" t="s">
        <v>20</v>
      </c>
      <c r="H260">
        <v>186</v>
      </c>
      <c r="I260" s="7">
        <f t="shared" si="25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26"/>
        <v>theater</v>
      </c>
      <c r="R260" t="str">
        <f t="shared" ref="R260:R323" si="29">RIGHT(P260,LEN(P260)-FIND("/",P260)+0)</f>
        <v>plays</v>
      </c>
      <c r="S260" s="12">
        <f t="shared" si="27"/>
        <v>42712.25</v>
      </c>
      <c r="T260" s="12">
        <f t="shared" si="28"/>
        <v>42732.25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6">
        <f t="shared" si="24"/>
        <v>597.5</v>
      </c>
      <c r="G261" t="s">
        <v>20</v>
      </c>
      <c r="H261">
        <v>138</v>
      </c>
      <c r="I261" s="7">
        <f t="shared" si="25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26"/>
        <v>photography</v>
      </c>
      <c r="R261" t="str">
        <f t="shared" si="29"/>
        <v>photography books</v>
      </c>
      <c r="S261" s="12">
        <f t="shared" si="27"/>
        <v>41251.25</v>
      </c>
      <c r="T261" s="12">
        <f t="shared" si="28"/>
        <v>41270.25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6">
        <f t="shared" si="24"/>
        <v>157.69841269841268</v>
      </c>
      <c r="G262" t="s">
        <v>20</v>
      </c>
      <c r="H262">
        <v>261</v>
      </c>
      <c r="I262" s="7">
        <f t="shared" si="25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26"/>
        <v>music</v>
      </c>
      <c r="R262" t="str">
        <f t="shared" si="29"/>
        <v>rock</v>
      </c>
      <c r="S262" s="12">
        <f t="shared" si="27"/>
        <v>41180.208333333336</v>
      </c>
      <c r="T262" s="12">
        <f t="shared" si="28"/>
        <v>41192.208333333336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6">
        <f t="shared" si="24"/>
        <v>31.201660735468568</v>
      </c>
      <c r="G263" t="s">
        <v>14</v>
      </c>
      <c r="H263">
        <v>454</v>
      </c>
      <c r="I263" s="7">
        <f t="shared" si="25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26"/>
        <v>music</v>
      </c>
      <c r="R263" t="str">
        <f t="shared" si="29"/>
        <v>rock</v>
      </c>
      <c r="S263" s="12">
        <f t="shared" si="27"/>
        <v>40415.208333333336</v>
      </c>
      <c r="T263" s="12">
        <f t="shared" si="28"/>
        <v>40419.208333333336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6">
        <f t="shared" si="24"/>
        <v>313.41176470588238</v>
      </c>
      <c r="G264" t="s">
        <v>20</v>
      </c>
      <c r="H264">
        <v>107</v>
      </c>
      <c r="I264" s="7">
        <f t="shared" si="25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26"/>
        <v>music</v>
      </c>
      <c r="R264" t="str">
        <f t="shared" si="29"/>
        <v>indie rock</v>
      </c>
      <c r="S264" s="12">
        <f t="shared" si="27"/>
        <v>40638.208333333336</v>
      </c>
      <c r="T264" s="12">
        <f t="shared" si="28"/>
        <v>40664.208333333336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6">
        <f t="shared" si="24"/>
        <v>370.89655172413791</v>
      </c>
      <c r="G265" t="s">
        <v>20</v>
      </c>
      <c r="H265">
        <v>199</v>
      </c>
      <c r="I265" s="7">
        <f t="shared" si="25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26"/>
        <v>photography</v>
      </c>
      <c r="R265" t="str">
        <f t="shared" si="29"/>
        <v>photography books</v>
      </c>
      <c r="S265" s="12">
        <f t="shared" si="27"/>
        <v>40187.25</v>
      </c>
      <c r="T265" s="12">
        <f t="shared" si="28"/>
        <v>40187.25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6">
        <f t="shared" si="24"/>
        <v>362.66447368421052</v>
      </c>
      <c r="G266" t="s">
        <v>20</v>
      </c>
      <c r="H266">
        <v>5512</v>
      </c>
      <c r="I266" s="7">
        <f t="shared" si="25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26"/>
        <v>theater</v>
      </c>
      <c r="R266" t="str">
        <f t="shared" si="29"/>
        <v>plays</v>
      </c>
      <c r="S266" s="12">
        <f t="shared" si="27"/>
        <v>41317.25</v>
      </c>
      <c r="T266" s="12">
        <f t="shared" si="28"/>
        <v>41333.25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6">
        <f t="shared" si="24"/>
        <v>123.08163265306122</v>
      </c>
      <c r="G267" t="s">
        <v>20</v>
      </c>
      <c r="H267">
        <v>86</v>
      </c>
      <c r="I267" s="7">
        <f t="shared" si="25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26"/>
        <v>theater</v>
      </c>
      <c r="R267" t="str">
        <f t="shared" si="29"/>
        <v>plays</v>
      </c>
      <c r="S267" s="12">
        <f t="shared" si="27"/>
        <v>42372.25</v>
      </c>
      <c r="T267" s="12">
        <f t="shared" si="28"/>
        <v>42416.25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6">
        <f t="shared" si="24"/>
        <v>76.766756032171585</v>
      </c>
      <c r="G268" t="s">
        <v>14</v>
      </c>
      <c r="H268">
        <v>3182</v>
      </c>
      <c r="I268" s="7">
        <f t="shared" si="25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26"/>
        <v>music</v>
      </c>
      <c r="R268" t="str">
        <f t="shared" si="29"/>
        <v>jazz</v>
      </c>
      <c r="S268" s="12">
        <f t="shared" si="27"/>
        <v>41950.25</v>
      </c>
      <c r="T268" s="12">
        <f t="shared" si="28"/>
        <v>41983.25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6">
        <f t="shared" si="24"/>
        <v>233.62012987012989</v>
      </c>
      <c r="G269" t="s">
        <v>20</v>
      </c>
      <c r="H269">
        <v>2768</v>
      </c>
      <c r="I269" s="7">
        <f t="shared" si="25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26"/>
        <v>theater</v>
      </c>
      <c r="R269" t="str">
        <f t="shared" si="29"/>
        <v>plays</v>
      </c>
      <c r="S269" s="12">
        <f t="shared" si="27"/>
        <v>41206.208333333336</v>
      </c>
      <c r="T269" s="12">
        <f t="shared" si="28"/>
        <v>41222.25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6">
        <f t="shared" si="24"/>
        <v>180.53333333333333</v>
      </c>
      <c r="G270" t="s">
        <v>20</v>
      </c>
      <c r="H270">
        <v>48</v>
      </c>
      <c r="I270" s="7">
        <f t="shared" si="25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26"/>
        <v>film &amp; video</v>
      </c>
      <c r="R270" t="str">
        <f t="shared" si="29"/>
        <v>documentary</v>
      </c>
      <c r="S270" s="12">
        <f t="shared" si="27"/>
        <v>41186.208333333336</v>
      </c>
      <c r="T270" s="12">
        <f t="shared" si="28"/>
        <v>41232.25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6">
        <f t="shared" si="24"/>
        <v>252.62857142857143</v>
      </c>
      <c r="G271" t="s">
        <v>20</v>
      </c>
      <c r="H271">
        <v>87</v>
      </c>
      <c r="I271" s="7">
        <f t="shared" si="25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26"/>
        <v>film &amp; video</v>
      </c>
      <c r="R271" t="str">
        <f t="shared" si="29"/>
        <v>television</v>
      </c>
      <c r="S271" s="12">
        <f t="shared" si="27"/>
        <v>43496.25</v>
      </c>
      <c r="T271" s="12">
        <f t="shared" si="28"/>
        <v>43517.25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6">
        <f t="shared" si="24"/>
        <v>27.176538240368025</v>
      </c>
      <c r="G272" t="s">
        <v>74</v>
      </c>
      <c r="H272">
        <v>1890</v>
      </c>
      <c r="I272" s="7">
        <f t="shared" si="25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26"/>
        <v>games</v>
      </c>
      <c r="R272" t="str">
        <f t="shared" si="29"/>
        <v>video games</v>
      </c>
      <c r="S272" s="12">
        <f t="shared" si="27"/>
        <v>40514.25</v>
      </c>
      <c r="T272" s="12">
        <f t="shared" si="28"/>
        <v>40516.25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6">
        <f t="shared" si="24"/>
        <v>1.2706571242680547</v>
      </c>
      <c r="G273" t="s">
        <v>47</v>
      </c>
      <c r="H273">
        <v>61</v>
      </c>
      <c r="I273" s="7">
        <f t="shared" si="25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26"/>
        <v>photography</v>
      </c>
      <c r="R273" t="str">
        <f t="shared" si="29"/>
        <v>photography books</v>
      </c>
      <c r="S273" s="12">
        <f t="shared" si="27"/>
        <v>42345.25</v>
      </c>
      <c r="T273" s="12">
        <f t="shared" si="28"/>
        <v>42376.25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6">
        <f t="shared" si="24"/>
        <v>304.0097847358121</v>
      </c>
      <c r="G274" t="s">
        <v>20</v>
      </c>
      <c r="H274">
        <v>1894</v>
      </c>
      <c r="I274" s="7">
        <f t="shared" si="25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26"/>
        <v>theater</v>
      </c>
      <c r="R274" t="str">
        <f t="shared" si="29"/>
        <v>plays</v>
      </c>
      <c r="S274" s="12">
        <f t="shared" si="27"/>
        <v>43656.208333333328</v>
      </c>
      <c r="T274" s="12">
        <f t="shared" si="28"/>
        <v>43681.208333333328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6">
        <f t="shared" si="24"/>
        <v>137.23076923076923</v>
      </c>
      <c r="G275" t="s">
        <v>20</v>
      </c>
      <c r="H275">
        <v>282</v>
      </c>
      <c r="I275" s="7">
        <f t="shared" si="25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26"/>
        <v>theater</v>
      </c>
      <c r="R275" t="str">
        <f t="shared" si="29"/>
        <v>plays</v>
      </c>
      <c r="S275" s="12">
        <f t="shared" si="27"/>
        <v>42995.208333333328</v>
      </c>
      <c r="T275" s="12">
        <f t="shared" si="28"/>
        <v>42998.208333333328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6">
        <f t="shared" si="24"/>
        <v>32.208333333333336</v>
      </c>
      <c r="G276" t="s">
        <v>14</v>
      </c>
      <c r="H276">
        <v>15</v>
      </c>
      <c r="I276" s="7">
        <f t="shared" si="25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26"/>
        <v>theater</v>
      </c>
      <c r="R276" t="str">
        <f t="shared" si="29"/>
        <v>plays</v>
      </c>
      <c r="S276" s="12">
        <f t="shared" si="27"/>
        <v>43045.25</v>
      </c>
      <c r="T276" s="12">
        <f t="shared" si="28"/>
        <v>43050.25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6">
        <f t="shared" si="24"/>
        <v>241.51282051282053</v>
      </c>
      <c r="G277" t="s">
        <v>20</v>
      </c>
      <c r="H277">
        <v>116</v>
      </c>
      <c r="I277" s="7">
        <f t="shared" si="25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26"/>
        <v>publishing</v>
      </c>
      <c r="R277" t="str">
        <f t="shared" si="29"/>
        <v>translations</v>
      </c>
      <c r="S277" s="12">
        <f t="shared" si="27"/>
        <v>43561.208333333328</v>
      </c>
      <c r="T277" s="12">
        <f t="shared" si="28"/>
        <v>43569.208333333328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6">
        <f t="shared" si="24"/>
        <v>96.8</v>
      </c>
      <c r="G278" t="s">
        <v>14</v>
      </c>
      <c r="H278">
        <v>133</v>
      </c>
      <c r="I278" s="7">
        <f t="shared" si="25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26"/>
        <v>games</v>
      </c>
      <c r="R278" t="str">
        <f t="shared" si="29"/>
        <v>video games</v>
      </c>
      <c r="S278" s="12">
        <f t="shared" si="27"/>
        <v>41018.208333333336</v>
      </c>
      <c r="T278" s="12">
        <f t="shared" si="28"/>
        <v>41023.208333333336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6">
        <f t="shared" si="24"/>
        <v>1066.4285714285716</v>
      </c>
      <c r="G279" t="s">
        <v>20</v>
      </c>
      <c r="H279">
        <v>83</v>
      </c>
      <c r="I279" s="7">
        <f t="shared" si="25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26"/>
        <v>theater</v>
      </c>
      <c r="R279" t="str">
        <f t="shared" si="29"/>
        <v>plays</v>
      </c>
      <c r="S279" s="12">
        <f t="shared" si="27"/>
        <v>40378.208333333336</v>
      </c>
      <c r="T279" s="12">
        <f t="shared" si="28"/>
        <v>40380.208333333336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6">
        <f t="shared" si="24"/>
        <v>325.88888888888891</v>
      </c>
      <c r="G280" t="s">
        <v>20</v>
      </c>
      <c r="H280">
        <v>91</v>
      </c>
      <c r="I280" s="7">
        <f t="shared" si="25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26"/>
        <v>technology</v>
      </c>
      <c r="R280" t="str">
        <f t="shared" si="29"/>
        <v>web</v>
      </c>
      <c r="S280" s="12">
        <f t="shared" si="27"/>
        <v>41239.25</v>
      </c>
      <c r="T280" s="12">
        <f t="shared" si="28"/>
        <v>41264.25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6">
        <f t="shared" si="24"/>
        <v>170.70000000000002</v>
      </c>
      <c r="G281" t="s">
        <v>20</v>
      </c>
      <c r="H281">
        <v>546</v>
      </c>
      <c r="I281" s="7">
        <f t="shared" si="25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26"/>
        <v>theater</v>
      </c>
      <c r="R281" t="str">
        <f t="shared" si="29"/>
        <v>plays</v>
      </c>
      <c r="S281" s="12">
        <f t="shared" si="27"/>
        <v>43346.208333333328</v>
      </c>
      <c r="T281" s="12">
        <f t="shared" si="28"/>
        <v>43349.208333333328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6">
        <f t="shared" si="24"/>
        <v>581.44000000000005</v>
      </c>
      <c r="G282" t="s">
        <v>20</v>
      </c>
      <c r="H282">
        <v>393</v>
      </c>
      <c r="I282" s="7">
        <f t="shared" si="25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26"/>
        <v>film &amp; video</v>
      </c>
      <c r="R282" t="str">
        <f t="shared" si="29"/>
        <v>animation</v>
      </c>
      <c r="S282" s="12">
        <f t="shared" si="27"/>
        <v>43060.25</v>
      </c>
      <c r="T282" s="12">
        <f t="shared" si="28"/>
        <v>43066.25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6">
        <f t="shared" si="24"/>
        <v>91.520972644376897</v>
      </c>
      <c r="G283" t="s">
        <v>14</v>
      </c>
      <c r="H283">
        <v>2062</v>
      </c>
      <c r="I283" s="7">
        <f t="shared" si="25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26"/>
        <v>theater</v>
      </c>
      <c r="R283" t="str">
        <f t="shared" si="29"/>
        <v>plays</v>
      </c>
      <c r="S283" s="12">
        <f t="shared" si="27"/>
        <v>40979.25</v>
      </c>
      <c r="T283" s="12">
        <f t="shared" si="28"/>
        <v>41000.208333333336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6">
        <f t="shared" si="24"/>
        <v>108.04761904761904</v>
      </c>
      <c r="G284" t="s">
        <v>20</v>
      </c>
      <c r="H284">
        <v>133</v>
      </c>
      <c r="I284" s="7">
        <f t="shared" si="25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26"/>
        <v>film &amp; video</v>
      </c>
      <c r="R284" t="str">
        <f t="shared" si="29"/>
        <v>television</v>
      </c>
      <c r="S284" s="12">
        <f t="shared" si="27"/>
        <v>42701.25</v>
      </c>
      <c r="T284" s="12">
        <f t="shared" si="28"/>
        <v>42707.25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6">
        <f t="shared" si="24"/>
        <v>18.728395061728396</v>
      </c>
      <c r="G285" t="s">
        <v>14</v>
      </c>
      <c r="H285">
        <v>29</v>
      </c>
      <c r="I285" s="7">
        <f t="shared" si="25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26"/>
        <v>music</v>
      </c>
      <c r="R285" t="str">
        <f t="shared" si="29"/>
        <v>rock</v>
      </c>
      <c r="S285" s="12">
        <f t="shared" si="27"/>
        <v>42520.208333333328</v>
      </c>
      <c r="T285" s="12">
        <f t="shared" si="28"/>
        <v>42525.208333333328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6">
        <f t="shared" si="24"/>
        <v>83.193877551020407</v>
      </c>
      <c r="G286" t="s">
        <v>14</v>
      </c>
      <c r="H286">
        <v>132</v>
      </c>
      <c r="I286" s="7">
        <f t="shared" si="25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26"/>
        <v>technology</v>
      </c>
      <c r="R286" t="str">
        <f t="shared" si="29"/>
        <v>web</v>
      </c>
      <c r="S286" s="12">
        <f t="shared" si="27"/>
        <v>41030.208333333336</v>
      </c>
      <c r="T286" s="12">
        <f t="shared" si="28"/>
        <v>41035.208333333336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6">
        <f t="shared" si="24"/>
        <v>706.33333333333337</v>
      </c>
      <c r="G287" t="s">
        <v>20</v>
      </c>
      <c r="H287">
        <v>254</v>
      </c>
      <c r="I287" s="7">
        <f t="shared" si="25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26"/>
        <v>theater</v>
      </c>
      <c r="R287" t="str">
        <f t="shared" si="29"/>
        <v>plays</v>
      </c>
      <c r="S287" s="12">
        <f t="shared" si="27"/>
        <v>42623.208333333328</v>
      </c>
      <c r="T287" s="12">
        <f t="shared" si="28"/>
        <v>42661.208333333328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6">
        <f t="shared" si="24"/>
        <v>17.446030330062445</v>
      </c>
      <c r="G288" t="s">
        <v>74</v>
      </c>
      <c r="H288">
        <v>184</v>
      </c>
      <c r="I288" s="7">
        <f t="shared" si="25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26"/>
        <v>theater</v>
      </c>
      <c r="R288" t="str">
        <f t="shared" si="29"/>
        <v>plays</v>
      </c>
      <c r="S288" s="12">
        <f t="shared" si="27"/>
        <v>42697.25</v>
      </c>
      <c r="T288" s="12">
        <f t="shared" si="28"/>
        <v>42704.25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6">
        <f t="shared" si="24"/>
        <v>209.73015873015873</v>
      </c>
      <c r="G289" t="s">
        <v>20</v>
      </c>
      <c r="H289">
        <v>176</v>
      </c>
      <c r="I289" s="7">
        <f t="shared" si="25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26"/>
        <v>music</v>
      </c>
      <c r="R289" t="str">
        <f t="shared" si="29"/>
        <v>electric music</v>
      </c>
      <c r="S289" s="12">
        <f t="shared" si="27"/>
        <v>42122.208333333328</v>
      </c>
      <c r="T289" s="12">
        <f t="shared" si="28"/>
        <v>42122.208333333328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6">
        <f t="shared" si="24"/>
        <v>97.785714285714292</v>
      </c>
      <c r="G290" t="s">
        <v>14</v>
      </c>
      <c r="H290">
        <v>137</v>
      </c>
      <c r="I290" s="7">
        <f t="shared" si="25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26"/>
        <v>music</v>
      </c>
      <c r="R290" t="str">
        <f t="shared" si="29"/>
        <v>metal</v>
      </c>
      <c r="S290" s="12">
        <f t="shared" si="27"/>
        <v>40982.208333333336</v>
      </c>
      <c r="T290" s="12">
        <f t="shared" si="28"/>
        <v>40983.208333333336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6">
        <f t="shared" si="24"/>
        <v>1684.25</v>
      </c>
      <c r="G291" t="s">
        <v>20</v>
      </c>
      <c r="H291">
        <v>337</v>
      </c>
      <c r="I291" s="7">
        <f t="shared" si="25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26"/>
        <v>theater</v>
      </c>
      <c r="R291" t="str">
        <f t="shared" si="29"/>
        <v>plays</v>
      </c>
      <c r="S291" s="12">
        <f t="shared" si="27"/>
        <v>42219.208333333328</v>
      </c>
      <c r="T291" s="12">
        <f t="shared" si="28"/>
        <v>42222.208333333328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6">
        <f t="shared" si="24"/>
        <v>54.402135231316727</v>
      </c>
      <c r="G292" t="s">
        <v>14</v>
      </c>
      <c r="H292">
        <v>908</v>
      </c>
      <c r="I292" s="7">
        <f t="shared" si="25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26"/>
        <v>film &amp; video</v>
      </c>
      <c r="R292" t="str">
        <f t="shared" si="29"/>
        <v>documentary</v>
      </c>
      <c r="S292" s="12">
        <f t="shared" si="27"/>
        <v>41404.208333333336</v>
      </c>
      <c r="T292" s="12">
        <f t="shared" si="28"/>
        <v>41436.208333333336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6">
        <f t="shared" si="24"/>
        <v>456.61111111111109</v>
      </c>
      <c r="G293" t="s">
        <v>20</v>
      </c>
      <c r="H293">
        <v>107</v>
      </c>
      <c r="I293" s="7">
        <f t="shared" si="25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26"/>
        <v>technology</v>
      </c>
      <c r="R293" t="str">
        <f t="shared" si="29"/>
        <v>web</v>
      </c>
      <c r="S293" s="12">
        <f t="shared" si="27"/>
        <v>40831.208333333336</v>
      </c>
      <c r="T293" s="12">
        <f t="shared" si="28"/>
        <v>40835.208333333336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6">
        <f t="shared" si="24"/>
        <v>9.8219178082191778</v>
      </c>
      <c r="G294" t="s">
        <v>14</v>
      </c>
      <c r="H294">
        <v>10</v>
      </c>
      <c r="I294" s="7">
        <f t="shared" si="25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26"/>
        <v>food</v>
      </c>
      <c r="R294" t="str">
        <f t="shared" si="29"/>
        <v>food trucks</v>
      </c>
      <c r="S294" s="12">
        <f t="shared" si="27"/>
        <v>40984.208333333336</v>
      </c>
      <c r="T294" s="12">
        <f t="shared" si="28"/>
        <v>41002.208333333336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6">
        <f t="shared" si="24"/>
        <v>16.384615384615383</v>
      </c>
      <c r="G295" t="s">
        <v>74</v>
      </c>
      <c r="H295">
        <v>32</v>
      </c>
      <c r="I295" s="7">
        <f t="shared" si="25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26"/>
        <v>theater</v>
      </c>
      <c r="R295" t="str">
        <f t="shared" si="29"/>
        <v>plays</v>
      </c>
      <c r="S295" s="12">
        <f t="shared" si="27"/>
        <v>40456.208333333336</v>
      </c>
      <c r="T295" s="12">
        <f t="shared" si="28"/>
        <v>40465.208333333336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6">
        <f t="shared" si="24"/>
        <v>1339.6666666666667</v>
      </c>
      <c r="G296" t="s">
        <v>20</v>
      </c>
      <c r="H296">
        <v>183</v>
      </c>
      <c r="I296" s="7">
        <f t="shared" si="25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26"/>
        <v>theater</v>
      </c>
      <c r="R296" t="str">
        <f t="shared" si="29"/>
        <v>plays</v>
      </c>
      <c r="S296" s="12">
        <f t="shared" si="27"/>
        <v>43399.208333333328</v>
      </c>
      <c r="T296" s="12">
        <f t="shared" si="28"/>
        <v>43411.25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6">
        <f t="shared" si="24"/>
        <v>35.650077760497666</v>
      </c>
      <c r="G297" t="s">
        <v>14</v>
      </c>
      <c r="H297">
        <v>1910</v>
      </c>
      <c r="I297" s="7">
        <f t="shared" si="25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26"/>
        <v>theater</v>
      </c>
      <c r="R297" t="str">
        <f t="shared" si="29"/>
        <v>plays</v>
      </c>
      <c r="S297" s="12">
        <f t="shared" si="27"/>
        <v>41562.208333333336</v>
      </c>
      <c r="T297" s="12">
        <f t="shared" si="28"/>
        <v>41587.25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6">
        <f t="shared" si="24"/>
        <v>54.950819672131146</v>
      </c>
      <c r="G298" t="s">
        <v>14</v>
      </c>
      <c r="H298">
        <v>38</v>
      </c>
      <c r="I298" s="7">
        <f t="shared" si="25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26"/>
        <v>theater</v>
      </c>
      <c r="R298" t="str">
        <f t="shared" si="29"/>
        <v>plays</v>
      </c>
      <c r="S298" s="12">
        <f t="shared" si="27"/>
        <v>43493.25</v>
      </c>
      <c r="T298" s="12">
        <f t="shared" si="28"/>
        <v>43515.25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6">
        <f t="shared" si="24"/>
        <v>94.236111111111114</v>
      </c>
      <c r="G299" t="s">
        <v>14</v>
      </c>
      <c r="H299">
        <v>104</v>
      </c>
      <c r="I299" s="7">
        <f t="shared" si="25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26"/>
        <v>theater</v>
      </c>
      <c r="R299" t="str">
        <f t="shared" si="29"/>
        <v>plays</v>
      </c>
      <c r="S299" s="12">
        <f t="shared" si="27"/>
        <v>41653.25</v>
      </c>
      <c r="T299" s="12">
        <f t="shared" si="28"/>
        <v>41662.25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6">
        <f t="shared" si="24"/>
        <v>143.91428571428571</v>
      </c>
      <c r="G300" t="s">
        <v>20</v>
      </c>
      <c r="H300">
        <v>72</v>
      </c>
      <c r="I300" s="7">
        <f t="shared" si="25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26"/>
        <v>music</v>
      </c>
      <c r="R300" t="str">
        <f t="shared" si="29"/>
        <v>rock</v>
      </c>
      <c r="S300" s="12">
        <f t="shared" si="27"/>
        <v>42426.25</v>
      </c>
      <c r="T300" s="12">
        <f t="shared" si="28"/>
        <v>42444.208333333328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6">
        <f t="shared" si="24"/>
        <v>51.421052631578945</v>
      </c>
      <c r="G301" t="s">
        <v>14</v>
      </c>
      <c r="H301">
        <v>49</v>
      </c>
      <c r="I301" s="7">
        <f t="shared" si="25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26"/>
        <v>food</v>
      </c>
      <c r="R301" t="str">
        <f t="shared" si="29"/>
        <v>food trucks</v>
      </c>
      <c r="S301" s="12">
        <f t="shared" si="27"/>
        <v>42432.25</v>
      </c>
      <c r="T301" s="12">
        <f t="shared" si="28"/>
        <v>42488.208333333328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6">
        <f t="shared" si="24"/>
        <v>5</v>
      </c>
      <c r="G302" t="s">
        <v>14</v>
      </c>
      <c r="H302">
        <v>1</v>
      </c>
      <c r="I302" s="7">
        <f t="shared" si="25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26"/>
        <v>publishing</v>
      </c>
      <c r="R302" t="str">
        <f t="shared" si="29"/>
        <v>nonfiction</v>
      </c>
      <c r="S302" s="12">
        <f t="shared" si="27"/>
        <v>42977.208333333328</v>
      </c>
      <c r="T302" s="12">
        <f t="shared" si="28"/>
        <v>42978.208333333328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6">
        <f t="shared" si="24"/>
        <v>1344.6666666666667</v>
      </c>
      <c r="G303" t="s">
        <v>20</v>
      </c>
      <c r="H303">
        <v>295</v>
      </c>
      <c r="I303" s="7">
        <f t="shared" si="25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26"/>
        <v>film &amp; video</v>
      </c>
      <c r="R303" t="str">
        <f t="shared" si="29"/>
        <v>documentary</v>
      </c>
      <c r="S303" s="12">
        <f t="shared" si="27"/>
        <v>42061.25</v>
      </c>
      <c r="T303" s="12">
        <f t="shared" si="28"/>
        <v>42078.208333333328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6">
        <f t="shared" si="24"/>
        <v>31.844940867279899</v>
      </c>
      <c r="G304" t="s">
        <v>14</v>
      </c>
      <c r="H304">
        <v>245</v>
      </c>
      <c r="I304" s="7">
        <f t="shared" si="25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26"/>
        <v>theater</v>
      </c>
      <c r="R304" t="str">
        <f t="shared" si="29"/>
        <v>plays</v>
      </c>
      <c r="S304" s="12">
        <f t="shared" si="27"/>
        <v>43345.208333333328</v>
      </c>
      <c r="T304" s="12">
        <f t="shared" si="28"/>
        <v>43359.208333333328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6">
        <f t="shared" si="24"/>
        <v>82.617647058823536</v>
      </c>
      <c r="G305" t="s">
        <v>14</v>
      </c>
      <c r="H305">
        <v>32</v>
      </c>
      <c r="I305" s="7">
        <f t="shared" si="25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26"/>
        <v>music</v>
      </c>
      <c r="R305" t="str">
        <f t="shared" si="29"/>
        <v>indie rock</v>
      </c>
      <c r="S305" s="12">
        <f t="shared" si="27"/>
        <v>42376.25</v>
      </c>
      <c r="T305" s="12">
        <f t="shared" si="28"/>
        <v>42381.25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6">
        <f t="shared" si="24"/>
        <v>546.14285714285722</v>
      </c>
      <c r="G306" t="s">
        <v>20</v>
      </c>
      <c r="H306">
        <v>142</v>
      </c>
      <c r="I306" s="7">
        <f t="shared" si="25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26"/>
        <v>film &amp; video</v>
      </c>
      <c r="R306" t="str">
        <f t="shared" si="29"/>
        <v>documentary</v>
      </c>
      <c r="S306" s="12">
        <f t="shared" si="27"/>
        <v>42589.208333333328</v>
      </c>
      <c r="T306" s="12">
        <f t="shared" si="28"/>
        <v>42630.208333333328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6">
        <f t="shared" si="24"/>
        <v>286.21428571428572</v>
      </c>
      <c r="G307" t="s">
        <v>20</v>
      </c>
      <c r="H307">
        <v>85</v>
      </c>
      <c r="I307" s="7">
        <f t="shared" si="25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26"/>
        <v>theater</v>
      </c>
      <c r="R307" t="str">
        <f t="shared" si="29"/>
        <v>plays</v>
      </c>
      <c r="S307" s="12">
        <f t="shared" si="27"/>
        <v>42448.208333333328</v>
      </c>
      <c r="T307" s="12">
        <f t="shared" si="28"/>
        <v>42489.208333333328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6">
        <f t="shared" si="24"/>
        <v>7.9076923076923071</v>
      </c>
      <c r="G308" t="s">
        <v>14</v>
      </c>
      <c r="H308">
        <v>7</v>
      </c>
      <c r="I308" s="7">
        <f t="shared" si="25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26"/>
        <v>theater</v>
      </c>
      <c r="R308" t="str">
        <f t="shared" si="29"/>
        <v>plays</v>
      </c>
      <c r="S308" s="12">
        <f t="shared" si="27"/>
        <v>42930.208333333328</v>
      </c>
      <c r="T308" s="12">
        <f t="shared" si="28"/>
        <v>42933.208333333328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6">
        <f t="shared" si="24"/>
        <v>132.13677811550153</v>
      </c>
      <c r="G309" t="s">
        <v>20</v>
      </c>
      <c r="H309">
        <v>659</v>
      </c>
      <c r="I309" s="7">
        <f t="shared" si="25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26"/>
        <v>publishing</v>
      </c>
      <c r="R309" t="str">
        <f t="shared" si="29"/>
        <v>fiction</v>
      </c>
      <c r="S309" s="12">
        <f t="shared" si="27"/>
        <v>41066.208333333336</v>
      </c>
      <c r="T309" s="12">
        <f t="shared" si="28"/>
        <v>41086.208333333336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6">
        <f t="shared" si="24"/>
        <v>74.077834179357026</v>
      </c>
      <c r="G310" t="s">
        <v>14</v>
      </c>
      <c r="H310">
        <v>803</v>
      </c>
      <c r="I310" s="7">
        <f t="shared" si="25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26"/>
        <v>theater</v>
      </c>
      <c r="R310" t="str">
        <f t="shared" si="29"/>
        <v>plays</v>
      </c>
      <c r="S310" s="12">
        <f t="shared" si="27"/>
        <v>40651.208333333336</v>
      </c>
      <c r="T310" s="12">
        <f t="shared" si="28"/>
        <v>40652.208333333336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6">
        <f t="shared" si="24"/>
        <v>75.292682926829272</v>
      </c>
      <c r="G311" t="s">
        <v>74</v>
      </c>
      <c r="H311">
        <v>75</v>
      </c>
      <c r="I311" s="7">
        <f t="shared" si="25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26"/>
        <v>music</v>
      </c>
      <c r="R311" t="str">
        <f t="shared" si="29"/>
        <v>indie rock</v>
      </c>
      <c r="S311" s="12">
        <f t="shared" si="27"/>
        <v>40807.208333333336</v>
      </c>
      <c r="T311" s="12">
        <f t="shared" si="28"/>
        <v>40827.208333333336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6">
        <f t="shared" si="24"/>
        <v>20.333333333333332</v>
      </c>
      <c r="G312" t="s">
        <v>14</v>
      </c>
      <c r="H312">
        <v>16</v>
      </c>
      <c r="I312" s="7">
        <f t="shared" si="25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26"/>
        <v>games</v>
      </c>
      <c r="R312" t="str">
        <f t="shared" si="29"/>
        <v>video games</v>
      </c>
      <c r="S312" s="12">
        <f t="shared" si="27"/>
        <v>40277.208333333336</v>
      </c>
      <c r="T312" s="12">
        <f t="shared" si="28"/>
        <v>40293.208333333336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6">
        <f t="shared" si="24"/>
        <v>203.36507936507937</v>
      </c>
      <c r="G313" t="s">
        <v>20</v>
      </c>
      <c r="H313">
        <v>121</v>
      </c>
      <c r="I313" s="7">
        <f t="shared" si="25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26"/>
        <v>theater</v>
      </c>
      <c r="R313" t="str">
        <f t="shared" si="29"/>
        <v>plays</v>
      </c>
      <c r="S313" s="12">
        <f t="shared" si="27"/>
        <v>40590.25</v>
      </c>
      <c r="T313" s="12">
        <f t="shared" si="28"/>
        <v>40602.25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6">
        <f t="shared" si="24"/>
        <v>310.2284263959391</v>
      </c>
      <c r="G314" t="s">
        <v>20</v>
      </c>
      <c r="H314">
        <v>3742</v>
      </c>
      <c r="I314" s="7">
        <f t="shared" si="25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26"/>
        <v>theater</v>
      </c>
      <c r="R314" t="str">
        <f t="shared" si="29"/>
        <v>plays</v>
      </c>
      <c r="S314" s="12">
        <f t="shared" si="27"/>
        <v>41572.208333333336</v>
      </c>
      <c r="T314" s="12">
        <f t="shared" si="28"/>
        <v>41579.208333333336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6">
        <f t="shared" si="24"/>
        <v>395.31818181818181</v>
      </c>
      <c r="G315" t="s">
        <v>20</v>
      </c>
      <c r="H315">
        <v>223</v>
      </c>
      <c r="I315" s="7">
        <f t="shared" si="25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26"/>
        <v>music</v>
      </c>
      <c r="R315" t="str">
        <f t="shared" si="29"/>
        <v>rock</v>
      </c>
      <c r="S315" s="12">
        <f t="shared" si="27"/>
        <v>40966.25</v>
      </c>
      <c r="T315" s="12">
        <f t="shared" si="28"/>
        <v>40968.25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6">
        <f t="shared" si="24"/>
        <v>294.71428571428572</v>
      </c>
      <c r="G316" t="s">
        <v>20</v>
      </c>
      <c r="H316">
        <v>133</v>
      </c>
      <c r="I316" s="7">
        <f t="shared" si="25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26"/>
        <v>film &amp; video</v>
      </c>
      <c r="R316" t="str">
        <f t="shared" si="29"/>
        <v>documentary</v>
      </c>
      <c r="S316" s="12">
        <f t="shared" si="27"/>
        <v>43536.208333333328</v>
      </c>
      <c r="T316" s="12">
        <f t="shared" si="28"/>
        <v>43541.208333333328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6">
        <f t="shared" si="24"/>
        <v>33.89473684210526</v>
      </c>
      <c r="G317" t="s">
        <v>14</v>
      </c>
      <c r="H317">
        <v>31</v>
      </c>
      <c r="I317" s="7">
        <f t="shared" si="25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26"/>
        <v>theater</v>
      </c>
      <c r="R317" t="str">
        <f t="shared" si="29"/>
        <v>plays</v>
      </c>
      <c r="S317" s="12">
        <f t="shared" si="27"/>
        <v>41783.208333333336</v>
      </c>
      <c r="T317" s="12">
        <f t="shared" si="28"/>
        <v>41812.208333333336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6">
        <f t="shared" si="24"/>
        <v>66.677083333333329</v>
      </c>
      <c r="G318" t="s">
        <v>14</v>
      </c>
      <c r="H318">
        <v>108</v>
      </c>
      <c r="I318" s="7">
        <f t="shared" si="25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26"/>
        <v>food</v>
      </c>
      <c r="R318" t="str">
        <f t="shared" si="29"/>
        <v>food trucks</v>
      </c>
      <c r="S318" s="12">
        <f t="shared" si="27"/>
        <v>43788.25</v>
      </c>
      <c r="T318" s="12">
        <f t="shared" si="28"/>
        <v>43789.25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6">
        <f t="shared" si="24"/>
        <v>19.227272727272727</v>
      </c>
      <c r="G319" t="s">
        <v>14</v>
      </c>
      <c r="H319">
        <v>30</v>
      </c>
      <c r="I319" s="7">
        <f t="shared" si="25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26"/>
        <v>theater</v>
      </c>
      <c r="R319" t="str">
        <f t="shared" si="29"/>
        <v>plays</v>
      </c>
      <c r="S319" s="12">
        <f t="shared" si="27"/>
        <v>42869.208333333328</v>
      </c>
      <c r="T319" s="12">
        <f t="shared" si="28"/>
        <v>42882.208333333328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6">
        <f t="shared" si="24"/>
        <v>15.842105263157894</v>
      </c>
      <c r="G320" t="s">
        <v>14</v>
      </c>
      <c r="H320">
        <v>17</v>
      </c>
      <c r="I320" s="7">
        <f t="shared" si="25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26"/>
        <v>music</v>
      </c>
      <c r="R320" t="str">
        <f t="shared" si="29"/>
        <v>rock</v>
      </c>
      <c r="S320" s="12">
        <f t="shared" si="27"/>
        <v>41684.25</v>
      </c>
      <c r="T320" s="12">
        <f t="shared" si="28"/>
        <v>41686.25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6">
        <f t="shared" si="24"/>
        <v>38.702380952380956</v>
      </c>
      <c r="G321" t="s">
        <v>74</v>
      </c>
      <c r="H321">
        <v>64</v>
      </c>
      <c r="I321" s="7">
        <f t="shared" si="25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26"/>
        <v>technology</v>
      </c>
      <c r="R321" t="str">
        <f t="shared" si="29"/>
        <v>web</v>
      </c>
      <c r="S321" s="12">
        <f t="shared" si="27"/>
        <v>40402.208333333336</v>
      </c>
      <c r="T321" s="12">
        <f t="shared" si="28"/>
        <v>40426.208333333336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6">
        <f t="shared" si="24"/>
        <v>9.5876777251184837</v>
      </c>
      <c r="G322" t="s">
        <v>14</v>
      </c>
      <c r="H322">
        <v>80</v>
      </c>
      <c r="I322" s="7">
        <f t="shared" si="25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26"/>
        <v>publishing</v>
      </c>
      <c r="R322" t="str">
        <f t="shared" si="29"/>
        <v>fiction</v>
      </c>
      <c r="S322" s="12">
        <f t="shared" si="27"/>
        <v>40673.208333333336</v>
      </c>
      <c r="T322" s="12">
        <f t="shared" si="28"/>
        <v>40682.208333333336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6">
        <f t="shared" ref="F323:F386" si="30">E323/D323*100</f>
        <v>94.144366197183089</v>
      </c>
      <c r="G323" t="s">
        <v>14</v>
      </c>
      <c r="H323">
        <v>2468</v>
      </c>
      <c r="I323" s="7">
        <f t="shared" ref="I323:I386" si="3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32">LEFT(P323,SEARCH("/",P323)-1)</f>
        <v>film &amp; video</v>
      </c>
      <c r="R323" t="str">
        <f t="shared" si="29"/>
        <v>shorts</v>
      </c>
      <c r="S323" s="12">
        <f t="shared" ref="S323:S386" si="33">(((L323/60)/60)/24)+DATE(1970,1,1)</f>
        <v>40634.208333333336</v>
      </c>
      <c r="T323" s="12">
        <f t="shared" ref="T323:T386" si="34">(((M323/60)/60)/24)+DATE(1970,1,1)</f>
        <v>40642.208333333336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6">
        <f t="shared" si="30"/>
        <v>166.56234096692114</v>
      </c>
      <c r="G324" t="s">
        <v>20</v>
      </c>
      <c r="H324">
        <v>5168</v>
      </c>
      <c r="I324" s="7">
        <f t="shared" si="3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32"/>
        <v>theater</v>
      </c>
      <c r="R324" t="str">
        <f t="shared" ref="R324:R387" si="35">RIGHT(P324,LEN(P324)-FIND("/",P324)+0)</f>
        <v>plays</v>
      </c>
      <c r="S324" s="12">
        <f t="shared" si="33"/>
        <v>40507.25</v>
      </c>
      <c r="T324" s="12">
        <f t="shared" si="34"/>
        <v>40520.25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6">
        <f t="shared" si="30"/>
        <v>24.134831460674157</v>
      </c>
      <c r="G325" t="s">
        <v>14</v>
      </c>
      <c r="H325">
        <v>26</v>
      </c>
      <c r="I325" s="7">
        <f t="shared" si="3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32"/>
        <v>film &amp; video</v>
      </c>
      <c r="R325" t="str">
        <f t="shared" si="35"/>
        <v>documentary</v>
      </c>
      <c r="S325" s="12">
        <f t="shared" si="33"/>
        <v>41725.208333333336</v>
      </c>
      <c r="T325" s="12">
        <f t="shared" si="34"/>
        <v>41727.208333333336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6">
        <f t="shared" si="30"/>
        <v>164.05633802816902</v>
      </c>
      <c r="G326" t="s">
        <v>20</v>
      </c>
      <c r="H326">
        <v>307</v>
      </c>
      <c r="I326" s="7">
        <f t="shared" si="3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32"/>
        <v>theater</v>
      </c>
      <c r="R326" t="str">
        <f t="shared" si="35"/>
        <v>plays</v>
      </c>
      <c r="S326" s="12">
        <f t="shared" si="33"/>
        <v>42176.208333333328</v>
      </c>
      <c r="T326" s="12">
        <f t="shared" si="34"/>
        <v>42188.208333333328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6">
        <f t="shared" si="30"/>
        <v>90.723076923076931</v>
      </c>
      <c r="G327" t="s">
        <v>14</v>
      </c>
      <c r="H327">
        <v>73</v>
      </c>
      <c r="I327" s="7">
        <f t="shared" si="3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32"/>
        <v>theater</v>
      </c>
      <c r="R327" t="str">
        <f t="shared" si="35"/>
        <v>plays</v>
      </c>
      <c r="S327" s="12">
        <f t="shared" si="33"/>
        <v>43267.208333333328</v>
      </c>
      <c r="T327" s="12">
        <f t="shared" si="34"/>
        <v>43290.208333333328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6">
        <f t="shared" si="30"/>
        <v>46.194444444444443</v>
      </c>
      <c r="G328" t="s">
        <v>14</v>
      </c>
      <c r="H328">
        <v>128</v>
      </c>
      <c r="I328" s="7">
        <f t="shared" si="31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32"/>
        <v>film &amp; video</v>
      </c>
      <c r="R328" t="str">
        <f t="shared" si="35"/>
        <v>animation</v>
      </c>
      <c r="S328" s="12">
        <f t="shared" si="33"/>
        <v>42364.25</v>
      </c>
      <c r="T328" s="12">
        <f t="shared" si="34"/>
        <v>42370.25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6">
        <f t="shared" si="30"/>
        <v>38.53846153846154</v>
      </c>
      <c r="G329" t="s">
        <v>14</v>
      </c>
      <c r="H329">
        <v>33</v>
      </c>
      <c r="I329" s="7">
        <f t="shared" si="3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32"/>
        <v>theater</v>
      </c>
      <c r="R329" t="str">
        <f t="shared" si="35"/>
        <v>plays</v>
      </c>
      <c r="S329" s="12">
        <f t="shared" si="33"/>
        <v>43705.208333333328</v>
      </c>
      <c r="T329" s="12">
        <f t="shared" si="34"/>
        <v>43709.208333333328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6">
        <f t="shared" si="30"/>
        <v>133.56231003039514</v>
      </c>
      <c r="G330" t="s">
        <v>20</v>
      </c>
      <c r="H330">
        <v>2441</v>
      </c>
      <c r="I330" s="7">
        <f t="shared" si="3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32"/>
        <v>music</v>
      </c>
      <c r="R330" t="str">
        <f t="shared" si="35"/>
        <v>rock</v>
      </c>
      <c r="S330" s="12">
        <f t="shared" si="33"/>
        <v>43434.25</v>
      </c>
      <c r="T330" s="12">
        <f t="shared" si="34"/>
        <v>43445.25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6">
        <f t="shared" si="30"/>
        <v>22.896588486140725</v>
      </c>
      <c r="G331" t="s">
        <v>47</v>
      </c>
      <c r="H331">
        <v>211</v>
      </c>
      <c r="I331" s="7">
        <f t="shared" si="3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32"/>
        <v>games</v>
      </c>
      <c r="R331" t="str">
        <f t="shared" si="35"/>
        <v>video games</v>
      </c>
      <c r="S331" s="12">
        <f t="shared" si="33"/>
        <v>42716.25</v>
      </c>
      <c r="T331" s="12">
        <f t="shared" si="34"/>
        <v>42727.25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6">
        <f t="shared" si="30"/>
        <v>184.95548961424333</v>
      </c>
      <c r="G332" t="s">
        <v>20</v>
      </c>
      <c r="H332">
        <v>1385</v>
      </c>
      <c r="I332" s="7">
        <f t="shared" si="3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32"/>
        <v>film &amp; video</v>
      </c>
      <c r="R332" t="str">
        <f t="shared" si="35"/>
        <v>documentary</v>
      </c>
      <c r="S332" s="12">
        <f t="shared" si="33"/>
        <v>43077.25</v>
      </c>
      <c r="T332" s="12">
        <f t="shared" si="34"/>
        <v>43078.25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6">
        <f t="shared" si="30"/>
        <v>443.72727272727275</v>
      </c>
      <c r="G333" t="s">
        <v>20</v>
      </c>
      <c r="H333">
        <v>190</v>
      </c>
      <c r="I333" s="7">
        <f t="shared" si="3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32"/>
        <v>food</v>
      </c>
      <c r="R333" t="str">
        <f t="shared" si="35"/>
        <v>food trucks</v>
      </c>
      <c r="S333" s="12">
        <f t="shared" si="33"/>
        <v>40896.25</v>
      </c>
      <c r="T333" s="12">
        <f t="shared" si="34"/>
        <v>40897.25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6">
        <f t="shared" si="30"/>
        <v>199.9806763285024</v>
      </c>
      <c r="G334" t="s">
        <v>20</v>
      </c>
      <c r="H334">
        <v>470</v>
      </c>
      <c r="I334" s="7">
        <f t="shared" si="3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32"/>
        <v>technology</v>
      </c>
      <c r="R334" t="str">
        <f t="shared" si="35"/>
        <v>wearables</v>
      </c>
      <c r="S334" s="12">
        <f t="shared" si="33"/>
        <v>41361.208333333336</v>
      </c>
      <c r="T334" s="12">
        <f t="shared" si="34"/>
        <v>41362.208333333336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6">
        <f t="shared" si="30"/>
        <v>123.95833333333333</v>
      </c>
      <c r="G335" t="s">
        <v>20</v>
      </c>
      <c r="H335">
        <v>253</v>
      </c>
      <c r="I335" s="7">
        <f t="shared" si="3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32"/>
        <v>theater</v>
      </c>
      <c r="R335" t="str">
        <f t="shared" si="35"/>
        <v>plays</v>
      </c>
      <c r="S335" s="12">
        <f t="shared" si="33"/>
        <v>43424.25</v>
      </c>
      <c r="T335" s="12">
        <f t="shared" si="34"/>
        <v>43452.25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6">
        <f t="shared" si="30"/>
        <v>186.61329305135951</v>
      </c>
      <c r="G336" t="s">
        <v>20</v>
      </c>
      <c r="H336">
        <v>1113</v>
      </c>
      <c r="I336" s="7">
        <f t="shared" si="3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32"/>
        <v>music</v>
      </c>
      <c r="R336" t="str">
        <f t="shared" si="35"/>
        <v>rock</v>
      </c>
      <c r="S336" s="12">
        <f t="shared" si="33"/>
        <v>43110.25</v>
      </c>
      <c r="T336" s="12">
        <f t="shared" si="34"/>
        <v>43117.25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6">
        <f t="shared" si="30"/>
        <v>114.28538550057536</v>
      </c>
      <c r="G337" t="s">
        <v>20</v>
      </c>
      <c r="H337">
        <v>2283</v>
      </c>
      <c r="I337" s="7">
        <f t="shared" si="3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32"/>
        <v>music</v>
      </c>
      <c r="R337" t="str">
        <f t="shared" si="35"/>
        <v>rock</v>
      </c>
      <c r="S337" s="12">
        <f t="shared" si="33"/>
        <v>43784.25</v>
      </c>
      <c r="T337" s="12">
        <f t="shared" si="34"/>
        <v>43797.25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6">
        <f t="shared" si="30"/>
        <v>97.032531824611041</v>
      </c>
      <c r="G338" t="s">
        <v>14</v>
      </c>
      <c r="H338">
        <v>1072</v>
      </c>
      <c r="I338" s="7">
        <f t="shared" si="3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32"/>
        <v>music</v>
      </c>
      <c r="R338" t="str">
        <f t="shared" si="35"/>
        <v>rock</v>
      </c>
      <c r="S338" s="12">
        <f t="shared" si="33"/>
        <v>40527.25</v>
      </c>
      <c r="T338" s="12">
        <f t="shared" si="34"/>
        <v>40528.25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6">
        <f t="shared" si="30"/>
        <v>122.81904761904762</v>
      </c>
      <c r="G339" t="s">
        <v>20</v>
      </c>
      <c r="H339">
        <v>1095</v>
      </c>
      <c r="I339" s="7">
        <f t="shared" si="3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32"/>
        <v>theater</v>
      </c>
      <c r="R339" t="str">
        <f t="shared" si="35"/>
        <v>plays</v>
      </c>
      <c r="S339" s="12">
        <f t="shared" si="33"/>
        <v>43780.25</v>
      </c>
      <c r="T339" s="12">
        <f t="shared" si="34"/>
        <v>43781.25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6">
        <f t="shared" si="30"/>
        <v>179.14326647564468</v>
      </c>
      <c r="G340" t="s">
        <v>20</v>
      </c>
      <c r="H340">
        <v>1690</v>
      </c>
      <c r="I340" s="7">
        <f t="shared" si="3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32"/>
        <v>theater</v>
      </c>
      <c r="R340" t="str">
        <f t="shared" si="35"/>
        <v>plays</v>
      </c>
      <c r="S340" s="12">
        <f t="shared" si="33"/>
        <v>40821.208333333336</v>
      </c>
      <c r="T340" s="12">
        <f t="shared" si="34"/>
        <v>40851.208333333336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6">
        <f t="shared" si="30"/>
        <v>79.951577402787962</v>
      </c>
      <c r="G341" t="s">
        <v>74</v>
      </c>
      <c r="H341">
        <v>1297</v>
      </c>
      <c r="I341" s="7">
        <f t="shared" si="3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32"/>
        <v>theater</v>
      </c>
      <c r="R341" t="str">
        <f t="shared" si="35"/>
        <v>plays</v>
      </c>
      <c r="S341" s="12">
        <f t="shared" si="33"/>
        <v>42949.208333333328</v>
      </c>
      <c r="T341" s="12">
        <f t="shared" si="34"/>
        <v>42963.208333333328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6">
        <f t="shared" si="30"/>
        <v>94.242587601078171</v>
      </c>
      <c r="G342" t="s">
        <v>14</v>
      </c>
      <c r="H342">
        <v>393</v>
      </c>
      <c r="I342" s="7">
        <f t="shared" si="3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32"/>
        <v>photography</v>
      </c>
      <c r="R342" t="str">
        <f t="shared" si="35"/>
        <v>photography books</v>
      </c>
      <c r="S342" s="12">
        <f t="shared" si="33"/>
        <v>40889.25</v>
      </c>
      <c r="T342" s="12">
        <f t="shared" si="34"/>
        <v>40890.25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6">
        <f t="shared" si="30"/>
        <v>84.669291338582681</v>
      </c>
      <c r="G343" t="s">
        <v>14</v>
      </c>
      <c r="H343">
        <v>1257</v>
      </c>
      <c r="I343" s="7">
        <f t="shared" si="3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32"/>
        <v>music</v>
      </c>
      <c r="R343" t="str">
        <f t="shared" si="35"/>
        <v>indie rock</v>
      </c>
      <c r="S343" s="12">
        <f t="shared" si="33"/>
        <v>42244.208333333328</v>
      </c>
      <c r="T343" s="12">
        <f t="shared" si="34"/>
        <v>42251.208333333328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6">
        <f t="shared" si="30"/>
        <v>66.521920668058456</v>
      </c>
      <c r="G344" t="s">
        <v>14</v>
      </c>
      <c r="H344">
        <v>328</v>
      </c>
      <c r="I344" s="7">
        <f t="shared" si="3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32"/>
        <v>theater</v>
      </c>
      <c r="R344" t="str">
        <f t="shared" si="35"/>
        <v>plays</v>
      </c>
      <c r="S344" s="12">
        <f t="shared" si="33"/>
        <v>41475.208333333336</v>
      </c>
      <c r="T344" s="12">
        <f t="shared" si="34"/>
        <v>41487.208333333336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6">
        <f t="shared" si="30"/>
        <v>53.922222222222224</v>
      </c>
      <c r="G345" t="s">
        <v>14</v>
      </c>
      <c r="H345">
        <v>147</v>
      </c>
      <c r="I345" s="7">
        <f t="shared" si="3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32"/>
        <v>theater</v>
      </c>
      <c r="R345" t="str">
        <f t="shared" si="35"/>
        <v>plays</v>
      </c>
      <c r="S345" s="12">
        <f t="shared" si="33"/>
        <v>41597.25</v>
      </c>
      <c r="T345" s="12">
        <f t="shared" si="34"/>
        <v>41650.25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6">
        <f t="shared" si="30"/>
        <v>41.983299595141702</v>
      </c>
      <c r="G346" t="s">
        <v>14</v>
      </c>
      <c r="H346">
        <v>830</v>
      </c>
      <c r="I346" s="7">
        <f t="shared" si="3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32"/>
        <v>games</v>
      </c>
      <c r="R346" t="str">
        <f t="shared" si="35"/>
        <v>video games</v>
      </c>
      <c r="S346" s="12">
        <f t="shared" si="33"/>
        <v>43122.25</v>
      </c>
      <c r="T346" s="12">
        <f t="shared" si="34"/>
        <v>43162.25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6">
        <f t="shared" si="30"/>
        <v>14.69479695431472</v>
      </c>
      <c r="G347" t="s">
        <v>14</v>
      </c>
      <c r="H347">
        <v>331</v>
      </c>
      <c r="I347" s="7">
        <f t="shared" si="3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32"/>
        <v>film &amp; video</v>
      </c>
      <c r="R347" t="str">
        <f t="shared" si="35"/>
        <v>drama</v>
      </c>
      <c r="S347" s="12">
        <f t="shared" si="33"/>
        <v>42194.208333333328</v>
      </c>
      <c r="T347" s="12">
        <f t="shared" si="34"/>
        <v>42195.208333333328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6">
        <f t="shared" si="30"/>
        <v>34.475000000000001</v>
      </c>
      <c r="G348" t="s">
        <v>14</v>
      </c>
      <c r="H348">
        <v>25</v>
      </c>
      <c r="I348" s="7">
        <f t="shared" si="31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32"/>
        <v>music</v>
      </c>
      <c r="R348" t="str">
        <f t="shared" si="35"/>
        <v>indie rock</v>
      </c>
      <c r="S348" s="12">
        <f t="shared" si="33"/>
        <v>42971.208333333328</v>
      </c>
      <c r="T348" s="12">
        <f t="shared" si="34"/>
        <v>43026.208333333328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6">
        <f t="shared" si="30"/>
        <v>1400.7777777777778</v>
      </c>
      <c r="G349" t="s">
        <v>20</v>
      </c>
      <c r="H349">
        <v>191</v>
      </c>
      <c r="I349" s="7">
        <f t="shared" si="3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32"/>
        <v>technology</v>
      </c>
      <c r="R349" t="str">
        <f t="shared" si="35"/>
        <v>web</v>
      </c>
      <c r="S349" s="12">
        <f t="shared" si="33"/>
        <v>42046.25</v>
      </c>
      <c r="T349" s="12">
        <f t="shared" si="34"/>
        <v>42070.25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6">
        <f t="shared" si="30"/>
        <v>71.770351758793964</v>
      </c>
      <c r="G350" t="s">
        <v>14</v>
      </c>
      <c r="H350">
        <v>3483</v>
      </c>
      <c r="I350" s="7">
        <f t="shared" si="3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32"/>
        <v>food</v>
      </c>
      <c r="R350" t="str">
        <f t="shared" si="35"/>
        <v>food trucks</v>
      </c>
      <c r="S350" s="12">
        <f t="shared" si="33"/>
        <v>42782.25</v>
      </c>
      <c r="T350" s="12">
        <f t="shared" si="34"/>
        <v>42795.25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6">
        <f t="shared" si="30"/>
        <v>53.074115044247783</v>
      </c>
      <c r="G351" t="s">
        <v>14</v>
      </c>
      <c r="H351">
        <v>923</v>
      </c>
      <c r="I351" s="7">
        <f t="shared" si="3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32"/>
        <v>theater</v>
      </c>
      <c r="R351" t="str">
        <f t="shared" si="35"/>
        <v>plays</v>
      </c>
      <c r="S351" s="12">
        <f t="shared" si="33"/>
        <v>42930.208333333328</v>
      </c>
      <c r="T351" s="12">
        <f t="shared" si="34"/>
        <v>42960.208333333328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6">
        <f t="shared" si="30"/>
        <v>5</v>
      </c>
      <c r="G352" t="s">
        <v>14</v>
      </c>
      <c r="H352">
        <v>1</v>
      </c>
      <c r="I352" s="7">
        <f t="shared" si="31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32"/>
        <v>music</v>
      </c>
      <c r="R352" t="str">
        <f t="shared" si="35"/>
        <v>jazz</v>
      </c>
      <c r="S352" s="12">
        <f t="shared" si="33"/>
        <v>42144.208333333328</v>
      </c>
      <c r="T352" s="12">
        <f t="shared" si="34"/>
        <v>42162.208333333328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6">
        <f t="shared" si="30"/>
        <v>127.70715249662618</v>
      </c>
      <c r="G353" t="s">
        <v>20</v>
      </c>
      <c r="H353">
        <v>2013</v>
      </c>
      <c r="I353" s="7">
        <f t="shared" si="3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32"/>
        <v>music</v>
      </c>
      <c r="R353" t="str">
        <f t="shared" si="35"/>
        <v>rock</v>
      </c>
      <c r="S353" s="12">
        <f t="shared" si="33"/>
        <v>42240.208333333328</v>
      </c>
      <c r="T353" s="12">
        <f t="shared" si="34"/>
        <v>42254.208333333328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6">
        <f t="shared" si="30"/>
        <v>34.892857142857139</v>
      </c>
      <c r="G354" t="s">
        <v>14</v>
      </c>
      <c r="H354">
        <v>33</v>
      </c>
      <c r="I354" s="7">
        <f t="shared" si="3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32"/>
        <v>theater</v>
      </c>
      <c r="R354" t="str">
        <f t="shared" si="35"/>
        <v>plays</v>
      </c>
      <c r="S354" s="12">
        <f t="shared" si="33"/>
        <v>42315.25</v>
      </c>
      <c r="T354" s="12">
        <f t="shared" si="34"/>
        <v>42323.25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6">
        <f t="shared" si="30"/>
        <v>410.59821428571428</v>
      </c>
      <c r="G355" t="s">
        <v>20</v>
      </c>
      <c r="H355">
        <v>1703</v>
      </c>
      <c r="I355" s="7">
        <f t="shared" si="3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32"/>
        <v>theater</v>
      </c>
      <c r="R355" t="str">
        <f t="shared" si="35"/>
        <v>plays</v>
      </c>
      <c r="S355" s="12">
        <f t="shared" si="33"/>
        <v>43651.208333333328</v>
      </c>
      <c r="T355" s="12">
        <f t="shared" si="34"/>
        <v>43652.208333333328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6">
        <f t="shared" si="30"/>
        <v>123.73770491803278</v>
      </c>
      <c r="G356" t="s">
        <v>20</v>
      </c>
      <c r="H356">
        <v>80</v>
      </c>
      <c r="I356" s="7">
        <f t="shared" si="31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32"/>
        <v>film &amp; video</v>
      </c>
      <c r="R356" t="str">
        <f t="shared" si="35"/>
        <v>documentary</v>
      </c>
      <c r="S356" s="12">
        <f t="shared" si="33"/>
        <v>41520.208333333336</v>
      </c>
      <c r="T356" s="12">
        <f t="shared" si="34"/>
        <v>41527.208333333336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6">
        <f t="shared" si="30"/>
        <v>58.973684210526315</v>
      </c>
      <c r="G357" t="s">
        <v>47</v>
      </c>
      <c r="H357">
        <v>86</v>
      </c>
      <c r="I357" s="7">
        <f t="shared" si="3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32"/>
        <v>technology</v>
      </c>
      <c r="R357" t="str">
        <f t="shared" si="35"/>
        <v>wearables</v>
      </c>
      <c r="S357" s="12">
        <f t="shared" si="33"/>
        <v>42757.25</v>
      </c>
      <c r="T357" s="12">
        <f t="shared" si="34"/>
        <v>42797.25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6">
        <f t="shared" si="30"/>
        <v>36.892473118279568</v>
      </c>
      <c r="G358" t="s">
        <v>14</v>
      </c>
      <c r="H358">
        <v>40</v>
      </c>
      <c r="I358" s="7">
        <f t="shared" si="3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32"/>
        <v>theater</v>
      </c>
      <c r="R358" t="str">
        <f t="shared" si="35"/>
        <v>plays</v>
      </c>
      <c r="S358" s="12">
        <f t="shared" si="33"/>
        <v>40922.25</v>
      </c>
      <c r="T358" s="12">
        <f t="shared" si="34"/>
        <v>40931.25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6">
        <f t="shared" si="30"/>
        <v>184.91304347826087</v>
      </c>
      <c r="G359" t="s">
        <v>20</v>
      </c>
      <c r="H359">
        <v>41</v>
      </c>
      <c r="I359" s="7">
        <f t="shared" si="3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32"/>
        <v>games</v>
      </c>
      <c r="R359" t="str">
        <f t="shared" si="35"/>
        <v>video games</v>
      </c>
      <c r="S359" s="12">
        <f t="shared" si="33"/>
        <v>42250.208333333328</v>
      </c>
      <c r="T359" s="12">
        <f t="shared" si="34"/>
        <v>42275.208333333328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6">
        <f t="shared" si="30"/>
        <v>11.814432989690722</v>
      </c>
      <c r="G360" t="s">
        <v>14</v>
      </c>
      <c r="H360">
        <v>23</v>
      </c>
      <c r="I360" s="7">
        <f t="shared" si="3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32"/>
        <v>photography</v>
      </c>
      <c r="R360" t="str">
        <f t="shared" si="35"/>
        <v>photography books</v>
      </c>
      <c r="S360" s="12">
        <f t="shared" si="33"/>
        <v>43322.208333333328</v>
      </c>
      <c r="T360" s="12">
        <f t="shared" si="34"/>
        <v>43325.208333333328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6">
        <f t="shared" si="30"/>
        <v>298.7</v>
      </c>
      <c r="G361" t="s">
        <v>20</v>
      </c>
      <c r="H361">
        <v>187</v>
      </c>
      <c r="I361" s="7">
        <f t="shared" si="3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32"/>
        <v>film &amp; video</v>
      </c>
      <c r="R361" t="str">
        <f t="shared" si="35"/>
        <v>animation</v>
      </c>
      <c r="S361" s="12">
        <f t="shared" si="33"/>
        <v>40782.208333333336</v>
      </c>
      <c r="T361" s="12">
        <f t="shared" si="34"/>
        <v>40789.208333333336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6">
        <f t="shared" si="30"/>
        <v>226.35175879396985</v>
      </c>
      <c r="G362" t="s">
        <v>20</v>
      </c>
      <c r="H362">
        <v>2875</v>
      </c>
      <c r="I362" s="7">
        <f t="shared" si="3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32"/>
        <v>theater</v>
      </c>
      <c r="R362" t="str">
        <f t="shared" si="35"/>
        <v>plays</v>
      </c>
      <c r="S362" s="12">
        <f t="shared" si="33"/>
        <v>40544.25</v>
      </c>
      <c r="T362" s="12">
        <f t="shared" si="34"/>
        <v>40558.25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6">
        <f t="shared" si="30"/>
        <v>173.56363636363636</v>
      </c>
      <c r="G363" t="s">
        <v>20</v>
      </c>
      <c r="H363">
        <v>88</v>
      </c>
      <c r="I363" s="7">
        <f t="shared" si="3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32"/>
        <v>theater</v>
      </c>
      <c r="R363" t="str">
        <f t="shared" si="35"/>
        <v>plays</v>
      </c>
      <c r="S363" s="12">
        <f t="shared" si="33"/>
        <v>43015.208333333328</v>
      </c>
      <c r="T363" s="12">
        <f t="shared" si="34"/>
        <v>43039.208333333328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6">
        <f t="shared" si="30"/>
        <v>371.75675675675677</v>
      </c>
      <c r="G364" t="s">
        <v>20</v>
      </c>
      <c r="H364">
        <v>191</v>
      </c>
      <c r="I364" s="7">
        <f t="shared" si="3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32"/>
        <v>music</v>
      </c>
      <c r="R364" t="str">
        <f t="shared" si="35"/>
        <v>rock</v>
      </c>
      <c r="S364" s="12">
        <f t="shared" si="33"/>
        <v>40570.25</v>
      </c>
      <c r="T364" s="12">
        <f t="shared" si="34"/>
        <v>40608.25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6">
        <f t="shared" si="30"/>
        <v>160.19230769230771</v>
      </c>
      <c r="G365" t="s">
        <v>20</v>
      </c>
      <c r="H365">
        <v>139</v>
      </c>
      <c r="I365" s="7">
        <f t="shared" si="3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32"/>
        <v>music</v>
      </c>
      <c r="R365" t="str">
        <f t="shared" si="35"/>
        <v>rock</v>
      </c>
      <c r="S365" s="12">
        <f t="shared" si="33"/>
        <v>40904.25</v>
      </c>
      <c r="T365" s="12">
        <f t="shared" si="34"/>
        <v>40905.25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6">
        <f t="shared" si="30"/>
        <v>1616.3333333333335</v>
      </c>
      <c r="G366" t="s">
        <v>20</v>
      </c>
      <c r="H366">
        <v>186</v>
      </c>
      <c r="I366" s="7">
        <f t="shared" si="3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32"/>
        <v>music</v>
      </c>
      <c r="R366" t="str">
        <f t="shared" si="35"/>
        <v>indie rock</v>
      </c>
      <c r="S366" s="12">
        <f t="shared" si="33"/>
        <v>43164.25</v>
      </c>
      <c r="T366" s="12">
        <f t="shared" si="34"/>
        <v>43194.208333333328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6">
        <f t="shared" si="30"/>
        <v>733.4375</v>
      </c>
      <c r="G367" t="s">
        <v>20</v>
      </c>
      <c r="H367">
        <v>112</v>
      </c>
      <c r="I367" s="7">
        <f t="shared" si="3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32"/>
        <v>theater</v>
      </c>
      <c r="R367" t="str">
        <f t="shared" si="35"/>
        <v>plays</v>
      </c>
      <c r="S367" s="12">
        <f t="shared" si="33"/>
        <v>42733.25</v>
      </c>
      <c r="T367" s="12">
        <f t="shared" si="34"/>
        <v>42760.25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6">
        <f t="shared" si="30"/>
        <v>592.11111111111109</v>
      </c>
      <c r="G368" t="s">
        <v>20</v>
      </c>
      <c r="H368">
        <v>101</v>
      </c>
      <c r="I368" s="7">
        <f t="shared" si="3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32"/>
        <v>theater</v>
      </c>
      <c r="R368" t="str">
        <f t="shared" si="35"/>
        <v>plays</v>
      </c>
      <c r="S368" s="12">
        <f t="shared" si="33"/>
        <v>40546.25</v>
      </c>
      <c r="T368" s="12">
        <f t="shared" si="34"/>
        <v>40547.25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6">
        <f t="shared" si="30"/>
        <v>18.888888888888889</v>
      </c>
      <c r="G369" t="s">
        <v>14</v>
      </c>
      <c r="H369">
        <v>75</v>
      </c>
      <c r="I369" s="7">
        <f t="shared" si="3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32"/>
        <v>theater</v>
      </c>
      <c r="R369" t="str">
        <f t="shared" si="35"/>
        <v>plays</v>
      </c>
      <c r="S369" s="12">
        <f t="shared" si="33"/>
        <v>41930.208333333336</v>
      </c>
      <c r="T369" s="12">
        <f t="shared" si="34"/>
        <v>41954.25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6">
        <f t="shared" si="30"/>
        <v>276.80769230769232</v>
      </c>
      <c r="G370" t="s">
        <v>20</v>
      </c>
      <c r="H370">
        <v>206</v>
      </c>
      <c r="I370" s="7">
        <f t="shared" si="3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32"/>
        <v>film &amp; video</v>
      </c>
      <c r="R370" t="str">
        <f t="shared" si="35"/>
        <v>documentary</v>
      </c>
      <c r="S370" s="12">
        <f t="shared" si="33"/>
        <v>40464.208333333336</v>
      </c>
      <c r="T370" s="12">
        <f t="shared" si="34"/>
        <v>40487.208333333336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6">
        <f t="shared" si="30"/>
        <v>273.01851851851848</v>
      </c>
      <c r="G371" t="s">
        <v>20</v>
      </c>
      <c r="H371">
        <v>154</v>
      </c>
      <c r="I371" s="7">
        <f t="shared" si="3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32"/>
        <v>film &amp; video</v>
      </c>
      <c r="R371" t="str">
        <f t="shared" si="35"/>
        <v>television</v>
      </c>
      <c r="S371" s="12">
        <f t="shared" si="33"/>
        <v>41308.25</v>
      </c>
      <c r="T371" s="12">
        <f t="shared" si="34"/>
        <v>41347.208333333336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6">
        <f t="shared" si="30"/>
        <v>159.36331255565449</v>
      </c>
      <c r="G372" t="s">
        <v>20</v>
      </c>
      <c r="H372">
        <v>5966</v>
      </c>
      <c r="I372" s="7">
        <f t="shared" si="3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32"/>
        <v>theater</v>
      </c>
      <c r="R372" t="str">
        <f t="shared" si="35"/>
        <v>plays</v>
      </c>
      <c r="S372" s="12">
        <f t="shared" si="33"/>
        <v>43570.208333333328</v>
      </c>
      <c r="T372" s="12">
        <f t="shared" si="34"/>
        <v>43576.208333333328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6">
        <f t="shared" si="30"/>
        <v>67.869978858350947</v>
      </c>
      <c r="G373" t="s">
        <v>14</v>
      </c>
      <c r="H373">
        <v>2176</v>
      </c>
      <c r="I373" s="7">
        <f t="shared" si="3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32"/>
        <v>theater</v>
      </c>
      <c r="R373" t="str">
        <f t="shared" si="35"/>
        <v>plays</v>
      </c>
      <c r="S373" s="12">
        <f t="shared" si="33"/>
        <v>42043.25</v>
      </c>
      <c r="T373" s="12">
        <f t="shared" si="34"/>
        <v>42094.208333333328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6">
        <f t="shared" si="30"/>
        <v>1591.5555555555554</v>
      </c>
      <c r="G374" t="s">
        <v>20</v>
      </c>
      <c r="H374">
        <v>169</v>
      </c>
      <c r="I374" s="7">
        <f t="shared" si="3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32"/>
        <v>film &amp; video</v>
      </c>
      <c r="R374" t="str">
        <f t="shared" si="35"/>
        <v>documentary</v>
      </c>
      <c r="S374" s="12">
        <f t="shared" si="33"/>
        <v>42012.25</v>
      </c>
      <c r="T374" s="12">
        <f t="shared" si="34"/>
        <v>42032.25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6">
        <f t="shared" si="30"/>
        <v>730.18222222222221</v>
      </c>
      <c r="G375" t="s">
        <v>20</v>
      </c>
      <c r="H375">
        <v>2106</v>
      </c>
      <c r="I375" s="7">
        <f t="shared" si="3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32"/>
        <v>theater</v>
      </c>
      <c r="R375" t="str">
        <f t="shared" si="35"/>
        <v>plays</v>
      </c>
      <c r="S375" s="12">
        <f t="shared" si="33"/>
        <v>42964.208333333328</v>
      </c>
      <c r="T375" s="12">
        <f t="shared" si="34"/>
        <v>42972.208333333328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6">
        <f t="shared" si="30"/>
        <v>13.185782556750297</v>
      </c>
      <c r="G376" t="s">
        <v>14</v>
      </c>
      <c r="H376">
        <v>441</v>
      </c>
      <c r="I376" s="7">
        <f t="shared" si="3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32"/>
        <v>film &amp; video</v>
      </c>
      <c r="R376" t="str">
        <f t="shared" si="35"/>
        <v>documentary</v>
      </c>
      <c r="S376" s="12">
        <f t="shared" si="33"/>
        <v>43476.25</v>
      </c>
      <c r="T376" s="12">
        <f t="shared" si="34"/>
        <v>43481.25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6">
        <f t="shared" si="30"/>
        <v>54.777777777777779</v>
      </c>
      <c r="G377" t="s">
        <v>14</v>
      </c>
      <c r="H377">
        <v>25</v>
      </c>
      <c r="I377" s="7">
        <f t="shared" si="31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32"/>
        <v>music</v>
      </c>
      <c r="R377" t="str">
        <f t="shared" si="35"/>
        <v>indie rock</v>
      </c>
      <c r="S377" s="12">
        <f t="shared" si="33"/>
        <v>42293.208333333328</v>
      </c>
      <c r="T377" s="12">
        <f t="shared" si="34"/>
        <v>42350.25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6">
        <f t="shared" si="30"/>
        <v>361.02941176470591</v>
      </c>
      <c r="G378" t="s">
        <v>20</v>
      </c>
      <c r="H378">
        <v>131</v>
      </c>
      <c r="I378" s="7">
        <f t="shared" si="3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32"/>
        <v>music</v>
      </c>
      <c r="R378" t="str">
        <f t="shared" si="35"/>
        <v>rock</v>
      </c>
      <c r="S378" s="12">
        <f t="shared" si="33"/>
        <v>41826.208333333336</v>
      </c>
      <c r="T378" s="12">
        <f t="shared" si="34"/>
        <v>41832.208333333336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6">
        <f t="shared" si="30"/>
        <v>10.257545271629779</v>
      </c>
      <c r="G379" t="s">
        <v>14</v>
      </c>
      <c r="H379">
        <v>127</v>
      </c>
      <c r="I379" s="7">
        <f t="shared" si="3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32"/>
        <v>theater</v>
      </c>
      <c r="R379" t="str">
        <f t="shared" si="35"/>
        <v>plays</v>
      </c>
      <c r="S379" s="12">
        <f t="shared" si="33"/>
        <v>43760.208333333328</v>
      </c>
      <c r="T379" s="12">
        <f t="shared" si="34"/>
        <v>43774.25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6">
        <f t="shared" si="30"/>
        <v>13.962962962962964</v>
      </c>
      <c r="G380" t="s">
        <v>14</v>
      </c>
      <c r="H380">
        <v>355</v>
      </c>
      <c r="I380" s="7">
        <f t="shared" si="3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32"/>
        <v>film &amp; video</v>
      </c>
      <c r="R380" t="str">
        <f t="shared" si="35"/>
        <v>documentary</v>
      </c>
      <c r="S380" s="12">
        <f t="shared" si="33"/>
        <v>43241.208333333328</v>
      </c>
      <c r="T380" s="12">
        <f t="shared" si="34"/>
        <v>43279.208333333328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6">
        <f t="shared" si="30"/>
        <v>40.444444444444443</v>
      </c>
      <c r="G381" t="s">
        <v>14</v>
      </c>
      <c r="H381">
        <v>44</v>
      </c>
      <c r="I381" s="7">
        <f t="shared" si="3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32"/>
        <v>theater</v>
      </c>
      <c r="R381" t="str">
        <f t="shared" si="35"/>
        <v>plays</v>
      </c>
      <c r="S381" s="12">
        <f t="shared" si="33"/>
        <v>40843.208333333336</v>
      </c>
      <c r="T381" s="12">
        <f t="shared" si="34"/>
        <v>40857.25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6">
        <f t="shared" si="30"/>
        <v>160.32</v>
      </c>
      <c r="G382" t="s">
        <v>20</v>
      </c>
      <c r="H382">
        <v>84</v>
      </c>
      <c r="I382" s="7">
        <f t="shared" si="3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32"/>
        <v>theater</v>
      </c>
      <c r="R382" t="str">
        <f t="shared" si="35"/>
        <v>plays</v>
      </c>
      <c r="S382" s="12">
        <f t="shared" si="33"/>
        <v>41448.208333333336</v>
      </c>
      <c r="T382" s="12">
        <f t="shared" si="34"/>
        <v>41453.208333333336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6">
        <f t="shared" si="30"/>
        <v>183.9433962264151</v>
      </c>
      <c r="G383" t="s">
        <v>20</v>
      </c>
      <c r="H383">
        <v>155</v>
      </c>
      <c r="I383" s="7">
        <f t="shared" si="3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32"/>
        <v>theater</v>
      </c>
      <c r="R383" t="str">
        <f t="shared" si="35"/>
        <v>plays</v>
      </c>
      <c r="S383" s="12">
        <f t="shared" si="33"/>
        <v>42163.208333333328</v>
      </c>
      <c r="T383" s="12">
        <f t="shared" si="34"/>
        <v>42209.208333333328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6">
        <f t="shared" si="30"/>
        <v>63.769230769230766</v>
      </c>
      <c r="G384" t="s">
        <v>14</v>
      </c>
      <c r="H384">
        <v>67</v>
      </c>
      <c r="I384" s="7">
        <f t="shared" si="3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32"/>
        <v>photography</v>
      </c>
      <c r="R384" t="str">
        <f t="shared" si="35"/>
        <v>photography books</v>
      </c>
      <c r="S384" s="12">
        <f t="shared" si="33"/>
        <v>43024.208333333328</v>
      </c>
      <c r="T384" s="12">
        <f t="shared" si="34"/>
        <v>43043.208333333328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6">
        <f t="shared" si="30"/>
        <v>225.38095238095238</v>
      </c>
      <c r="G385" t="s">
        <v>20</v>
      </c>
      <c r="H385">
        <v>189</v>
      </c>
      <c r="I385" s="7">
        <f t="shared" si="3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32"/>
        <v>food</v>
      </c>
      <c r="R385" t="str">
        <f t="shared" si="35"/>
        <v>food trucks</v>
      </c>
      <c r="S385" s="12">
        <f t="shared" si="33"/>
        <v>43509.25</v>
      </c>
      <c r="T385" s="12">
        <f t="shared" si="34"/>
        <v>43515.25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6">
        <f t="shared" si="30"/>
        <v>172.00961538461539</v>
      </c>
      <c r="G386" t="s">
        <v>20</v>
      </c>
      <c r="H386">
        <v>4799</v>
      </c>
      <c r="I386" s="7">
        <f t="shared" si="3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32"/>
        <v>film &amp; video</v>
      </c>
      <c r="R386" t="str">
        <f t="shared" si="35"/>
        <v>documentary</v>
      </c>
      <c r="S386" s="12">
        <f t="shared" si="33"/>
        <v>42776.25</v>
      </c>
      <c r="T386" s="12">
        <f t="shared" si="34"/>
        <v>42803.25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6">
        <f t="shared" ref="F387:F450" si="36">E387/D387*100</f>
        <v>146.16709511568124</v>
      </c>
      <c r="G387" t="s">
        <v>20</v>
      </c>
      <c r="H387">
        <v>1137</v>
      </c>
      <c r="I387" s="7">
        <f t="shared" ref="I387:I450" si="37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38">LEFT(P387,SEARCH("/",P387)-1)</f>
        <v>publishing</v>
      </c>
      <c r="R387" t="str">
        <f t="shared" si="35"/>
        <v>nonfiction</v>
      </c>
      <c r="S387" s="12">
        <f t="shared" ref="S387:S450" si="39">(((L387/60)/60)/24)+DATE(1970,1,1)</f>
        <v>43553.208333333328</v>
      </c>
      <c r="T387" s="12">
        <f t="shared" ref="T387:T450" si="40">(((M387/60)/60)/24)+DATE(1970,1,1)</f>
        <v>43585.208333333328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6">
        <f t="shared" si="36"/>
        <v>76.42361623616236</v>
      </c>
      <c r="G388" t="s">
        <v>14</v>
      </c>
      <c r="H388">
        <v>1068</v>
      </c>
      <c r="I388" s="7">
        <f t="shared" si="37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38"/>
        <v>theater</v>
      </c>
      <c r="R388" t="str">
        <f t="shared" ref="R388:R451" si="41">RIGHT(P388,LEN(P388)-FIND("/",P388)+0)</f>
        <v>plays</v>
      </c>
      <c r="S388" s="12">
        <f t="shared" si="39"/>
        <v>40355.208333333336</v>
      </c>
      <c r="T388" s="12">
        <f t="shared" si="40"/>
        <v>40367.208333333336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6">
        <f t="shared" si="36"/>
        <v>39.261467889908261</v>
      </c>
      <c r="G389" t="s">
        <v>14</v>
      </c>
      <c r="H389">
        <v>424</v>
      </c>
      <c r="I389" s="7">
        <f t="shared" si="3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38"/>
        <v>technology</v>
      </c>
      <c r="R389" t="str">
        <f t="shared" si="41"/>
        <v>wearables</v>
      </c>
      <c r="S389" s="12">
        <f t="shared" si="39"/>
        <v>41072.208333333336</v>
      </c>
      <c r="T389" s="12">
        <f t="shared" si="40"/>
        <v>41077.208333333336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6">
        <f t="shared" si="36"/>
        <v>11.270034843205574</v>
      </c>
      <c r="G390" t="s">
        <v>74</v>
      </c>
      <c r="H390">
        <v>145</v>
      </c>
      <c r="I390" s="7">
        <f t="shared" si="3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38"/>
        <v>music</v>
      </c>
      <c r="R390" t="str">
        <f t="shared" si="41"/>
        <v>indie rock</v>
      </c>
      <c r="S390" s="12">
        <f t="shared" si="39"/>
        <v>40912.25</v>
      </c>
      <c r="T390" s="12">
        <f t="shared" si="40"/>
        <v>40914.25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6">
        <f t="shared" si="36"/>
        <v>122.11084337349398</v>
      </c>
      <c r="G391" t="s">
        <v>20</v>
      </c>
      <c r="H391">
        <v>1152</v>
      </c>
      <c r="I391" s="7">
        <f t="shared" si="3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38"/>
        <v>theater</v>
      </c>
      <c r="R391" t="str">
        <f t="shared" si="41"/>
        <v>plays</v>
      </c>
      <c r="S391" s="12">
        <f t="shared" si="39"/>
        <v>40479.208333333336</v>
      </c>
      <c r="T391" s="12">
        <f t="shared" si="40"/>
        <v>40506.25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6">
        <f t="shared" si="36"/>
        <v>186.54166666666669</v>
      </c>
      <c r="G392" t="s">
        <v>20</v>
      </c>
      <c r="H392">
        <v>50</v>
      </c>
      <c r="I392" s="7">
        <f t="shared" si="3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38"/>
        <v>photography</v>
      </c>
      <c r="R392" t="str">
        <f t="shared" si="41"/>
        <v>photography books</v>
      </c>
      <c r="S392" s="12">
        <f t="shared" si="39"/>
        <v>41530.208333333336</v>
      </c>
      <c r="T392" s="12">
        <f t="shared" si="40"/>
        <v>41545.208333333336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6">
        <f t="shared" si="36"/>
        <v>7.2731788079470201</v>
      </c>
      <c r="G393" t="s">
        <v>14</v>
      </c>
      <c r="H393">
        <v>151</v>
      </c>
      <c r="I393" s="7">
        <f t="shared" si="3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38"/>
        <v>publishing</v>
      </c>
      <c r="R393" t="str">
        <f t="shared" si="41"/>
        <v>nonfiction</v>
      </c>
      <c r="S393" s="12">
        <f t="shared" si="39"/>
        <v>41653.25</v>
      </c>
      <c r="T393" s="12">
        <f t="shared" si="40"/>
        <v>41655.25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6">
        <f t="shared" si="36"/>
        <v>65.642371234207957</v>
      </c>
      <c r="G394" t="s">
        <v>14</v>
      </c>
      <c r="H394">
        <v>1608</v>
      </c>
      <c r="I394" s="7">
        <f t="shared" si="3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38"/>
        <v>technology</v>
      </c>
      <c r="R394" t="str">
        <f t="shared" si="41"/>
        <v>wearables</v>
      </c>
      <c r="S394" s="12">
        <f t="shared" si="39"/>
        <v>40549.25</v>
      </c>
      <c r="T394" s="12">
        <f t="shared" si="40"/>
        <v>40551.25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6">
        <f t="shared" si="36"/>
        <v>228.96178343949046</v>
      </c>
      <c r="G395" t="s">
        <v>20</v>
      </c>
      <c r="H395">
        <v>3059</v>
      </c>
      <c r="I395" s="7">
        <f t="shared" si="3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38"/>
        <v>music</v>
      </c>
      <c r="R395" t="str">
        <f t="shared" si="41"/>
        <v>jazz</v>
      </c>
      <c r="S395" s="12">
        <f t="shared" si="39"/>
        <v>42933.208333333328</v>
      </c>
      <c r="T395" s="12">
        <f t="shared" si="40"/>
        <v>42934.208333333328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6">
        <f t="shared" si="36"/>
        <v>469.37499999999994</v>
      </c>
      <c r="G396" t="s">
        <v>20</v>
      </c>
      <c r="H396">
        <v>34</v>
      </c>
      <c r="I396" s="7">
        <f t="shared" si="3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38"/>
        <v>film &amp; video</v>
      </c>
      <c r="R396" t="str">
        <f t="shared" si="41"/>
        <v>documentary</v>
      </c>
      <c r="S396" s="12">
        <f t="shared" si="39"/>
        <v>41484.208333333336</v>
      </c>
      <c r="T396" s="12">
        <f t="shared" si="40"/>
        <v>41494.208333333336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6">
        <f t="shared" si="36"/>
        <v>130.11267605633802</v>
      </c>
      <c r="G397" t="s">
        <v>20</v>
      </c>
      <c r="H397">
        <v>220</v>
      </c>
      <c r="I397" s="7">
        <f t="shared" si="3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38"/>
        <v>theater</v>
      </c>
      <c r="R397" t="str">
        <f t="shared" si="41"/>
        <v>plays</v>
      </c>
      <c r="S397" s="12">
        <f t="shared" si="39"/>
        <v>40885.25</v>
      </c>
      <c r="T397" s="12">
        <f t="shared" si="40"/>
        <v>40886.25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6">
        <f t="shared" si="36"/>
        <v>167.05422993492408</v>
      </c>
      <c r="G398" t="s">
        <v>20</v>
      </c>
      <c r="H398">
        <v>1604</v>
      </c>
      <c r="I398" s="7">
        <f t="shared" si="3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38"/>
        <v>film &amp; video</v>
      </c>
      <c r="R398" t="str">
        <f t="shared" si="41"/>
        <v>drama</v>
      </c>
      <c r="S398" s="12">
        <f t="shared" si="39"/>
        <v>43378.208333333328</v>
      </c>
      <c r="T398" s="12">
        <f t="shared" si="40"/>
        <v>43386.208333333328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6">
        <f t="shared" si="36"/>
        <v>173.8641975308642</v>
      </c>
      <c r="G399" t="s">
        <v>20</v>
      </c>
      <c r="H399">
        <v>454</v>
      </c>
      <c r="I399" s="7">
        <f t="shared" si="3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38"/>
        <v>music</v>
      </c>
      <c r="R399" t="str">
        <f t="shared" si="41"/>
        <v>rock</v>
      </c>
      <c r="S399" s="12">
        <f t="shared" si="39"/>
        <v>41417.208333333336</v>
      </c>
      <c r="T399" s="12">
        <f t="shared" si="40"/>
        <v>41423.208333333336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6">
        <f t="shared" si="36"/>
        <v>717.76470588235293</v>
      </c>
      <c r="G400" t="s">
        <v>20</v>
      </c>
      <c r="H400">
        <v>123</v>
      </c>
      <c r="I400" s="7">
        <f t="shared" si="3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38"/>
        <v>film &amp; video</v>
      </c>
      <c r="R400" t="str">
        <f t="shared" si="41"/>
        <v>animation</v>
      </c>
      <c r="S400" s="12">
        <f t="shared" si="39"/>
        <v>43228.208333333328</v>
      </c>
      <c r="T400" s="12">
        <f t="shared" si="40"/>
        <v>43230.208333333328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6">
        <f t="shared" si="36"/>
        <v>63.850976361767728</v>
      </c>
      <c r="G401" t="s">
        <v>14</v>
      </c>
      <c r="H401">
        <v>941</v>
      </c>
      <c r="I401" s="7">
        <f t="shared" si="3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38"/>
        <v>music</v>
      </c>
      <c r="R401" t="str">
        <f t="shared" si="41"/>
        <v>indie rock</v>
      </c>
      <c r="S401" s="12">
        <f t="shared" si="39"/>
        <v>40576.25</v>
      </c>
      <c r="T401" s="12">
        <f t="shared" si="40"/>
        <v>40583.25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6">
        <f t="shared" si="36"/>
        <v>2</v>
      </c>
      <c r="G402" t="s">
        <v>14</v>
      </c>
      <c r="H402">
        <v>1</v>
      </c>
      <c r="I402" s="7">
        <f t="shared" si="3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38"/>
        <v>photography</v>
      </c>
      <c r="R402" t="str">
        <f t="shared" si="41"/>
        <v>photography books</v>
      </c>
      <c r="S402" s="12">
        <f t="shared" si="39"/>
        <v>41502.208333333336</v>
      </c>
      <c r="T402" s="12">
        <f t="shared" si="40"/>
        <v>41524.208333333336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6">
        <f t="shared" si="36"/>
        <v>1530.2222222222222</v>
      </c>
      <c r="G403" t="s">
        <v>20</v>
      </c>
      <c r="H403">
        <v>299</v>
      </c>
      <c r="I403" s="7">
        <f t="shared" si="3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38"/>
        <v>theater</v>
      </c>
      <c r="R403" t="str">
        <f t="shared" si="41"/>
        <v>plays</v>
      </c>
      <c r="S403" s="12">
        <f t="shared" si="39"/>
        <v>43765.208333333328</v>
      </c>
      <c r="T403" s="12">
        <f t="shared" si="40"/>
        <v>43765.208333333328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6">
        <f t="shared" si="36"/>
        <v>40.356164383561641</v>
      </c>
      <c r="G404" t="s">
        <v>14</v>
      </c>
      <c r="H404">
        <v>40</v>
      </c>
      <c r="I404" s="7">
        <f t="shared" si="3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38"/>
        <v>film &amp; video</v>
      </c>
      <c r="R404" t="str">
        <f t="shared" si="41"/>
        <v>shorts</v>
      </c>
      <c r="S404" s="12">
        <f t="shared" si="39"/>
        <v>40914.25</v>
      </c>
      <c r="T404" s="12">
        <f t="shared" si="40"/>
        <v>40961.25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6">
        <f t="shared" si="36"/>
        <v>86.220633299284984</v>
      </c>
      <c r="G405" t="s">
        <v>14</v>
      </c>
      <c r="H405">
        <v>3015</v>
      </c>
      <c r="I405" s="7">
        <f t="shared" si="3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38"/>
        <v>theater</v>
      </c>
      <c r="R405" t="str">
        <f t="shared" si="41"/>
        <v>plays</v>
      </c>
      <c r="S405" s="12">
        <f t="shared" si="39"/>
        <v>40310.208333333336</v>
      </c>
      <c r="T405" s="12">
        <f t="shared" si="40"/>
        <v>40346.208333333336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6">
        <f t="shared" si="36"/>
        <v>315.58486707566465</v>
      </c>
      <c r="G406" t="s">
        <v>20</v>
      </c>
      <c r="H406">
        <v>2237</v>
      </c>
      <c r="I406" s="7">
        <f t="shared" si="3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38"/>
        <v>theater</v>
      </c>
      <c r="R406" t="str">
        <f t="shared" si="41"/>
        <v>plays</v>
      </c>
      <c r="S406" s="12">
        <f t="shared" si="39"/>
        <v>43053.25</v>
      </c>
      <c r="T406" s="12">
        <f t="shared" si="40"/>
        <v>43056.25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6">
        <f t="shared" si="36"/>
        <v>89.618243243243242</v>
      </c>
      <c r="G407" t="s">
        <v>14</v>
      </c>
      <c r="H407">
        <v>435</v>
      </c>
      <c r="I407" s="7">
        <f t="shared" si="3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38"/>
        <v>theater</v>
      </c>
      <c r="R407" t="str">
        <f t="shared" si="41"/>
        <v>plays</v>
      </c>
      <c r="S407" s="12">
        <f t="shared" si="39"/>
        <v>43255.208333333328</v>
      </c>
      <c r="T407" s="12">
        <f t="shared" si="40"/>
        <v>43305.208333333328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6">
        <f t="shared" si="36"/>
        <v>182.14503816793894</v>
      </c>
      <c r="G408" t="s">
        <v>20</v>
      </c>
      <c r="H408">
        <v>645</v>
      </c>
      <c r="I408" s="7">
        <f t="shared" si="3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38"/>
        <v>film &amp; video</v>
      </c>
      <c r="R408" t="str">
        <f t="shared" si="41"/>
        <v>documentary</v>
      </c>
      <c r="S408" s="12">
        <f t="shared" si="39"/>
        <v>41304.25</v>
      </c>
      <c r="T408" s="12">
        <f t="shared" si="40"/>
        <v>41316.25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6">
        <f t="shared" si="36"/>
        <v>355.88235294117646</v>
      </c>
      <c r="G409" t="s">
        <v>20</v>
      </c>
      <c r="H409">
        <v>484</v>
      </c>
      <c r="I409" s="7">
        <f t="shared" si="3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38"/>
        <v>theater</v>
      </c>
      <c r="R409" t="str">
        <f t="shared" si="41"/>
        <v>plays</v>
      </c>
      <c r="S409" s="12">
        <f t="shared" si="39"/>
        <v>43751.208333333328</v>
      </c>
      <c r="T409" s="12">
        <f t="shared" si="40"/>
        <v>43758.208333333328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6">
        <f t="shared" si="36"/>
        <v>131.83695652173913</v>
      </c>
      <c r="G410" t="s">
        <v>20</v>
      </c>
      <c r="H410">
        <v>154</v>
      </c>
      <c r="I410" s="7">
        <f t="shared" si="3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38"/>
        <v>film &amp; video</v>
      </c>
      <c r="R410" t="str">
        <f t="shared" si="41"/>
        <v>documentary</v>
      </c>
      <c r="S410" s="12">
        <f t="shared" si="39"/>
        <v>42541.208333333328</v>
      </c>
      <c r="T410" s="12">
        <f t="shared" si="40"/>
        <v>42561.208333333328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6">
        <f t="shared" si="36"/>
        <v>46.315634218289084</v>
      </c>
      <c r="G411" t="s">
        <v>14</v>
      </c>
      <c r="H411">
        <v>714</v>
      </c>
      <c r="I411" s="7">
        <f t="shared" si="3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38"/>
        <v>music</v>
      </c>
      <c r="R411" t="str">
        <f t="shared" si="41"/>
        <v>rock</v>
      </c>
      <c r="S411" s="12">
        <f t="shared" si="39"/>
        <v>42843.208333333328</v>
      </c>
      <c r="T411" s="12">
        <f t="shared" si="40"/>
        <v>42847.208333333328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6">
        <f t="shared" si="36"/>
        <v>36.132726089785294</v>
      </c>
      <c r="G412" t="s">
        <v>47</v>
      </c>
      <c r="H412">
        <v>1111</v>
      </c>
      <c r="I412" s="7">
        <f t="shared" si="3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38"/>
        <v>games</v>
      </c>
      <c r="R412" t="str">
        <f t="shared" si="41"/>
        <v>mobile games</v>
      </c>
      <c r="S412" s="12">
        <f t="shared" si="39"/>
        <v>42122.208333333328</v>
      </c>
      <c r="T412" s="12">
        <f t="shared" si="40"/>
        <v>42122.208333333328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6">
        <f t="shared" si="36"/>
        <v>104.62820512820512</v>
      </c>
      <c r="G413" t="s">
        <v>20</v>
      </c>
      <c r="H413">
        <v>82</v>
      </c>
      <c r="I413" s="7">
        <f t="shared" si="3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38"/>
        <v>theater</v>
      </c>
      <c r="R413" t="str">
        <f t="shared" si="41"/>
        <v>plays</v>
      </c>
      <c r="S413" s="12">
        <f t="shared" si="39"/>
        <v>42884.208333333328</v>
      </c>
      <c r="T413" s="12">
        <f t="shared" si="40"/>
        <v>42886.208333333328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6">
        <f t="shared" si="36"/>
        <v>668.85714285714289</v>
      </c>
      <c r="G414" t="s">
        <v>20</v>
      </c>
      <c r="H414">
        <v>134</v>
      </c>
      <c r="I414" s="7">
        <f t="shared" si="3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38"/>
        <v>publishing</v>
      </c>
      <c r="R414" t="str">
        <f t="shared" si="41"/>
        <v>fiction</v>
      </c>
      <c r="S414" s="12">
        <f t="shared" si="39"/>
        <v>41642.25</v>
      </c>
      <c r="T414" s="12">
        <f t="shared" si="40"/>
        <v>41652.25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6">
        <f t="shared" si="36"/>
        <v>62.072823218997364</v>
      </c>
      <c r="G415" t="s">
        <v>47</v>
      </c>
      <c r="H415">
        <v>1089</v>
      </c>
      <c r="I415" s="7">
        <f t="shared" si="3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38"/>
        <v>film &amp; video</v>
      </c>
      <c r="R415" t="str">
        <f t="shared" si="41"/>
        <v>animation</v>
      </c>
      <c r="S415" s="12">
        <f t="shared" si="39"/>
        <v>43431.25</v>
      </c>
      <c r="T415" s="12">
        <f t="shared" si="40"/>
        <v>43458.25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6">
        <f t="shared" si="36"/>
        <v>84.699787460148784</v>
      </c>
      <c r="G416" t="s">
        <v>14</v>
      </c>
      <c r="H416">
        <v>5497</v>
      </c>
      <c r="I416" s="7">
        <f t="shared" si="3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38"/>
        <v>food</v>
      </c>
      <c r="R416" t="str">
        <f t="shared" si="41"/>
        <v>food trucks</v>
      </c>
      <c r="S416" s="12">
        <f t="shared" si="39"/>
        <v>40288.208333333336</v>
      </c>
      <c r="T416" s="12">
        <f t="shared" si="40"/>
        <v>40296.208333333336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6">
        <f t="shared" si="36"/>
        <v>11.059030837004405</v>
      </c>
      <c r="G417" t="s">
        <v>14</v>
      </c>
      <c r="H417">
        <v>418</v>
      </c>
      <c r="I417" s="7">
        <f t="shared" si="3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38"/>
        <v>theater</v>
      </c>
      <c r="R417" t="str">
        <f t="shared" si="41"/>
        <v>plays</v>
      </c>
      <c r="S417" s="12">
        <f t="shared" si="39"/>
        <v>40921.25</v>
      </c>
      <c r="T417" s="12">
        <f t="shared" si="40"/>
        <v>40938.25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6">
        <f t="shared" si="36"/>
        <v>43.838781575037146</v>
      </c>
      <c r="G418" t="s">
        <v>14</v>
      </c>
      <c r="H418">
        <v>1439</v>
      </c>
      <c r="I418" s="7">
        <f t="shared" si="3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38"/>
        <v>film &amp; video</v>
      </c>
      <c r="R418" t="str">
        <f t="shared" si="41"/>
        <v>documentary</v>
      </c>
      <c r="S418" s="12">
        <f t="shared" si="39"/>
        <v>40560.25</v>
      </c>
      <c r="T418" s="12">
        <f t="shared" si="40"/>
        <v>40569.25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6">
        <f t="shared" si="36"/>
        <v>55.470588235294116</v>
      </c>
      <c r="G419" t="s">
        <v>14</v>
      </c>
      <c r="H419">
        <v>15</v>
      </c>
      <c r="I419" s="7">
        <f t="shared" si="3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38"/>
        <v>theater</v>
      </c>
      <c r="R419" t="str">
        <f t="shared" si="41"/>
        <v>plays</v>
      </c>
      <c r="S419" s="12">
        <f t="shared" si="39"/>
        <v>43407.208333333328</v>
      </c>
      <c r="T419" s="12">
        <f t="shared" si="40"/>
        <v>43431.25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6">
        <f t="shared" si="36"/>
        <v>57.399511301160658</v>
      </c>
      <c r="G420" t="s">
        <v>14</v>
      </c>
      <c r="H420">
        <v>1999</v>
      </c>
      <c r="I420" s="7">
        <f t="shared" si="3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38"/>
        <v>film &amp; video</v>
      </c>
      <c r="R420" t="str">
        <f t="shared" si="41"/>
        <v>documentary</v>
      </c>
      <c r="S420" s="12">
        <f t="shared" si="39"/>
        <v>41035.208333333336</v>
      </c>
      <c r="T420" s="12">
        <f t="shared" si="40"/>
        <v>41036.208333333336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6">
        <f t="shared" si="36"/>
        <v>123.43497363796135</v>
      </c>
      <c r="G421" t="s">
        <v>20</v>
      </c>
      <c r="H421">
        <v>5203</v>
      </c>
      <c r="I421" s="7">
        <f t="shared" si="3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38"/>
        <v>technology</v>
      </c>
      <c r="R421" t="str">
        <f t="shared" si="41"/>
        <v>web</v>
      </c>
      <c r="S421" s="12">
        <f t="shared" si="39"/>
        <v>40899.25</v>
      </c>
      <c r="T421" s="12">
        <f t="shared" si="40"/>
        <v>40905.25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6">
        <f t="shared" si="36"/>
        <v>128.46</v>
      </c>
      <c r="G422" t="s">
        <v>20</v>
      </c>
      <c r="H422">
        <v>94</v>
      </c>
      <c r="I422" s="7">
        <f t="shared" si="3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38"/>
        <v>theater</v>
      </c>
      <c r="R422" t="str">
        <f t="shared" si="41"/>
        <v>plays</v>
      </c>
      <c r="S422" s="12">
        <f t="shared" si="39"/>
        <v>42911.208333333328</v>
      </c>
      <c r="T422" s="12">
        <f t="shared" si="40"/>
        <v>42925.208333333328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6">
        <f t="shared" si="36"/>
        <v>63.989361702127653</v>
      </c>
      <c r="G423" t="s">
        <v>14</v>
      </c>
      <c r="H423">
        <v>118</v>
      </c>
      <c r="I423" s="7">
        <f t="shared" si="3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38"/>
        <v>technology</v>
      </c>
      <c r="R423" t="str">
        <f t="shared" si="41"/>
        <v>wearables</v>
      </c>
      <c r="S423" s="12">
        <f t="shared" si="39"/>
        <v>42915.208333333328</v>
      </c>
      <c r="T423" s="12">
        <f t="shared" si="40"/>
        <v>42945.208333333328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6">
        <f t="shared" si="36"/>
        <v>127.29885057471265</v>
      </c>
      <c r="G424" t="s">
        <v>20</v>
      </c>
      <c r="H424">
        <v>205</v>
      </c>
      <c r="I424" s="7">
        <f t="shared" si="3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38"/>
        <v>theater</v>
      </c>
      <c r="R424" t="str">
        <f t="shared" si="41"/>
        <v>plays</v>
      </c>
      <c r="S424" s="12">
        <f t="shared" si="39"/>
        <v>40285.208333333336</v>
      </c>
      <c r="T424" s="12">
        <f t="shared" si="40"/>
        <v>40305.208333333336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6">
        <f t="shared" si="36"/>
        <v>10.638024357239512</v>
      </c>
      <c r="G425" t="s">
        <v>14</v>
      </c>
      <c r="H425">
        <v>162</v>
      </c>
      <c r="I425" s="7">
        <f t="shared" si="3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38"/>
        <v>food</v>
      </c>
      <c r="R425" t="str">
        <f t="shared" si="41"/>
        <v>food trucks</v>
      </c>
      <c r="S425" s="12">
        <f t="shared" si="39"/>
        <v>40808.208333333336</v>
      </c>
      <c r="T425" s="12">
        <f t="shared" si="40"/>
        <v>40810.208333333336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6">
        <f t="shared" si="36"/>
        <v>40.470588235294116</v>
      </c>
      <c r="G426" t="s">
        <v>14</v>
      </c>
      <c r="H426">
        <v>83</v>
      </c>
      <c r="I426" s="7">
        <f t="shared" si="3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38"/>
        <v>music</v>
      </c>
      <c r="R426" t="str">
        <f t="shared" si="41"/>
        <v>indie rock</v>
      </c>
      <c r="S426" s="12">
        <f t="shared" si="39"/>
        <v>43208.208333333328</v>
      </c>
      <c r="T426" s="12">
        <f t="shared" si="40"/>
        <v>43214.208333333328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6">
        <f t="shared" si="36"/>
        <v>287.66666666666663</v>
      </c>
      <c r="G427" t="s">
        <v>20</v>
      </c>
      <c r="H427">
        <v>92</v>
      </c>
      <c r="I427" s="7">
        <f t="shared" si="3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38"/>
        <v>photography</v>
      </c>
      <c r="R427" t="str">
        <f t="shared" si="41"/>
        <v>photography books</v>
      </c>
      <c r="S427" s="12">
        <f t="shared" si="39"/>
        <v>42213.208333333328</v>
      </c>
      <c r="T427" s="12">
        <f t="shared" si="40"/>
        <v>42219.208333333328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6">
        <f t="shared" si="36"/>
        <v>572.94444444444446</v>
      </c>
      <c r="G428" t="s">
        <v>20</v>
      </c>
      <c r="H428">
        <v>219</v>
      </c>
      <c r="I428" s="7">
        <f t="shared" si="3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38"/>
        <v>theater</v>
      </c>
      <c r="R428" t="str">
        <f t="shared" si="41"/>
        <v>plays</v>
      </c>
      <c r="S428" s="12">
        <f t="shared" si="39"/>
        <v>41332.25</v>
      </c>
      <c r="T428" s="12">
        <f t="shared" si="40"/>
        <v>41339.25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6">
        <f t="shared" si="36"/>
        <v>112.90429799426933</v>
      </c>
      <c r="G429" t="s">
        <v>20</v>
      </c>
      <c r="H429">
        <v>2526</v>
      </c>
      <c r="I429" s="7">
        <f t="shared" si="3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38"/>
        <v>theater</v>
      </c>
      <c r="R429" t="str">
        <f t="shared" si="41"/>
        <v>plays</v>
      </c>
      <c r="S429" s="12">
        <f t="shared" si="39"/>
        <v>41895.208333333336</v>
      </c>
      <c r="T429" s="12">
        <f t="shared" si="40"/>
        <v>41927.208333333336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6">
        <f t="shared" si="36"/>
        <v>46.387573964497044</v>
      </c>
      <c r="G430" t="s">
        <v>14</v>
      </c>
      <c r="H430">
        <v>747</v>
      </c>
      <c r="I430" s="7">
        <f t="shared" si="3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38"/>
        <v>film &amp; video</v>
      </c>
      <c r="R430" t="str">
        <f t="shared" si="41"/>
        <v>animation</v>
      </c>
      <c r="S430" s="12">
        <f t="shared" si="39"/>
        <v>40585.25</v>
      </c>
      <c r="T430" s="12">
        <f t="shared" si="40"/>
        <v>40592.25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6">
        <f t="shared" si="36"/>
        <v>90.675916230366497</v>
      </c>
      <c r="G431" t="s">
        <v>74</v>
      </c>
      <c r="H431">
        <v>2138</v>
      </c>
      <c r="I431" s="7">
        <f t="shared" si="3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38"/>
        <v>photography</v>
      </c>
      <c r="R431" t="str">
        <f t="shared" si="41"/>
        <v>photography books</v>
      </c>
      <c r="S431" s="12">
        <f t="shared" si="39"/>
        <v>41680.25</v>
      </c>
      <c r="T431" s="12">
        <f t="shared" si="40"/>
        <v>41708.208333333336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6">
        <f t="shared" si="36"/>
        <v>67.740740740740748</v>
      </c>
      <c r="G432" t="s">
        <v>14</v>
      </c>
      <c r="H432">
        <v>84</v>
      </c>
      <c r="I432" s="7">
        <f t="shared" si="3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38"/>
        <v>theater</v>
      </c>
      <c r="R432" t="str">
        <f t="shared" si="41"/>
        <v>plays</v>
      </c>
      <c r="S432" s="12">
        <f t="shared" si="39"/>
        <v>43737.208333333328</v>
      </c>
      <c r="T432" s="12">
        <f t="shared" si="40"/>
        <v>43771.208333333328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6">
        <f t="shared" si="36"/>
        <v>192.49019607843135</v>
      </c>
      <c r="G433" t="s">
        <v>20</v>
      </c>
      <c r="H433">
        <v>94</v>
      </c>
      <c r="I433" s="7">
        <f t="shared" si="3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38"/>
        <v>theater</v>
      </c>
      <c r="R433" t="str">
        <f t="shared" si="41"/>
        <v>plays</v>
      </c>
      <c r="S433" s="12">
        <f t="shared" si="39"/>
        <v>43273.208333333328</v>
      </c>
      <c r="T433" s="12">
        <f t="shared" si="40"/>
        <v>43290.208333333328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6">
        <f t="shared" si="36"/>
        <v>82.714285714285722</v>
      </c>
      <c r="G434" t="s">
        <v>14</v>
      </c>
      <c r="H434">
        <v>91</v>
      </c>
      <c r="I434" s="7">
        <f t="shared" si="3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38"/>
        <v>theater</v>
      </c>
      <c r="R434" t="str">
        <f t="shared" si="41"/>
        <v>plays</v>
      </c>
      <c r="S434" s="12">
        <f t="shared" si="39"/>
        <v>41761.208333333336</v>
      </c>
      <c r="T434" s="12">
        <f t="shared" si="40"/>
        <v>41781.208333333336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6">
        <f t="shared" si="36"/>
        <v>54.163920922570021</v>
      </c>
      <c r="G435" t="s">
        <v>14</v>
      </c>
      <c r="H435">
        <v>792</v>
      </c>
      <c r="I435" s="7">
        <f t="shared" si="3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38"/>
        <v>film &amp; video</v>
      </c>
      <c r="R435" t="str">
        <f t="shared" si="41"/>
        <v>documentary</v>
      </c>
      <c r="S435" s="12">
        <f t="shared" si="39"/>
        <v>41603.25</v>
      </c>
      <c r="T435" s="12">
        <f t="shared" si="40"/>
        <v>41619.25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6">
        <f t="shared" si="36"/>
        <v>16.722222222222221</v>
      </c>
      <c r="G436" t="s">
        <v>74</v>
      </c>
      <c r="H436">
        <v>10</v>
      </c>
      <c r="I436" s="7">
        <f t="shared" si="3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38"/>
        <v>theater</v>
      </c>
      <c r="R436" t="str">
        <f t="shared" si="41"/>
        <v>plays</v>
      </c>
      <c r="S436" s="12">
        <f t="shared" si="39"/>
        <v>42705.25</v>
      </c>
      <c r="T436" s="12">
        <f t="shared" si="40"/>
        <v>42719.25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6">
        <f t="shared" si="36"/>
        <v>116.87664041994749</v>
      </c>
      <c r="G437" t="s">
        <v>20</v>
      </c>
      <c r="H437">
        <v>1713</v>
      </c>
      <c r="I437" s="7">
        <f t="shared" si="3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38"/>
        <v>theater</v>
      </c>
      <c r="R437" t="str">
        <f t="shared" si="41"/>
        <v>plays</v>
      </c>
      <c r="S437" s="12">
        <f t="shared" si="39"/>
        <v>41988.25</v>
      </c>
      <c r="T437" s="12">
        <f t="shared" si="40"/>
        <v>42000.25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6">
        <f t="shared" si="36"/>
        <v>1052.1538461538462</v>
      </c>
      <c r="G438" t="s">
        <v>20</v>
      </c>
      <c r="H438">
        <v>249</v>
      </c>
      <c r="I438" s="7">
        <f t="shared" si="3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38"/>
        <v>music</v>
      </c>
      <c r="R438" t="str">
        <f t="shared" si="41"/>
        <v>jazz</v>
      </c>
      <c r="S438" s="12">
        <f t="shared" si="39"/>
        <v>43575.208333333328</v>
      </c>
      <c r="T438" s="12">
        <f t="shared" si="40"/>
        <v>43576.208333333328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6">
        <f t="shared" si="36"/>
        <v>123.07407407407408</v>
      </c>
      <c r="G439" t="s">
        <v>20</v>
      </c>
      <c r="H439">
        <v>192</v>
      </c>
      <c r="I439" s="7">
        <f t="shared" si="3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38"/>
        <v>film &amp; video</v>
      </c>
      <c r="R439" t="str">
        <f t="shared" si="41"/>
        <v>animation</v>
      </c>
      <c r="S439" s="12">
        <f t="shared" si="39"/>
        <v>42260.208333333328</v>
      </c>
      <c r="T439" s="12">
        <f t="shared" si="40"/>
        <v>42263.208333333328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6">
        <f t="shared" si="36"/>
        <v>178.63855421686748</v>
      </c>
      <c r="G440" t="s">
        <v>20</v>
      </c>
      <c r="H440">
        <v>247</v>
      </c>
      <c r="I440" s="7">
        <f t="shared" si="3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38"/>
        <v>theater</v>
      </c>
      <c r="R440" t="str">
        <f t="shared" si="41"/>
        <v>plays</v>
      </c>
      <c r="S440" s="12">
        <f t="shared" si="39"/>
        <v>41337.25</v>
      </c>
      <c r="T440" s="12">
        <f t="shared" si="40"/>
        <v>41367.208333333336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6">
        <f t="shared" si="36"/>
        <v>355.28169014084506</v>
      </c>
      <c r="G441" t="s">
        <v>20</v>
      </c>
      <c r="H441">
        <v>2293</v>
      </c>
      <c r="I441" s="7">
        <f t="shared" si="3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38"/>
        <v>film &amp; video</v>
      </c>
      <c r="R441" t="str">
        <f t="shared" si="41"/>
        <v>science fiction</v>
      </c>
      <c r="S441" s="12">
        <f t="shared" si="39"/>
        <v>42680.208333333328</v>
      </c>
      <c r="T441" s="12">
        <f t="shared" si="40"/>
        <v>42687.25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6">
        <f t="shared" si="36"/>
        <v>161.90634146341463</v>
      </c>
      <c r="G442" t="s">
        <v>20</v>
      </c>
      <c r="H442">
        <v>3131</v>
      </c>
      <c r="I442" s="7">
        <f t="shared" si="3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38"/>
        <v>film &amp; video</v>
      </c>
      <c r="R442" t="str">
        <f t="shared" si="41"/>
        <v>television</v>
      </c>
      <c r="S442" s="12">
        <f t="shared" si="39"/>
        <v>42916.208333333328</v>
      </c>
      <c r="T442" s="12">
        <f t="shared" si="40"/>
        <v>42926.208333333328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6">
        <f t="shared" si="36"/>
        <v>24.914285714285715</v>
      </c>
      <c r="G443" t="s">
        <v>14</v>
      </c>
      <c r="H443">
        <v>32</v>
      </c>
      <c r="I443" s="7">
        <f t="shared" si="3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38"/>
        <v>technology</v>
      </c>
      <c r="R443" t="str">
        <f t="shared" si="41"/>
        <v>wearables</v>
      </c>
      <c r="S443" s="12">
        <f t="shared" si="39"/>
        <v>41025.208333333336</v>
      </c>
      <c r="T443" s="12">
        <f t="shared" si="40"/>
        <v>41053.208333333336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6">
        <f t="shared" si="36"/>
        <v>198.72222222222223</v>
      </c>
      <c r="G444" t="s">
        <v>20</v>
      </c>
      <c r="H444">
        <v>143</v>
      </c>
      <c r="I444" s="7">
        <f t="shared" si="3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38"/>
        <v>theater</v>
      </c>
      <c r="R444" t="str">
        <f t="shared" si="41"/>
        <v>plays</v>
      </c>
      <c r="S444" s="12">
        <f t="shared" si="39"/>
        <v>42980.208333333328</v>
      </c>
      <c r="T444" s="12">
        <f t="shared" si="40"/>
        <v>42996.208333333328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6">
        <f t="shared" si="36"/>
        <v>34.752688172043008</v>
      </c>
      <c r="G445" t="s">
        <v>74</v>
      </c>
      <c r="H445">
        <v>90</v>
      </c>
      <c r="I445" s="7">
        <f t="shared" si="3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38"/>
        <v>theater</v>
      </c>
      <c r="R445" t="str">
        <f t="shared" si="41"/>
        <v>plays</v>
      </c>
      <c r="S445" s="12">
        <f t="shared" si="39"/>
        <v>40451.208333333336</v>
      </c>
      <c r="T445" s="12">
        <f t="shared" si="40"/>
        <v>40470.208333333336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6">
        <f t="shared" si="36"/>
        <v>176.41935483870967</v>
      </c>
      <c r="G446" t="s">
        <v>20</v>
      </c>
      <c r="H446">
        <v>296</v>
      </c>
      <c r="I446" s="7">
        <f t="shared" si="3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38"/>
        <v>music</v>
      </c>
      <c r="R446" t="str">
        <f t="shared" si="41"/>
        <v>indie rock</v>
      </c>
      <c r="S446" s="12">
        <f t="shared" si="39"/>
        <v>40748.208333333336</v>
      </c>
      <c r="T446" s="12">
        <f t="shared" si="40"/>
        <v>40750.208333333336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6">
        <f t="shared" si="36"/>
        <v>511.38095238095235</v>
      </c>
      <c r="G447" t="s">
        <v>20</v>
      </c>
      <c r="H447">
        <v>170</v>
      </c>
      <c r="I447" s="7">
        <f t="shared" si="3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38"/>
        <v>theater</v>
      </c>
      <c r="R447" t="str">
        <f t="shared" si="41"/>
        <v>plays</v>
      </c>
      <c r="S447" s="12">
        <f t="shared" si="39"/>
        <v>40515.25</v>
      </c>
      <c r="T447" s="12">
        <f t="shared" si="40"/>
        <v>40536.25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6">
        <f t="shared" si="36"/>
        <v>82.044117647058826</v>
      </c>
      <c r="G448" t="s">
        <v>14</v>
      </c>
      <c r="H448">
        <v>186</v>
      </c>
      <c r="I448" s="7">
        <f t="shared" si="3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38"/>
        <v>technology</v>
      </c>
      <c r="R448" t="str">
        <f t="shared" si="41"/>
        <v>wearables</v>
      </c>
      <c r="S448" s="12">
        <f t="shared" si="39"/>
        <v>41261.25</v>
      </c>
      <c r="T448" s="12">
        <f t="shared" si="40"/>
        <v>41263.25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6">
        <f t="shared" si="36"/>
        <v>24.326030927835053</v>
      </c>
      <c r="G449" t="s">
        <v>74</v>
      </c>
      <c r="H449">
        <v>439</v>
      </c>
      <c r="I449" s="7">
        <f t="shared" si="3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38"/>
        <v>film &amp; video</v>
      </c>
      <c r="R449" t="str">
        <f t="shared" si="41"/>
        <v>television</v>
      </c>
      <c r="S449" s="12">
        <f t="shared" si="39"/>
        <v>43088.25</v>
      </c>
      <c r="T449" s="12">
        <f t="shared" si="40"/>
        <v>43104.25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6">
        <f t="shared" si="36"/>
        <v>50.482758620689658</v>
      </c>
      <c r="G450" t="s">
        <v>14</v>
      </c>
      <c r="H450">
        <v>605</v>
      </c>
      <c r="I450" s="7">
        <f t="shared" si="3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38"/>
        <v>games</v>
      </c>
      <c r="R450" t="str">
        <f t="shared" si="41"/>
        <v>video games</v>
      </c>
      <c r="S450" s="12">
        <f t="shared" si="39"/>
        <v>41378.208333333336</v>
      </c>
      <c r="T450" s="12">
        <f t="shared" si="40"/>
        <v>41380.208333333336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6">
        <f t="shared" ref="F451:F514" si="42">E451/D451*100</f>
        <v>967</v>
      </c>
      <c r="G451" t="s">
        <v>20</v>
      </c>
      <c r="H451">
        <v>86</v>
      </c>
      <c r="I451" s="7">
        <f t="shared" ref="I451:I514" si="43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44">LEFT(P451,SEARCH("/",P451)-1)</f>
        <v>games</v>
      </c>
      <c r="R451" t="str">
        <f t="shared" si="41"/>
        <v>video games</v>
      </c>
      <c r="S451" s="12">
        <f t="shared" ref="S451:S514" si="45">(((L451/60)/60)/24)+DATE(1970,1,1)</f>
        <v>43530.25</v>
      </c>
      <c r="T451" s="12">
        <f t="shared" ref="T451:T514" si="46">(((M451/60)/60)/24)+DATE(1970,1,1)</f>
        <v>43547.208333333328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6">
        <f t="shared" si="42"/>
        <v>4</v>
      </c>
      <c r="G452" t="s">
        <v>14</v>
      </c>
      <c r="H452">
        <v>1</v>
      </c>
      <c r="I452" s="7">
        <f t="shared" si="43"/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44"/>
        <v>film &amp; video</v>
      </c>
      <c r="R452" t="str">
        <f t="shared" ref="R452:R515" si="47">RIGHT(P452,LEN(P452)-FIND("/",P452)+0)</f>
        <v>animation</v>
      </c>
      <c r="S452" s="12">
        <f t="shared" si="45"/>
        <v>43394.208333333328</v>
      </c>
      <c r="T452" s="12">
        <f t="shared" si="46"/>
        <v>43417.25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6">
        <f t="shared" si="42"/>
        <v>122.84501347708894</v>
      </c>
      <c r="G453" t="s">
        <v>20</v>
      </c>
      <c r="H453">
        <v>6286</v>
      </c>
      <c r="I453" s="7">
        <f t="shared" si="43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44"/>
        <v>music</v>
      </c>
      <c r="R453" t="str">
        <f t="shared" si="47"/>
        <v>rock</v>
      </c>
      <c r="S453" s="12">
        <f t="shared" si="45"/>
        <v>42935.208333333328</v>
      </c>
      <c r="T453" s="12">
        <f t="shared" si="46"/>
        <v>42966.208333333328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6">
        <f t="shared" si="42"/>
        <v>63.4375</v>
      </c>
      <c r="G454" t="s">
        <v>14</v>
      </c>
      <c r="H454">
        <v>31</v>
      </c>
      <c r="I454" s="7">
        <f t="shared" si="43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44"/>
        <v>film &amp; video</v>
      </c>
      <c r="R454" t="str">
        <f t="shared" si="47"/>
        <v>drama</v>
      </c>
      <c r="S454" s="12">
        <f t="shared" si="45"/>
        <v>40365.208333333336</v>
      </c>
      <c r="T454" s="12">
        <f t="shared" si="46"/>
        <v>40366.208333333336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6">
        <f t="shared" si="42"/>
        <v>56.331688596491226</v>
      </c>
      <c r="G455" t="s">
        <v>14</v>
      </c>
      <c r="H455">
        <v>1181</v>
      </c>
      <c r="I455" s="7">
        <f t="shared" si="43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44"/>
        <v>film &amp; video</v>
      </c>
      <c r="R455" t="str">
        <f t="shared" si="47"/>
        <v>science fiction</v>
      </c>
      <c r="S455" s="12">
        <f t="shared" si="45"/>
        <v>42705.25</v>
      </c>
      <c r="T455" s="12">
        <f t="shared" si="46"/>
        <v>42746.25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6">
        <f t="shared" si="42"/>
        <v>44.074999999999996</v>
      </c>
      <c r="G456" t="s">
        <v>14</v>
      </c>
      <c r="H456">
        <v>39</v>
      </c>
      <c r="I456" s="7">
        <f t="shared" si="43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44"/>
        <v>film &amp; video</v>
      </c>
      <c r="R456" t="str">
        <f t="shared" si="47"/>
        <v>drama</v>
      </c>
      <c r="S456" s="12">
        <f t="shared" si="45"/>
        <v>41568.208333333336</v>
      </c>
      <c r="T456" s="12">
        <f t="shared" si="46"/>
        <v>41604.25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6">
        <f t="shared" si="42"/>
        <v>118.37253218884121</v>
      </c>
      <c r="G457" t="s">
        <v>20</v>
      </c>
      <c r="H457">
        <v>3727</v>
      </c>
      <c r="I457" s="7">
        <f t="shared" si="43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44"/>
        <v>theater</v>
      </c>
      <c r="R457" t="str">
        <f t="shared" si="47"/>
        <v>plays</v>
      </c>
      <c r="S457" s="12">
        <f t="shared" si="45"/>
        <v>40809.208333333336</v>
      </c>
      <c r="T457" s="12">
        <f t="shared" si="46"/>
        <v>40832.208333333336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6">
        <f t="shared" si="42"/>
        <v>104.1243169398907</v>
      </c>
      <c r="G458" t="s">
        <v>20</v>
      </c>
      <c r="H458">
        <v>1605</v>
      </c>
      <c r="I458" s="7">
        <f t="shared" si="43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44"/>
        <v>music</v>
      </c>
      <c r="R458" t="str">
        <f t="shared" si="47"/>
        <v>indie rock</v>
      </c>
      <c r="S458" s="12">
        <f t="shared" si="45"/>
        <v>43141.25</v>
      </c>
      <c r="T458" s="12">
        <f t="shared" si="46"/>
        <v>43141.25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6">
        <f t="shared" si="42"/>
        <v>26.640000000000004</v>
      </c>
      <c r="G459" t="s">
        <v>14</v>
      </c>
      <c r="H459">
        <v>46</v>
      </c>
      <c r="I459" s="7">
        <f t="shared" si="43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44"/>
        <v>theater</v>
      </c>
      <c r="R459" t="str">
        <f t="shared" si="47"/>
        <v>plays</v>
      </c>
      <c r="S459" s="12">
        <f t="shared" si="45"/>
        <v>42657.208333333328</v>
      </c>
      <c r="T459" s="12">
        <f t="shared" si="46"/>
        <v>42659.208333333328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6">
        <f t="shared" si="42"/>
        <v>351.20118343195264</v>
      </c>
      <c r="G460" t="s">
        <v>20</v>
      </c>
      <c r="H460">
        <v>2120</v>
      </c>
      <c r="I460" s="7">
        <f t="shared" si="43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44"/>
        <v>theater</v>
      </c>
      <c r="R460" t="str">
        <f t="shared" si="47"/>
        <v>plays</v>
      </c>
      <c r="S460" s="12">
        <f t="shared" si="45"/>
        <v>40265.208333333336</v>
      </c>
      <c r="T460" s="12">
        <f t="shared" si="46"/>
        <v>40309.208333333336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6">
        <f t="shared" si="42"/>
        <v>90.063492063492063</v>
      </c>
      <c r="G461" t="s">
        <v>14</v>
      </c>
      <c r="H461">
        <v>105</v>
      </c>
      <c r="I461" s="7">
        <f t="shared" si="43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44"/>
        <v>film &amp; video</v>
      </c>
      <c r="R461" t="str">
        <f t="shared" si="47"/>
        <v>documentary</v>
      </c>
      <c r="S461" s="12">
        <f t="shared" si="45"/>
        <v>42001.25</v>
      </c>
      <c r="T461" s="12">
        <f t="shared" si="46"/>
        <v>42026.25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6">
        <f t="shared" si="42"/>
        <v>171.625</v>
      </c>
      <c r="G462" t="s">
        <v>20</v>
      </c>
      <c r="H462">
        <v>50</v>
      </c>
      <c r="I462" s="7">
        <f t="shared" si="43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44"/>
        <v>theater</v>
      </c>
      <c r="R462" t="str">
        <f t="shared" si="47"/>
        <v>plays</v>
      </c>
      <c r="S462" s="12">
        <f t="shared" si="45"/>
        <v>40399.208333333336</v>
      </c>
      <c r="T462" s="12">
        <f t="shared" si="46"/>
        <v>40402.208333333336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6">
        <f t="shared" si="42"/>
        <v>141.04655870445345</v>
      </c>
      <c r="G463" t="s">
        <v>20</v>
      </c>
      <c r="H463">
        <v>2080</v>
      </c>
      <c r="I463" s="7">
        <f t="shared" si="43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44"/>
        <v>film &amp; video</v>
      </c>
      <c r="R463" t="str">
        <f t="shared" si="47"/>
        <v>drama</v>
      </c>
      <c r="S463" s="12">
        <f t="shared" si="45"/>
        <v>41757.208333333336</v>
      </c>
      <c r="T463" s="12">
        <f t="shared" si="46"/>
        <v>41777.208333333336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6">
        <f t="shared" si="42"/>
        <v>30.57944915254237</v>
      </c>
      <c r="G464" t="s">
        <v>14</v>
      </c>
      <c r="H464">
        <v>535</v>
      </c>
      <c r="I464" s="7">
        <f t="shared" si="43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44"/>
        <v>games</v>
      </c>
      <c r="R464" t="str">
        <f t="shared" si="47"/>
        <v>mobile games</v>
      </c>
      <c r="S464" s="12">
        <f t="shared" si="45"/>
        <v>41304.25</v>
      </c>
      <c r="T464" s="12">
        <f t="shared" si="46"/>
        <v>41342.25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6">
        <f t="shared" si="42"/>
        <v>108.16455696202532</v>
      </c>
      <c r="G465" t="s">
        <v>20</v>
      </c>
      <c r="H465">
        <v>2105</v>
      </c>
      <c r="I465" s="7">
        <f t="shared" si="43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44"/>
        <v>film &amp; video</v>
      </c>
      <c r="R465" t="str">
        <f t="shared" si="47"/>
        <v>animation</v>
      </c>
      <c r="S465" s="12">
        <f t="shared" si="45"/>
        <v>41639.25</v>
      </c>
      <c r="T465" s="12">
        <f t="shared" si="46"/>
        <v>41643.25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6">
        <f t="shared" si="42"/>
        <v>133.45505617977528</v>
      </c>
      <c r="G466" t="s">
        <v>20</v>
      </c>
      <c r="H466">
        <v>2436</v>
      </c>
      <c r="I466" s="7">
        <f t="shared" si="43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44"/>
        <v>theater</v>
      </c>
      <c r="R466" t="str">
        <f t="shared" si="47"/>
        <v>plays</v>
      </c>
      <c r="S466" s="12">
        <f t="shared" si="45"/>
        <v>43142.25</v>
      </c>
      <c r="T466" s="12">
        <f t="shared" si="46"/>
        <v>43156.25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6">
        <f t="shared" si="42"/>
        <v>187.85106382978722</v>
      </c>
      <c r="G467" t="s">
        <v>20</v>
      </c>
      <c r="H467">
        <v>80</v>
      </c>
      <c r="I467" s="7">
        <f t="shared" si="43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44"/>
        <v>publishing</v>
      </c>
      <c r="R467" t="str">
        <f t="shared" si="47"/>
        <v>translations</v>
      </c>
      <c r="S467" s="12">
        <f t="shared" si="45"/>
        <v>43127.25</v>
      </c>
      <c r="T467" s="12">
        <f t="shared" si="46"/>
        <v>43136.25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6">
        <f t="shared" si="42"/>
        <v>332</v>
      </c>
      <c r="G468" t="s">
        <v>20</v>
      </c>
      <c r="H468">
        <v>42</v>
      </c>
      <c r="I468" s="7">
        <f t="shared" si="43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44"/>
        <v>technology</v>
      </c>
      <c r="R468" t="str">
        <f t="shared" si="47"/>
        <v>wearables</v>
      </c>
      <c r="S468" s="12">
        <f t="shared" si="45"/>
        <v>41409.208333333336</v>
      </c>
      <c r="T468" s="12">
        <f t="shared" si="46"/>
        <v>41432.208333333336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6">
        <f t="shared" si="42"/>
        <v>575.21428571428578</v>
      </c>
      <c r="G469" t="s">
        <v>20</v>
      </c>
      <c r="H469">
        <v>139</v>
      </c>
      <c r="I469" s="7">
        <f t="shared" si="43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44"/>
        <v>technology</v>
      </c>
      <c r="R469" t="str">
        <f t="shared" si="47"/>
        <v>web</v>
      </c>
      <c r="S469" s="12">
        <f t="shared" si="45"/>
        <v>42331.25</v>
      </c>
      <c r="T469" s="12">
        <f t="shared" si="46"/>
        <v>42338.25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6">
        <f t="shared" si="42"/>
        <v>40.5</v>
      </c>
      <c r="G470" t="s">
        <v>14</v>
      </c>
      <c r="H470">
        <v>16</v>
      </c>
      <c r="I470" s="7">
        <f t="shared" si="43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44"/>
        <v>theater</v>
      </c>
      <c r="R470" t="str">
        <f t="shared" si="47"/>
        <v>plays</v>
      </c>
      <c r="S470" s="12">
        <f t="shared" si="45"/>
        <v>43569.208333333328</v>
      </c>
      <c r="T470" s="12">
        <f t="shared" si="46"/>
        <v>43585.208333333328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6">
        <f t="shared" si="42"/>
        <v>184.42857142857144</v>
      </c>
      <c r="G471" t="s">
        <v>20</v>
      </c>
      <c r="H471">
        <v>159</v>
      </c>
      <c r="I471" s="7">
        <f t="shared" si="43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44"/>
        <v>film &amp; video</v>
      </c>
      <c r="R471" t="str">
        <f t="shared" si="47"/>
        <v>drama</v>
      </c>
      <c r="S471" s="12">
        <f t="shared" si="45"/>
        <v>42142.208333333328</v>
      </c>
      <c r="T471" s="12">
        <f t="shared" si="46"/>
        <v>42144.208333333328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6">
        <f t="shared" si="42"/>
        <v>285.80555555555554</v>
      </c>
      <c r="G472" t="s">
        <v>20</v>
      </c>
      <c r="H472">
        <v>381</v>
      </c>
      <c r="I472" s="7">
        <f t="shared" si="43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44"/>
        <v>technology</v>
      </c>
      <c r="R472" t="str">
        <f t="shared" si="47"/>
        <v>wearables</v>
      </c>
      <c r="S472" s="12">
        <f t="shared" si="45"/>
        <v>42716.25</v>
      </c>
      <c r="T472" s="12">
        <f t="shared" si="46"/>
        <v>42723.25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6">
        <f t="shared" si="42"/>
        <v>319</v>
      </c>
      <c r="G473" t="s">
        <v>20</v>
      </c>
      <c r="H473">
        <v>194</v>
      </c>
      <c r="I473" s="7">
        <f t="shared" si="43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44"/>
        <v>food</v>
      </c>
      <c r="R473" t="str">
        <f t="shared" si="47"/>
        <v>food trucks</v>
      </c>
      <c r="S473" s="12">
        <f t="shared" si="45"/>
        <v>41031.208333333336</v>
      </c>
      <c r="T473" s="12">
        <f t="shared" si="46"/>
        <v>41031.208333333336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6">
        <f t="shared" si="42"/>
        <v>39.234070221066318</v>
      </c>
      <c r="G474" t="s">
        <v>14</v>
      </c>
      <c r="H474">
        <v>575</v>
      </c>
      <c r="I474" s="7">
        <f t="shared" si="43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44"/>
        <v>music</v>
      </c>
      <c r="R474" t="str">
        <f t="shared" si="47"/>
        <v>rock</v>
      </c>
      <c r="S474" s="12">
        <f t="shared" si="45"/>
        <v>43535.208333333328</v>
      </c>
      <c r="T474" s="12">
        <f t="shared" si="46"/>
        <v>43589.208333333328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6">
        <f t="shared" si="42"/>
        <v>178.14000000000001</v>
      </c>
      <c r="G475" t="s">
        <v>20</v>
      </c>
      <c r="H475">
        <v>106</v>
      </c>
      <c r="I475" s="7">
        <f t="shared" si="43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44"/>
        <v>music</v>
      </c>
      <c r="R475" t="str">
        <f t="shared" si="47"/>
        <v>electric music</v>
      </c>
      <c r="S475" s="12">
        <f t="shared" si="45"/>
        <v>43277.208333333328</v>
      </c>
      <c r="T475" s="12">
        <f t="shared" si="46"/>
        <v>43278.208333333328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6">
        <f t="shared" si="42"/>
        <v>365.15</v>
      </c>
      <c r="G476" t="s">
        <v>20</v>
      </c>
      <c r="H476">
        <v>142</v>
      </c>
      <c r="I476" s="7">
        <f t="shared" si="43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44"/>
        <v>film &amp; video</v>
      </c>
      <c r="R476" t="str">
        <f t="shared" si="47"/>
        <v>television</v>
      </c>
      <c r="S476" s="12">
        <f t="shared" si="45"/>
        <v>41989.25</v>
      </c>
      <c r="T476" s="12">
        <f t="shared" si="46"/>
        <v>41990.25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6">
        <f t="shared" si="42"/>
        <v>113.94594594594594</v>
      </c>
      <c r="G477" t="s">
        <v>20</v>
      </c>
      <c r="H477">
        <v>211</v>
      </c>
      <c r="I477" s="7">
        <f t="shared" si="43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44"/>
        <v>publishing</v>
      </c>
      <c r="R477" t="str">
        <f t="shared" si="47"/>
        <v>translations</v>
      </c>
      <c r="S477" s="12">
        <f t="shared" si="45"/>
        <v>41450.208333333336</v>
      </c>
      <c r="T477" s="12">
        <f t="shared" si="46"/>
        <v>41454.208333333336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6">
        <f t="shared" si="42"/>
        <v>29.828720626631856</v>
      </c>
      <c r="G478" t="s">
        <v>14</v>
      </c>
      <c r="H478">
        <v>1120</v>
      </c>
      <c r="I478" s="7">
        <f t="shared" si="43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44"/>
        <v>publishing</v>
      </c>
      <c r="R478" t="str">
        <f t="shared" si="47"/>
        <v>fiction</v>
      </c>
      <c r="S478" s="12">
        <f t="shared" si="45"/>
        <v>43322.208333333328</v>
      </c>
      <c r="T478" s="12">
        <f t="shared" si="46"/>
        <v>43328.208333333328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6">
        <f t="shared" si="42"/>
        <v>54.270588235294113</v>
      </c>
      <c r="G479" t="s">
        <v>14</v>
      </c>
      <c r="H479">
        <v>113</v>
      </c>
      <c r="I479" s="7">
        <f t="shared" si="43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44"/>
        <v>film &amp; video</v>
      </c>
      <c r="R479" t="str">
        <f t="shared" si="47"/>
        <v>science fiction</v>
      </c>
      <c r="S479" s="12">
        <f t="shared" si="45"/>
        <v>40720.208333333336</v>
      </c>
      <c r="T479" s="12">
        <f t="shared" si="46"/>
        <v>40747.208333333336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6">
        <f t="shared" si="42"/>
        <v>236.34156976744185</v>
      </c>
      <c r="G480" t="s">
        <v>20</v>
      </c>
      <c r="H480">
        <v>2756</v>
      </c>
      <c r="I480" s="7">
        <f t="shared" si="43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44"/>
        <v>technology</v>
      </c>
      <c r="R480" t="str">
        <f t="shared" si="47"/>
        <v>wearables</v>
      </c>
      <c r="S480" s="12">
        <f t="shared" si="45"/>
        <v>42072.208333333328</v>
      </c>
      <c r="T480" s="12">
        <f t="shared" si="46"/>
        <v>42084.208333333328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6">
        <f t="shared" si="42"/>
        <v>512.91666666666663</v>
      </c>
      <c r="G481" t="s">
        <v>20</v>
      </c>
      <c r="H481">
        <v>173</v>
      </c>
      <c r="I481" s="7">
        <f t="shared" si="43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44"/>
        <v>food</v>
      </c>
      <c r="R481" t="str">
        <f t="shared" si="47"/>
        <v>food trucks</v>
      </c>
      <c r="S481" s="12">
        <f t="shared" si="45"/>
        <v>42945.208333333328</v>
      </c>
      <c r="T481" s="12">
        <f t="shared" si="46"/>
        <v>42947.208333333328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6">
        <f t="shared" si="42"/>
        <v>100.65116279069768</v>
      </c>
      <c r="G482" t="s">
        <v>20</v>
      </c>
      <c r="H482">
        <v>87</v>
      </c>
      <c r="I482" s="7">
        <f t="shared" si="43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44"/>
        <v>photography</v>
      </c>
      <c r="R482" t="str">
        <f t="shared" si="47"/>
        <v>photography books</v>
      </c>
      <c r="S482" s="12">
        <f t="shared" si="45"/>
        <v>40248.25</v>
      </c>
      <c r="T482" s="12">
        <f t="shared" si="46"/>
        <v>40257.208333333336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6">
        <f t="shared" si="42"/>
        <v>81.348423194303152</v>
      </c>
      <c r="G483" t="s">
        <v>14</v>
      </c>
      <c r="H483">
        <v>1538</v>
      </c>
      <c r="I483" s="7">
        <f t="shared" si="43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44"/>
        <v>theater</v>
      </c>
      <c r="R483" t="str">
        <f t="shared" si="47"/>
        <v>plays</v>
      </c>
      <c r="S483" s="12">
        <f t="shared" si="45"/>
        <v>41913.208333333336</v>
      </c>
      <c r="T483" s="12">
        <f t="shared" si="46"/>
        <v>41955.25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6">
        <f t="shared" si="42"/>
        <v>16.404761904761905</v>
      </c>
      <c r="G484" t="s">
        <v>14</v>
      </c>
      <c r="H484">
        <v>9</v>
      </c>
      <c r="I484" s="7">
        <f t="shared" si="43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44"/>
        <v>publishing</v>
      </c>
      <c r="R484" t="str">
        <f t="shared" si="47"/>
        <v>fiction</v>
      </c>
      <c r="S484" s="12">
        <f t="shared" si="45"/>
        <v>40963.25</v>
      </c>
      <c r="T484" s="12">
        <f t="shared" si="46"/>
        <v>40974.25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6">
        <f t="shared" si="42"/>
        <v>52.774617067833695</v>
      </c>
      <c r="G485" t="s">
        <v>14</v>
      </c>
      <c r="H485">
        <v>554</v>
      </c>
      <c r="I485" s="7">
        <f t="shared" si="43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44"/>
        <v>theater</v>
      </c>
      <c r="R485" t="str">
        <f t="shared" si="47"/>
        <v>plays</v>
      </c>
      <c r="S485" s="12">
        <f t="shared" si="45"/>
        <v>43811.25</v>
      </c>
      <c r="T485" s="12">
        <f t="shared" si="46"/>
        <v>43818.25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6">
        <f t="shared" si="42"/>
        <v>260.20608108108109</v>
      </c>
      <c r="G486" t="s">
        <v>20</v>
      </c>
      <c r="H486">
        <v>1572</v>
      </c>
      <c r="I486" s="7">
        <f t="shared" si="43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44"/>
        <v>food</v>
      </c>
      <c r="R486" t="str">
        <f t="shared" si="47"/>
        <v>food trucks</v>
      </c>
      <c r="S486" s="12">
        <f t="shared" si="45"/>
        <v>41855.208333333336</v>
      </c>
      <c r="T486" s="12">
        <f t="shared" si="46"/>
        <v>41904.208333333336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6">
        <f t="shared" si="42"/>
        <v>30.73289183222958</v>
      </c>
      <c r="G487" t="s">
        <v>14</v>
      </c>
      <c r="H487">
        <v>648</v>
      </c>
      <c r="I487" s="7">
        <f t="shared" si="43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44"/>
        <v>theater</v>
      </c>
      <c r="R487" t="str">
        <f t="shared" si="47"/>
        <v>plays</v>
      </c>
      <c r="S487" s="12">
        <f t="shared" si="45"/>
        <v>43626.208333333328</v>
      </c>
      <c r="T487" s="12">
        <f t="shared" si="46"/>
        <v>43667.208333333328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6">
        <f t="shared" si="42"/>
        <v>13.5</v>
      </c>
      <c r="G488" t="s">
        <v>14</v>
      </c>
      <c r="H488">
        <v>21</v>
      </c>
      <c r="I488" s="7">
        <f t="shared" si="43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44"/>
        <v>publishing</v>
      </c>
      <c r="R488" t="str">
        <f t="shared" si="47"/>
        <v>translations</v>
      </c>
      <c r="S488" s="12">
        <f t="shared" si="45"/>
        <v>43168.25</v>
      </c>
      <c r="T488" s="12">
        <f t="shared" si="46"/>
        <v>43183.208333333328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6">
        <f t="shared" si="42"/>
        <v>178.62556663644605</v>
      </c>
      <c r="G489" t="s">
        <v>20</v>
      </c>
      <c r="H489">
        <v>2346</v>
      </c>
      <c r="I489" s="7">
        <f t="shared" si="43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44"/>
        <v>theater</v>
      </c>
      <c r="R489" t="str">
        <f t="shared" si="47"/>
        <v>plays</v>
      </c>
      <c r="S489" s="12">
        <f t="shared" si="45"/>
        <v>42845.208333333328</v>
      </c>
      <c r="T489" s="12">
        <f t="shared" si="46"/>
        <v>42878.208333333328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6">
        <f t="shared" si="42"/>
        <v>220.0566037735849</v>
      </c>
      <c r="G490" t="s">
        <v>20</v>
      </c>
      <c r="H490">
        <v>115</v>
      </c>
      <c r="I490" s="7">
        <f t="shared" si="43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44"/>
        <v>theater</v>
      </c>
      <c r="R490" t="str">
        <f t="shared" si="47"/>
        <v>plays</v>
      </c>
      <c r="S490" s="12">
        <f t="shared" si="45"/>
        <v>42403.25</v>
      </c>
      <c r="T490" s="12">
        <f t="shared" si="46"/>
        <v>42420.25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6">
        <f t="shared" si="42"/>
        <v>101.5108695652174</v>
      </c>
      <c r="G491" t="s">
        <v>20</v>
      </c>
      <c r="H491">
        <v>85</v>
      </c>
      <c r="I491" s="7">
        <f t="shared" si="43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44"/>
        <v>technology</v>
      </c>
      <c r="R491" t="str">
        <f t="shared" si="47"/>
        <v>wearables</v>
      </c>
      <c r="S491" s="12">
        <f t="shared" si="45"/>
        <v>40406.208333333336</v>
      </c>
      <c r="T491" s="12">
        <f t="shared" si="46"/>
        <v>40411.208333333336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6">
        <f t="shared" si="42"/>
        <v>191.5</v>
      </c>
      <c r="G492" t="s">
        <v>20</v>
      </c>
      <c r="H492">
        <v>144</v>
      </c>
      <c r="I492" s="7">
        <f t="shared" si="43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44"/>
        <v>journalism</v>
      </c>
      <c r="R492" t="str">
        <f t="shared" si="47"/>
        <v>audio</v>
      </c>
      <c r="S492" s="12">
        <f t="shared" si="45"/>
        <v>43786.25</v>
      </c>
      <c r="T492" s="12">
        <f t="shared" si="46"/>
        <v>43793.25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6">
        <f t="shared" si="42"/>
        <v>305.34683098591546</v>
      </c>
      <c r="G493" t="s">
        <v>20</v>
      </c>
      <c r="H493">
        <v>2443</v>
      </c>
      <c r="I493" s="7">
        <f t="shared" si="43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44"/>
        <v>food</v>
      </c>
      <c r="R493" t="str">
        <f t="shared" si="47"/>
        <v>food trucks</v>
      </c>
      <c r="S493" s="12">
        <f t="shared" si="45"/>
        <v>41456.208333333336</v>
      </c>
      <c r="T493" s="12">
        <f t="shared" si="46"/>
        <v>41482.208333333336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6">
        <f t="shared" si="42"/>
        <v>23.995287958115181</v>
      </c>
      <c r="G494" t="s">
        <v>74</v>
      </c>
      <c r="H494">
        <v>595</v>
      </c>
      <c r="I494" s="7">
        <f t="shared" si="43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44"/>
        <v>film &amp; video</v>
      </c>
      <c r="R494" t="str">
        <f t="shared" si="47"/>
        <v>shorts</v>
      </c>
      <c r="S494" s="12">
        <f t="shared" si="45"/>
        <v>40336.208333333336</v>
      </c>
      <c r="T494" s="12">
        <f t="shared" si="46"/>
        <v>40371.208333333336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6">
        <f t="shared" si="42"/>
        <v>723.77777777777771</v>
      </c>
      <c r="G495" t="s">
        <v>20</v>
      </c>
      <c r="H495">
        <v>64</v>
      </c>
      <c r="I495" s="7">
        <f t="shared" si="43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44"/>
        <v>photography</v>
      </c>
      <c r="R495" t="str">
        <f t="shared" si="47"/>
        <v>photography books</v>
      </c>
      <c r="S495" s="12">
        <f t="shared" si="45"/>
        <v>43645.208333333328</v>
      </c>
      <c r="T495" s="12">
        <f t="shared" si="46"/>
        <v>43658.208333333328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6">
        <f t="shared" si="42"/>
        <v>547.36</v>
      </c>
      <c r="G496" t="s">
        <v>20</v>
      </c>
      <c r="H496">
        <v>268</v>
      </c>
      <c r="I496" s="7">
        <f t="shared" si="43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44"/>
        <v>technology</v>
      </c>
      <c r="R496" t="str">
        <f t="shared" si="47"/>
        <v>wearables</v>
      </c>
      <c r="S496" s="12">
        <f t="shared" si="45"/>
        <v>40990.208333333336</v>
      </c>
      <c r="T496" s="12">
        <f t="shared" si="46"/>
        <v>40991.208333333336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6">
        <f t="shared" si="42"/>
        <v>414.49999999999994</v>
      </c>
      <c r="G497" t="s">
        <v>20</v>
      </c>
      <c r="H497">
        <v>195</v>
      </c>
      <c r="I497" s="7">
        <f t="shared" si="43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44"/>
        <v>theater</v>
      </c>
      <c r="R497" t="str">
        <f t="shared" si="47"/>
        <v>plays</v>
      </c>
      <c r="S497" s="12">
        <f t="shared" si="45"/>
        <v>41800.208333333336</v>
      </c>
      <c r="T497" s="12">
        <f t="shared" si="46"/>
        <v>41804.208333333336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6">
        <f t="shared" si="42"/>
        <v>0.90696409140369971</v>
      </c>
      <c r="G498" t="s">
        <v>14</v>
      </c>
      <c r="H498">
        <v>54</v>
      </c>
      <c r="I498" s="7">
        <f t="shared" si="43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44"/>
        <v>film &amp; video</v>
      </c>
      <c r="R498" t="str">
        <f t="shared" si="47"/>
        <v>animation</v>
      </c>
      <c r="S498" s="12">
        <f t="shared" si="45"/>
        <v>42876.208333333328</v>
      </c>
      <c r="T498" s="12">
        <f t="shared" si="46"/>
        <v>42893.208333333328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6">
        <f t="shared" si="42"/>
        <v>34.173469387755098</v>
      </c>
      <c r="G499" t="s">
        <v>14</v>
      </c>
      <c r="H499">
        <v>120</v>
      </c>
      <c r="I499" s="7">
        <f t="shared" si="43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44"/>
        <v>technology</v>
      </c>
      <c r="R499" t="str">
        <f t="shared" si="47"/>
        <v>wearables</v>
      </c>
      <c r="S499" s="12">
        <f t="shared" si="45"/>
        <v>42724.25</v>
      </c>
      <c r="T499" s="12">
        <f t="shared" si="46"/>
        <v>42724.25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6">
        <f t="shared" si="42"/>
        <v>23.948810754912099</v>
      </c>
      <c r="G500" t="s">
        <v>14</v>
      </c>
      <c r="H500">
        <v>579</v>
      </c>
      <c r="I500" s="7">
        <f t="shared" si="43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44"/>
        <v>technology</v>
      </c>
      <c r="R500" t="str">
        <f t="shared" si="47"/>
        <v>web</v>
      </c>
      <c r="S500" s="12">
        <f t="shared" si="45"/>
        <v>42005.25</v>
      </c>
      <c r="T500" s="12">
        <f t="shared" si="46"/>
        <v>42007.25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6">
        <f t="shared" si="42"/>
        <v>48.072649572649574</v>
      </c>
      <c r="G501" t="s">
        <v>14</v>
      </c>
      <c r="H501">
        <v>2072</v>
      </c>
      <c r="I501" s="7">
        <f t="shared" si="43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44"/>
        <v>film &amp; video</v>
      </c>
      <c r="R501" t="str">
        <f t="shared" si="47"/>
        <v>documentary</v>
      </c>
      <c r="S501" s="12">
        <f t="shared" si="45"/>
        <v>42444.208333333328</v>
      </c>
      <c r="T501" s="12">
        <f t="shared" si="46"/>
        <v>42449.208333333328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6">
        <f t="shared" si="42"/>
        <v>0</v>
      </c>
      <c r="G502" t="s">
        <v>14</v>
      </c>
      <c r="H502">
        <v>0</v>
      </c>
      <c r="I502" s="7">
        <f t="shared" si="43"/>
        <v>0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44"/>
        <v>theater</v>
      </c>
      <c r="R502" t="str">
        <f t="shared" si="47"/>
        <v>plays</v>
      </c>
      <c r="S502" s="12">
        <f t="shared" si="45"/>
        <v>41395.208333333336</v>
      </c>
      <c r="T502" s="12">
        <f t="shared" si="46"/>
        <v>41423.208333333336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6">
        <f t="shared" si="42"/>
        <v>70.145182291666657</v>
      </c>
      <c r="G503" t="s">
        <v>14</v>
      </c>
      <c r="H503">
        <v>1796</v>
      </c>
      <c r="I503" s="7">
        <f t="shared" si="43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44"/>
        <v>film &amp; video</v>
      </c>
      <c r="R503" t="str">
        <f t="shared" si="47"/>
        <v>documentary</v>
      </c>
      <c r="S503" s="12">
        <f t="shared" si="45"/>
        <v>41345.208333333336</v>
      </c>
      <c r="T503" s="12">
        <f t="shared" si="46"/>
        <v>41347.208333333336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6">
        <f t="shared" si="42"/>
        <v>529.92307692307691</v>
      </c>
      <c r="G504" t="s">
        <v>20</v>
      </c>
      <c r="H504">
        <v>186</v>
      </c>
      <c r="I504" s="7">
        <f t="shared" si="43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44"/>
        <v>games</v>
      </c>
      <c r="R504" t="str">
        <f t="shared" si="47"/>
        <v>video games</v>
      </c>
      <c r="S504" s="12">
        <f t="shared" si="45"/>
        <v>41117.208333333336</v>
      </c>
      <c r="T504" s="12">
        <f t="shared" si="46"/>
        <v>41146.208333333336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6">
        <f t="shared" si="42"/>
        <v>180.32549019607845</v>
      </c>
      <c r="G505" t="s">
        <v>20</v>
      </c>
      <c r="H505">
        <v>460</v>
      </c>
      <c r="I505" s="7">
        <f t="shared" si="43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44"/>
        <v>film &amp; video</v>
      </c>
      <c r="R505" t="str">
        <f t="shared" si="47"/>
        <v>drama</v>
      </c>
      <c r="S505" s="12">
        <f t="shared" si="45"/>
        <v>42186.208333333328</v>
      </c>
      <c r="T505" s="12">
        <f t="shared" si="46"/>
        <v>42206.208333333328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6">
        <f t="shared" si="42"/>
        <v>92.320000000000007</v>
      </c>
      <c r="G506" t="s">
        <v>14</v>
      </c>
      <c r="H506">
        <v>62</v>
      </c>
      <c r="I506" s="7">
        <f t="shared" si="43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44"/>
        <v>music</v>
      </c>
      <c r="R506" t="str">
        <f t="shared" si="47"/>
        <v>rock</v>
      </c>
      <c r="S506" s="12">
        <f t="shared" si="45"/>
        <v>42142.208333333328</v>
      </c>
      <c r="T506" s="12">
        <f t="shared" si="46"/>
        <v>42143.208333333328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6">
        <f t="shared" si="42"/>
        <v>13.901001112347053</v>
      </c>
      <c r="G507" t="s">
        <v>14</v>
      </c>
      <c r="H507">
        <v>347</v>
      </c>
      <c r="I507" s="7">
        <f t="shared" si="43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44"/>
        <v>publishing</v>
      </c>
      <c r="R507" t="str">
        <f t="shared" si="47"/>
        <v>radio &amp; podcasts</v>
      </c>
      <c r="S507" s="12">
        <f t="shared" si="45"/>
        <v>41341.25</v>
      </c>
      <c r="T507" s="12">
        <f t="shared" si="46"/>
        <v>41383.208333333336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6">
        <f t="shared" si="42"/>
        <v>927.07777777777767</v>
      </c>
      <c r="G508" t="s">
        <v>20</v>
      </c>
      <c r="H508">
        <v>2528</v>
      </c>
      <c r="I508" s="7">
        <f t="shared" si="43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44"/>
        <v>theater</v>
      </c>
      <c r="R508" t="str">
        <f t="shared" si="47"/>
        <v>plays</v>
      </c>
      <c r="S508" s="12">
        <f t="shared" si="45"/>
        <v>43062.25</v>
      </c>
      <c r="T508" s="12">
        <f t="shared" si="46"/>
        <v>43079.25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6">
        <f t="shared" si="42"/>
        <v>39.857142857142861</v>
      </c>
      <c r="G509" t="s">
        <v>14</v>
      </c>
      <c r="H509">
        <v>19</v>
      </c>
      <c r="I509" s="7">
        <f t="shared" si="43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44"/>
        <v>technology</v>
      </c>
      <c r="R509" t="str">
        <f t="shared" si="47"/>
        <v>web</v>
      </c>
      <c r="S509" s="12">
        <f t="shared" si="45"/>
        <v>41373.208333333336</v>
      </c>
      <c r="T509" s="12">
        <f t="shared" si="46"/>
        <v>41422.208333333336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6">
        <f t="shared" si="42"/>
        <v>112.22929936305732</v>
      </c>
      <c r="G510" t="s">
        <v>20</v>
      </c>
      <c r="H510">
        <v>3657</v>
      </c>
      <c r="I510" s="7">
        <f t="shared" si="43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44"/>
        <v>theater</v>
      </c>
      <c r="R510" t="str">
        <f t="shared" si="47"/>
        <v>plays</v>
      </c>
      <c r="S510" s="12">
        <f t="shared" si="45"/>
        <v>43310.208333333328</v>
      </c>
      <c r="T510" s="12">
        <f t="shared" si="46"/>
        <v>43331.208333333328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6">
        <f t="shared" si="42"/>
        <v>70.925816023738875</v>
      </c>
      <c r="G511" t="s">
        <v>14</v>
      </c>
      <c r="H511">
        <v>1258</v>
      </c>
      <c r="I511" s="7">
        <f t="shared" si="43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44"/>
        <v>theater</v>
      </c>
      <c r="R511" t="str">
        <f t="shared" si="47"/>
        <v>plays</v>
      </c>
      <c r="S511" s="12">
        <f t="shared" si="45"/>
        <v>41034.208333333336</v>
      </c>
      <c r="T511" s="12">
        <f t="shared" si="46"/>
        <v>41044.208333333336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6">
        <f t="shared" si="42"/>
        <v>119.08974358974358</v>
      </c>
      <c r="G512" t="s">
        <v>20</v>
      </c>
      <c r="H512">
        <v>131</v>
      </c>
      <c r="I512" s="7">
        <f t="shared" si="43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44"/>
        <v>film &amp; video</v>
      </c>
      <c r="R512" t="str">
        <f t="shared" si="47"/>
        <v>drama</v>
      </c>
      <c r="S512" s="12">
        <f t="shared" si="45"/>
        <v>43251.208333333328</v>
      </c>
      <c r="T512" s="12">
        <f t="shared" si="46"/>
        <v>43275.208333333328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6">
        <f t="shared" si="42"/>
        <v>24.017591339648174</v>
      </c>
      <c r="G513" t="s">
        <v>14</v>
      </c>
      <c r="H513">
        <v>362</v>
      </c>
      <c r="I513" s="7">
        <f t="shared" si="43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44"/>
        <v>theater</v>
      </c>
      <c r="R513" t="str">
        <f t="shared" si="47"/>
        <v>plays</v>
      </c>
      <c r="S513" s="12">
        <f t="shared" si="45"/>
        <v>43671.208333333328</v>
      </c>
      <c r="T513" s="12">
        <f t="shared" si="46"/>
        <v>43681.208333333328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6">
        <f t="shared" si="42"/>
        <v>139.31868131868131</v>
      </c>
      <c r="G514" t="s">
        <v>20</v>
      </c>
      <c r="H514">
        <v>239</v>
      </c>
      <c r="I514" s="7">
        <f t="shared" si="43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44"/>
        <v>games</v>
      </c>
      <c r="R514" t="str">
        <f t="shared" si="47"/>
        <v>video games</v>
      </c>
      <c r="S514" s="12">
        <f t="shared" si="45"/>
        <v>41825.208333333336</v>
      </c>
      <c r="T514" s="12">
        <f t="shared" si="46"/>
        <v>41826.208333333336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6">
        <f t="shared" ref="F515:F578" si="48">E515/D515*100</f>
        <v>39.277108433734945</v>
      </c>
      <c r="G515" t="s">
        <v>74</v>
      </c>
      <c r="H515">
        <v>35</v>
      </c>
      <c r="I515" s="7">
        <f t="shared" ref="I515:I578" si="49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50">LEFT(P515,SEARCH("/",P515)-1)</f>
        <v>film &amp; video</v>
      </c>
      <c r="R515" t="str">
        <f t="shared" si="47"/>
        <v>television</v>
      </c>
      <c r="S515" s="12">
        <f t="shared" ref="S515:S578" si="51">(((L515/60)/60)/24)+DATE(1970,1,1)</f>
        <v>40430.208333333336</v>
      </c>
      <c r="T515" s="12">
        <f t="shared" ref="T515:T578" si="52">(((M515/60)/60)/24)+DATE(1970,1,1)</f>
        <v>40432.208333333336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6">
        <f t="shared" si="48"/>
        <v>22.439077144917089</v>
      </c>
      <c r="G516" t="s">
        <v>74</v>
      </c>
      <c r="H516">
        <v>528</v>
      </c>
      <c r="I516" s="7">
        <f t="shared" si="49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50"/>
        <v>music</v>
      </c>
      <c r="R516" t="str">
        <f t="shared" ref="R516:R579" si="53">RIGHT(P516,LEN(P516)-FIND("/",P516)+0)</f>
        <v>rock</v>
      </c>
      <c r="S516" s="12">
        <f t="shared" si="51"/>
        <v>41614.25</v>
      </c>
      <c r="T516" s="12">
        <f t="shared" si="52"/>
        <v>41619.25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6">
        <f t="shared" si="48"/>
        <v>55.779069767441861</v>
      </c>
      <c r="G517" t="s">
        <v>14</v>
      </c>
      <c r="H517">
        <v>133</v>
      </c>
      <c r="I517" s="7">
        <f t="shared" si="49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50"/>
        <v>theater</v>
      </c>
      <c r="R517" t="str">
        <f t="shared" si="53"/>
        <v>plays</v>
      </c>
      <c r="S517" s="12">
        <f t="shared" si="51"/>
        <v>40900.25</v>
      </c>
      <c r="T517" s="12">
        <f t="shared" si="52"/>
        <v>40902.25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6">
        <f t="shared" si="48"/>
        <v>42.523125996810208</v>
      </c>
      <c r="G518" t="s">
        <v>14</v>
      </c>
      <c r="H518">
        <v>846</v>
      </c>
      <c r="I518" s="7">
        <f t="shared" si="49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50"/>
        <v>publishing</v>
      </c>
      <c r="R518" t="str">
        <f t="shared" si="53"/>
        <v>nonfiction</v>
      </c>
      <c r="S518" s="12">
        <f t="shared" si="51"/>
        <v>40396.208333333336</v>
      </c>
      <c r="T518" s="12">
        <f t="shared" si="52"/>
        <v>40434.208333333336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6">
        <f t="shared" si="48"/>
        <v>112.00000000000001</v>
      </c>
      <c r="G519" t="s">
        <v>20</v>
      </c>
      <c r="H519">
        <v>78</v>
      </c>
      <c r="I519" s="7">
        <f t="shared" si="49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50"/>
        <v>food</v>
      </c>
      <c r="R519" t="str">
        <f t="shared" si="53"/>
        <v>food trucks</v>
      </c>
      <c r="S519" s="12">
        <f t="shared" si="51"/>
        <v>42860.208333333328</v>
      </c>
      <c r="T519" s="12">
        <f t="shared" si="52"/>
        <v>42865.208333333328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6">
        <f t="shared" si="48"/>
        <v>7.0681818181818183</v>
      </c>
      <c r="G520" t="s">
        <v>14</v>
      </c>
      <c r="H520">
        <v>10</v>
      </c>
      <c r="I520" s="7">
        <f t="shared" si="49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50"/>
        <v>film &amp; video</v>
      </c>
      <c r="R520" t="str">
        <f t="shared" si="53"/>
        <v>animation</v>
      </c>
      <c r="S520" s="12">
        <f t="shared" si="51"/>
        <v>43154.25</v>
      </c>
      <c r="T520" s="12">
        <f t="shared" si="52"/>
        <v>43156.25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6">
        <f t="shared" si="48"/>
        <v>101.74563871693867</v>
      </c>
      <c r="G521" t="s">
        <v>20</v>
      </c>
      <c r="H521">
        <v>1773</v>
      </c>
      <c r="I521" s="7">
        <f t="shared" si="49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50"/>
        <v>music</v>
      </c>
      <c r="R521" t="str">
        <f t="shared" si="53"/>
        <v>rock</v>
      </c>
      <c r="S521" s="12">
        <f t="shared" si="51"/>
        <v>42012.25</v>
      </c>
      <c r="T521" s="12">
        <f t="shared" si="52"/>
        <v>42026.25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6">
        <f t="shared" si="48"/>
        <v>425.75</v>
      </c>
      <c r="G522" t="s">
        <v>20</v>
      </c>
      <c r="H522">
        <v>32</v>
      </c>
      <c r="I522" s="7">
        <f t="shared" si="49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50"/>
        <v>theater</v>
      </c>
      <c r="R522" t="str">
        <f t="shared" si="53"/>
        <v>plays</v>
      </c>
      <c r="S522" s="12">
        <f t="shared" si="51"/>
        <v>43574.208333333328</v>
      </c>
      <c r="T522" s="12">
        <f t="shared" si="52"/>
        <v>43577.208333333328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6">
        <f t="shared" si="48"/>
        <v>145.53947368421052</v>
      </c>
      <c r="G523" t="s">
        <v>20</v>
      </c>
      <c r="H523">
        <v>369</v>
      </c>
      <c r="I523" s="7">
        <f t="shared" si="49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50"/>
        <v>film &amp; video</v>
      </c>
      <c r="R523" t="str">
        <f t="shared" si="53"/>
        <v>drama</v>
      </c>
      <c r="S523" s="12">
        <f t="shared" si="51"/>
        <v>42605.208333333328</v>
      </c>
      <c r="T523" s="12">
        <f t="shared" si="52"/>
        <v>42611.208333333328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6">
        <f t="shared" si="48"/>
        <v>32.453465346534657</v>
      </c>
      <c r="G524" t="s">
        <v>14</v>
      </c>
      <c r="H524">
        <v>191</v>
      </c>
      <c r="I524" s="7">
        <f t="shared" si="49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50"/>
        <v>film &amp; video</v>
      </c>
      <c r="R524" t="str">
        <f t="shared" si="53"/>
        <v>shorts</v>
      </c>
      <c r="S524" s="12">
        <f t="shared" si="51"/>
        <v>41093.208333333336</v>
      </c>
      <c r="T524" s="12">
        <f t="shared" si="52"/>
        <v>41105.208333333336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6">
        <f t="shared" si="48"/>
        <v>700.33333333333326</v>
      </c>
      <c r="G525" t="s">
        <v>20</v>
      </c>
      <c r="H525">
        <v>89</v>
      </c>
      <c r="I525" s="7">
        <f t="shared" si="49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50"/>
        <v>film &amp; video</v>
      </c>
      <c r="R525" t="str">
        <f t="shared" si="53"/>
        <v>shorts</v>
      </c>
      <c r="S525" s="12">
        <f t="shared" si="51"/>
        <v>40241.25</v>
      </c>
      <c r="T525" s="12">
        <f t="shared" si="52"/>
        <v>40246.25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6">
        <f t="shared" si="48"/>
        <v>83.904860392967933</v>
      </c>
      <c r="G526" t="s">
        <v>14</v>
      </c>
      <c r="H526">
        <v>1979</v>
      </c>
      <c r="I526" s="7">
        <f t="shared" si="49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50"/>
        <v>theater</v>
      </c>
      <c r="R526" t="str">
        <f t="shared" si="53"/>
        <v>plays</v>
      </c>
      <c r="S526" s="12">
        <f t="shared" si="51"/>
        <v>40294.208333333336</v>
      </c>
      <c r="T526" s="12">
        <f t="shared" si="52"/>
        <v>40307.208333333336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6">
        <f t="shared" si="48"/>
        <v>84.19047619047619</v>
      </c>
      <c r="G527" t="s">
        <v>14</v>
      </c>
      <c r="H527">
        <v>63</v>
      </c>
      <c r="I527" s="7">
        <f t="shared" si="49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50"/>
        <v>technology</v>
      </c>
      <c r="R527" t="str">
        <f t="shared" si="53"/>
        <v>wearables</v>
      </c>
      <c r="S527" s="12">
        <f t="shared" si="51"/>
        <v>40505.25</v>
      </c>
      <c r="T527" s="12">
        <f t="shared" si="52"/>
        <v>40509.25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6">
        <f t="shared" si="48"/>
        <v>155.95180722891567</v>
      </c>
      <c r="G528" t="s">
        <v>20</v>
      </c>
      <c r="H528">
        <v>147</v>
      </c>
      <c r="I528" s="7">
        <f t="shared" si="49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50"/>
        <v>theater</v>
      </c>
      <c r="R528" t="str">
        <f t="shared" si="53"/>
        <v>plays</v>
      </c>
      <c r="S528" s="12">
        <f t="shared" si="51"/>
        <v>42364.25</v>
      </c>
      <c r="T528" s="12">
        <f t="shared" si="52"/>
        <v>42401.25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6">
        <f t="shared" si="48"/>
        <v>99.619450317124731</v>
      </c>
      <c r="G529" t="s">
        <v>14</v>
      </c>
      <c r="H529">
        <v>6080</v>
      </c>
      <c r="I529" s="7">
        <f t="shared" si="49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50"/>
        <v>film &amp; video</v>
      </c>
      <c r="R529" t="str">
        <f t="shared" si="53"/>
        <v>animation</v>
      </c>
      <c r="S529" s="12">
        <f t="shared" si="51"/>
        <v>42405.25</v>
      </c>
      <c r="T529" s="12">
        <f t="shared" si="52"/>
        <v>42441.25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6">
        <f t="shared" si="48"/>
        <v>80.300000000000011</v>
      </c>
      <c r="G530" t="s">
        <v>14</v>
      </c>
      <c r="H530">
        <v>80</v>
      </c>
      <c r="I530" s="7">
        <f t="shared" si="49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50"/>
        <v>music</v>
      </c>
      <c r="R530" t="str">
        <f t="shared" si="53"/>
        <v>indie rock</v>
      </c>
      <c r="S530" s="12">
        <f t="shared" si="51"/>
        <v>41601.25</v>
      </c>
      <c r="T530" s="12">
        <f t="shared" si="52"/>
        <v>41646.25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6">
        <f t="shared" si="48"/>
        <v>11.254901960784313</v>
      </c>
      <c r="G531" t="s">
        <v>14</v>
      </c>
      <c r="H531">
        <v>9</v>
      </c>
      <c r="I531" s="7">
        <f t="shared" si="49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50"/>
        <v>games</v>
      </c>
      <c r="R531" t="str">
        <f t="shared" si="53"/>
        <v>video games</v>
      </c>
      <c r="S531" s="12">
        <f t="shared" si="51"/>
        <v>41769.208333333336</v>
      </c>
      <c r="T531" s="12">
        <f t="shared" si="52"/>
        <v>41797.208333333336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6">
        <f t="shared" si="48"/>
        <v>91.740952380952379</v>
      </c>
      <c r="G532" t="s">
        <v>14</v>
      </c>
      <c r="H532">
        <v>1784</v>
      </c>
      <c r="I532" s="7">
        <f t="shared" si="49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50"/>
        <v>publishing</v>
      </c>
      <c r="R532" t="str">
        <f t="shared" si="53"/>
        <v>fiction</v>
      </c>
      <c r="S532" s="12">
        <f t="shared" si="51"/>
        <v>40421.208333333336</v>
      </c>
      <c r="T532" s="12">
        <f t="shared" si="52"/>
        <v>40435.208333333336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6">
        <f t="shared" si="48"/>
        <v>95.521156936261391</v>
      </c>
      <c r="G533" t="s">
        <v>47</v>
      </c>
      <c r="H533">
        <v>3640</v>
      </c>
      <c r="I533" s="7">
        <f t="shared" si="49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50"/>
        <v>games</v>
      </c>
      <c r="R533" t="str">
        <f t="shared" si="53"/>
        <v>video games</v>
      </c>
      <c r="S533" s="12">
        <f t="shared" si="51"/>
        <v>41589.25</v>
      </c>
      <c r="T533" s="12">
        <f t="shared" si="52"/>
        <v>41645.25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6">
        <f t="shared" si="48"/>
        <v>502.87499999999994</v>
      </c>
      <c r="G534" t="s">
        <v>20</v>
      </c>
      <c r="H534">
        <v>126</v>
      </c>
      <c r="I534" s="7">
        <f t="shared" si="49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50"/>
        <v>theater</v>
      </c>
      <c r="R534" t="str">
        <f t="shared" si="53"/>
        <v>plays</v>
      </c>
      <c r="S534" s="12">
        <f t="shared" si="51"/>
        <v>43125.25</v>
      </c>
      <c r="T534" s="12">
        <f t="shared" si="52"/>
        <v>43126.25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6">
        <f t="shared" si="48"/>
        <v>159.24394463667818</v>
      </c>
      <c r="G535" t="s">
        <v>20</v>
      </c>
      <c r="H535">
        <v>2218</v>
      </c>
      <c r="I535" s="7">
        <f t="shared" si="49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50"/>
        <v>music</v>
      </c>
      <c r="R535" t="str">
        <f t="shared" si="53"/>
        <v>indie rock</v>
      </c>
      <c r="S535" s="12">
        <f t="shared" si="51"/>
        <v>41479.208333333336</v>
      </c>
      <c r="T535" s="12">
        <f t="shared" si="52"/>
        <v>41515.208333333336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6">
        <f t="shared" si="48"/>
        <v>15.022446689113355</v>
      </c>
      <c r="G536" t="s">
        <v>14</v>
      </c>
      <c r="H536">
        <v>243</v>
      </c>
      <c r="I536" s="7">
        <f t="shared" si="49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50"/>
        <v>film &amp; video</v>
      </c>
      <c r="R536" t="str">
        <f t="shared" si="53"/>
        <v>drama</v>
      </c>
      <c r="S536" s="12">
        <f t="shared" si="51"/>
        <v>43329.208333333328</v>
      </c>
      <c r="T536" s="12">
        <f t="shared" si="52"/>
        <v>43330.208333333328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6">
        <f t="shared" si="48"/>
        <v>482.03846153846149</v>
      </c>
      <c r="G537" t="s">
        <v>20</v>
      </c>
      <c r="H537">
        <v>202</v>
      </c>
      <c r="I537" s="7">
        <f t="shared" si="49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50"/>
        <v>theater</v>
      </c>
      <c r="R537" t="str">
        <f t="shared" si="53"/>
        <v>plays</v>
      </c>
      <c r="S537" s="12">
        <f t="shared" si="51"/>
        <v>43259.208333333328</v>
      </c>
      <c r="T537" s="12">
        <f t="shared" si="52"/>
        <v>43261.208333333328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6">
        <f t="shared" si="48"/>
        <v>149.96938775510205</v>
      </c>
      <c r="G538" t="s">
        <v>20</v>
      </c>
      <c r="H538">
        <v>140</v>
      </c>
      <c r="I538" s="7">
        <f t="shared" si="49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50"/>
        <v>publishing</v>
      </c>
      <c r="R538" t="str">
        <f t="shared" si="53"/>
        <v>fiction</v>
      </c>
      <c r="S538" s="12">
        <f t="shared" si="51"/>
        <v>40414.208333333336</v>
      </c>
      <c r="T538" s="12">
        <f t="shared" si="52"/>
        <v>40440.208333333336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6">
        <f t="shared" si="48"/>
        <v>117.22156398104266</v>
      </c>
      <c r="G539" t="s">
        <v>20</v>
      </c>
      <c r="H539">
        <v>1052</v>
      </c>
      <c r="I539" s="7">
        <f t="shared" si="49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50"/>
        <v>film &amp; video</v>
      </c>
      <c r="R539" t="str">
        <f t="shared" si="53"/>
        <v>documentary</v>
      </c>
      <c r="S539" s="12">
        <f t="shared" si="51"/>
        <v>43342.208333333328</v>
      </c>
      <c r="T539" s="12">
        <f t="shared" si="52"/>
        <v>43365.208333333328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6">
        <f t="shared" si="48"/>
        <v>37.695968274950431</v>
      </c>
      <c r="G540" t="s">
        <v>14</v>
      </c>
      <c r="H540">
        <v>1296</v>
      </c>
      <c r="I540" s="7">
        <f t="shared" si="49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50"/>
        <v>games</v>
      </c>
      <c r="R540" t="str">
        <f t="shared" si="53"/>
        <v>mobile games</v>
      </c>
      <c r="S540" s="12">
        <f t="shared" si="51"/>
        <v>41539.208333333336</v>
      </c>
      <c r="T540" s="12">
        <f t="shared" si="52"/>
        <v>41555.208333333336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6">
        <f t="shared" si="48"/>
        <v>72.653061224489804</v>
      </c>
      <c r="G541" t="s">
        <v>14</v>
      </c>
      <c r="H541">
        <v>77</v>
      </c>
      <c r="I541" s="7">
        <f t="shared" si="49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50"/>
        <v>food</v>
      </c>
      <c r="R541" t="str">
        <f t="shared" si="53"/>
        <v>food trucks</v>
      </c>
      <c r="S541" s="12">
        <f t="shared" si="51"/>
        <v>43647.208333333328</v>
      </c>
      <c r="T541" s="12">
        <f t="shared" si="52"/>
        <v>43653.208333333328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6">
        <f t="shared" si="48"/>
        <v>265.98113207547169</v>
      </c>
      <c r="G542" t="s">
        <v>20</v>
      </c>
      <c r="H542">
        <v>247</v>
      </c>
      <c r="I542" s="7">
        <f t="shared" si="49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50"/>
        <v>photography</v>
      </c>
      <c r="R542" t="str">
        <f t="shared" si="53"/>
        <v>photography books</v>
      </c>
      <c r="S542" s="12">
        <f t="shared" si="51"/>
        <v>43225.208333333328</v>
      </c>
      <c r="T542" s="12">
        <f t="shared" si="52"/>
        <v>43247.208333333328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6">
        <f t="shared" si="48"/>
        <v>24.205617977528089</v>
      </c>
      <c r="G543" t="s">
        <v>14</v>
      </c>
      <c r="H543">
        <v>395</v>
      </c>
      <c r="I543" s="7">
        <f t="shared" si="49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50"/>
        <v>games</v>
      </c>
      <c r="R543" t="str">
        <f t="shared" si="53"/>
        <v>mobile games</v>
      </c>
      <c r="S543" s="12">
        <f t="shared" si="51"/>
        <v>42165.208333333328</v>
      </c>
      <c r="T543" s="12">
        <f t="shared" si="52"/>
        <v>42191.208333333328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6">
        <f t="shared" si="48"/>
        <v>2.5064935064935066</v>
      </c>
      <c r="G544" t="s">
        <v>14</v>
      </c>
      <c r="H544">
        <v>49</v>
      </c>
      <c r="I544" s="7">
        <f t="shared" si="49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50"/>
        <v>music</v>
      </c>
      <c r="R544" t="str">
        <f t="shared" si="53"/>
        <v>indie rock</v>
      </c>
      <c r="S544" s="12">
        <f t="shared" si="51"/>
        <v>42391.25</v>
      </c>
      <c r="T544" s="12">
        <f t="shared" si="52"/>
        <v>42421.25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6">
        <f t="shared" si="48"/>
        <v>16.329799764428738</v>
      </c>
      <c r="G545" t="s">
        <v>14</v>
      </c>
      <c r="H545">
        <v>180</v>
      </c>
      <c r="I545" s="7">
        <f t="shared" si="49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50"/>
        <v>games</v>
      </c>
      <c r="R545" t="str">
        <f t="shared" si="53"/>
        <v>video games</v>
      </c>
      <c r="S545" s="12">
        <f t="shared" si="51"/>
        <v>41528.208333333336</v>
      </c>
      <c r="T545" s="12">
        <f t="shared" si="52"/>
        <v>41543.208333333336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6">
        <f t="shared" si="48"/>
        <v>276.5</v>
      </c>
      <c r="G546" t="s">
        <v>20</v>
      </c>
      <c r="H546">
        <v>84</v>
      </c>
      <c r="I546" s="7">
        <f t="shared" si="49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50"/>
        <v>music</v>
      </c>
      <c r="R546" t="str">
        <f t="shared" si="53"/>
        <v>rock</v>
      </c>
      <c r="S546" s="12">
        <f t="shared" si="51"/>
        <v>42377.25</v>
      </c>
      <c r="T546" s="12">
        <f t="shared" si="52"/>
        <v>42390.25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6">
        <f t="shared" si="48"/>
        <v>88.803571428571431</v>
      </c>
      <c r="G547" t="s">
        <v>14</v>
      </c>
      <c r="H547">
        <v>2690</v>
      </c>
      <c r="I547" s="7">
        <f t="shared" si="49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50"/>
        <v>theater</v>
      </c>
      <c r="R547" t="str">
        <f t="shared" si="53"/>
        <v>plays</v>
      </c>
      <c r="S547" s="12">
        <f t="shared" si="51"/>
        <v>43824.25</v>
      </c>
      <c r="T547" s="12">
        <f t="shared" si="52"/>
        <v>43844.25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6">
        <f t="shared" si="48"/>
        <v>163.57142857142856</v>
      </c>
      <c r="G548" t="s">
        <v>20</v>
      </c>
      <c r="H548">
        <v>88</v>
      </c>
      <c r="I548" s="7">
        <f t="shared" si="49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50"/>
        <v>theater</v>
      </c>
      <c r="R548" t="str">
        <f t="shared" si="53"/>
        <v>plays</v>
      </c>
      <c r="S548" s="12">
        <f t="shared" si="51"/>
        <v>43360.208333333328</v>
      </c>
      <c r="T548" s="12">
        <f t="shared" si="52"/>
        <v>43363.208333333328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6">
        <f t="shared" si="48"/>
        <v>969</v>
      </c>
      <c r="G549" t="s">
        <v>20</v>
      </c>
      <c r="H549">
        <v>156</v>
      </c>
      <c r="I549" s="7">
        <f t="shared" si="49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50"/>
        <v>film &amp; video</v>
      </c>
      <c r="R549" t="str">
        <f t="shared" si="53"/>
        <v>drama</v>
      </c>
      <c r="S549" s="12">
        <f t="shared" si="51"/>
        <v>42029.25</v>
      </c>
      <c r="T549" s="12">
        <f t="shared" si="52"/>
        <v>42041.25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6">
        <f t="shared" si="48"/>
        <v>270.91376701966715</v>
      </c>
      <c r="G550" t="s">
        <v>20</v>
      </c>
      <c r="H550">
        <v>2985</v>
      </c>
      <c r="I550" s="7">
        <f t="shared" si="49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50"/>
        <v>theater</v>
      </c>
      <c r="R550" t="str">
        <f t="shared" si="53"/>
        <v>plays</v>
      </c>
      <c r="S550" s="12">
        <f t="shared" si="51"/>
        <v>42461.208333333328</v>
      </c>
      <c r="T550" s="12">
        <f t="shared" si="52"/>
        <v>42474.208333333328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6">
        <f t="shared" si="48"/>
        <v>284.21355932203392</v>
      </c>
      <c r="G551" t="s">
        <v>20</v>
      </c>
      <c r="H551">
        <v>762</v>
      </c>
      <c r="I551" s="7">
        <f t="shared" si="49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50"/>
        <v>technology</v>
      </c>
      <c r="R551" t="str">
        <f t="shared" si="53"/>
        <v>wearables</v>
      </c>
      <c r="S551" s="12">
        <f t="shared" si="51"/>
        <v>41422.208333333336</v>
      </c>
      <c r="T551" s="12">
        <f t="shared" si="52"/>
        <v>41431.208333333336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6">
        <f t="shared" si="48"/>
        <v>4</v>
      </c>
      <c r="G552" t="s">
        <v>74</v>
      </c>
      <c r="H552">
        <v>1</v>
      </c>
      <c r="I552" s="7">
        <f t="shared" si="49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50"/>
        <v>music</v>
      </c>
      <c r="R552" t="str">
        <f t="shared" si="53"/>
        <v>indie rock</v>
      </c>
      <c r="S552" s="12">
        <f t="shared" si="51"/>
        <v>40968.25</v>
      </c>
      <c r="T552" s="12">
        <f t="shared" si="52"/>
        <v>40989.208333333336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6">
        <f t="shared" si="48"/>
        <v>58.6329816768462</v>
      </c>
      <c r="G553" t="s">
        <v>14</v>
      </c>
      <c r="H553">
        <v>2779</v>
      </c>
      <c r="I553" s="7">
        <f t="shared" si="49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50"/>
        <v>technology</v>
      </c>
      <c r="R553" t="str">
        <f t="shared" si="53"/>
        <v>web</v>
      </c>
      <c r="S553" s="12">
        <f t="shared" si="51"/>
        <v>41993.25</v>
      </c>
      <c r="T553" s="12">
        <f t="shared" si="52"/>
        <v>42033.25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6">
        <f t="shared" si="48"/>
        <v>98.51111111111112</v>
      </c>
      <c r="G554" t="s">
        <v>14</v>
      </c>
      <c r="H554">
        <v>92</v>
      </c>
      <c r="I554" s="7">
        <f t="shared" si="49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50"/>
        <v>theater</v>
      </c>
      <c r="R554" t="str">
        <f t="shared" si="53"/>
        <v>plays</v>
      </c>
      <c r="S554" s="12">
        <f t="shared" si="51"/>
        <v>42700.25</v>
      </c>
      <c r="T554" s="12">
        <f t="shared" si="52"/>
        <v>42702.25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6">
        <f t="shared" si="48"/>
        <v>43.975381008206334</v>
      </c>
      <c r="G555" t="s">
        <v>14</v>
      </c>
      <c r="H555">
        <v>1028</v>
      </c>
      <c r="I555" s="7">
        <f t="shared" si="49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50"/>
        <v>music</v>
      </c>
      <c r="R555" t="str">
        <f t="shared" si="53"/>
        <v>rock</v>
      </c>
      <c r="S555" s="12">
        <f t="shared" si="51"/>
        <v>40545.25</v>
      </c>
      <c r="T555" s="12">
        <f t="shared" si="52"/>
        <v>40546.25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6">
        <f t="shared" si="48"/>
        <v>151.66315789473683</v>
      </c>
      <c r="G556" t="s">
        <v>20</v>
      </c>
      <c r="H556">
        <v>554</v>
      </c>
      <c r="I556" s="7">
        <f t="shared" si="49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50"/>
        <v>music</v>
      </c>
      <c r="R556" t="str">
        <f t="shared" si="53"/>
        <v>indie rock</v>
      </c>
      <c r="S556" s="12">
        <f t="shared" si="51"/>
        <v>42723.25</v>
      </c>
      <c r="T556" s="12">
        <f t="shared" si="52"/>
        <v>42729.25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6">
        <f t="shared" si="48"/>
        <v>223.63492063492063</v>
      </c>
      <c r="G557" t="s">
        <v>20</v>
      </c>
      <c r="H557">
        <v>135</v>
      </c>
      <c r="I557" s="7">
        <f t="shared" si="49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50"/>
        <v>music</v>
      </c>
      <c r="R557" t="str">
        <f t="shared" si="53"/>
        <v>rock</v>
      </c>
      <c r="S557" s="12">
        <f t="shared" si="51"/>
        <v>41731.208333333336</v>
      </c>
      <c r="T557" s="12">
        <f t="shared" si="52"/>
        <v>41762.208333333336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6">
        <f t="shared" si="48"/>
        <v>239.75</v>
      </c>
      <c r="G558" t="s">
        <v>20</v>
      </c>
      <c r="H558">
        <v>122</v>
      </c>
      <c r="I558" s="7">
        <f t="shared" si="49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50"/>
        <v>publishing</v>
      </c>
      <c r="R558" t="str">
        <f t="shared" si="53"/>
        <v>translations</v>
      </c>
      <c r="S558" s="12">
        <f t="shared" si="51"/>
        <v>40792.208333333336</v>
      </c>
      <c r="T558" s="12">
        <f t="shared" si="52"/>
        <v>40799.208333333336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6">
        <f t="shared" si="48"/>
        <v>199.33333333333334</v>
      </c>
      <c r="G559" t="s">
        <v>20</v>
      </c>
      <c r="H559">
        <v>221</v>
      </c>
      <c r="I559" s="7">
        <f t="shared" si="49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50"/>
        <v>film &amp; video</v>
      </c>
      <c r="R559" t="str">
        <f t="shared" si="53"/>
        <v>science fiction</v>
      </c>
      <c r="S559" s="12">
        <f t="shared" si="51"/>
        <v>42279.208333333328</v>
      </c>
      <c r="T559" s="12">
        <f t="shared" si="52"/>
        <v>42282.208333333328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6">
        <f t="shared" si="48"/>
        <v>137.34482758620689</v>
      </c>
      <c r="G560" t="s">
        <v>20</v>
      </c>
      <c r="H560">
        <v>126</v>
      </c>
      <c r="I560" s="7">
        <f t="shared" si="49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50"/>
        <v>theater</v>
      </c>
      <c r="R560" t="str">
        <f t="shared" si="53"/>
        <v>plays</v>
      </c>
      <c r="S560" s="12">
        <f t="shared" si="51"/>
        <v>42424.25</v>
      </c>
      <c r="T560" s="12">
        <f t="shared" si="52"/>
        <v>42467.208333333328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6">
        <f t="shared" si="48"/>
        <v>100.9696106362773</v>
      </c>
      <c r="G561" t="s">
        <v>20</v>
      </c>
      <c r="H561">
        <v>1022</v>
      </c>
      <c r="I561" s="7">
        <f t="shared" si="49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50"/>
        <v>theater</v>
      </c>
      <c r="R561" t="str">
        <f t="shared" si="53"/>
        <v>plays</v>
      </c>
      <c r="S561" s="12">
        <f t="shared" si="51"/>
        <v>42584.208333333328</v>
      </c>
      <c r="T561" s="12">
        <f t="shared" si="52"/>
        <v>42591.208333333328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6">
        <f t="shared" si="48"/>
        <v>794.16</v>
      </c>
      <c r="G562" t="s">
        <v>20</v>
      </c>
      <c r="H562">
        <v>3177</v>
      </c>
      <c r="I562" s="7">
        <f t="shared" si="49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50"/>
        <v>film &amp; video</v>
      </c>
      <c r="R562" t="str">
        <f t="shared" si="53"/>
        <v>animation</v>
      </c>
      <c r="S562" s="12">
        <f t="shared" si="51"/>
        <v>40865.25</v>
      </c>
      <c r="T562" s="12">
        <f t="shared" si="52"/>
        <v>40905.25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6">
        <f t="shared" si="48"/>
        <v>369.7</v>
      </c>
      <c r="G563" t="s">
        <v>20</v>
      </c>
      <c r="H563">
        <v>198</v>
      </c>
      <c r="I563" s="7">
        <f t="shared" si="49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50"/>
        <v>theater</v>
      </c>
      <c r="R563" t="str">
        <f t="shared" si="53"/>
        <v>plays</v>
      </c>
      <c r="S563" s="12">
        <f t="shared" si="51"/>
        <v>40833.208333333336</v>
      </c>
      <c r="T563" s="12">
        <f t="shared" si="52"/>
        <v>40835.208333333336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6">
        <f t="shared" si="48"/>
        <v>12.818181818181817</v>
      </c>
      <c r="G564" t="s">
        <v>14</v>
      </c>
      <c r="H564">
        <v>26</v>
      </c>
      <c r="I564" s="7">
        <f t="shared" si="49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50"/>
        <v>music</v>
      </c>
      <c r="R564" t="str">
        <f t="shared" si="53"/>
        <v>rock</v>
      </c>
      <c r="S564" s="12">
        <f t="shared" si="51"/>
        <v>43536.208333333328</v>
      </c>
      <c r="T564" s="12">
        <f t="shared" si="52"/>
        <v>43538.208333333328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6">
        <f t="shared" si="48"/>
        <v>138.02702702702703</v>
      </c>
      <c r="G565" t="s">
        <v>20</v>
      </c>
      <c r="H565">
        <v>85</v>
      </c>
      <c r="I565" s="7">
        <f t="shared" si="49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50"/>
        <v>film &amp; video</v>
      </c>
      <c r="R565" t="str">
        <f t="shared" si="53"/>
        <v>documentary</v>
      </c>
      <c r="S565" s="12">
        <f t="shared" si="51"/>
        <v>43417.25</v>
      </c>
      <c r="T565" s="12">
        <f t="shared" si="52"/>
        <v>43437.25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6">
        <f t="shared" si="48"/>
        <v>83.813278008298752</v>
      </c>
      <c r="G566" t="s">
        <v>14</v>
      </c>
      <c r="H566">
        <v>1790</v>
      </c>
      <c r="I566" s="7">
        <f t="shared" si="49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50"/>
        <v>theater</v>
      </c>
      <c r="R566" t="str">
        <f t="shared" si="53"/>
        <v>plays</v>
      </c>
      <c r="S566" s="12">
        <f t="shared" si="51"/>
        <v>42078.208333333328</v>
      </c>
      <c r="T566" s="12">
        <f t="shared" si="52"/>
        <v>42086.208333333328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6">
        <f t="shared" si="48"/>
        <v>204.60063224446787</v>
      </c>
      <c r="G567" t="s">
        <v>20</v>
      </c>
      <c r="H567">
        <v>3596</v>
      </c>
      <c r="I567" s="7">
        <f t="shared" si="49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50"/>
        <v>theater</v>
      </c>
      <c r="R567" t="str">
        <f t="shared" si="53"/>
        <v>plays</v>
      </c>
      <c r="S567" s="12">
        <f t="shared" si="51"/>
        <v>40862.25</v>
      </c>
      <c r="T567" s="12">
        <f t="shared" si="52"/>
        <v>40882.25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6">
        <f t="shared" si="48"/>
        <v>44.344086021505376</v>
      </c>
      <c r="G568" t="s">
        <v>14</v>
      </c>
      <c r="H568">
        <v>37</v>
      </c>
      <c r="I568" s="7">
        <f t="shared" si="49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50"/>
        <v>music</v>
      </c>
      <c r="R568" t="str">
        <f t="shared" si="53"/>
        <v>electric music</v>
      </c>
      <c r="S568" s="12">
        <f t="shared" si="51"/>
        <v>42424.25</v>
      </c>
      <c r="T568" s="12">
        <f t="shared" si="52"/>
        <v>42447.208333333328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6">
        <f t="shared" si="48"/>
        <v>218.60294117647058</v>
      </c>
      <c r="G569" t="s">
        <v>20</v>
      </c>
      <c r="H569">
        <v>244</v>
      </c>
      <c r="I569" s="7">
        <f t="shared" si="49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50"/>
        <v>music</v>
      </c>
      <c r="R569" t="str">
        <f t="shared" si="53"/>
        <v>rock</v>
      </c>
      <c r="S569" s="12">
        <f t="shared" si="51"/>
        <v>41830.208333333336</v>
      </c>
      <c r="T569" s="12">
        <f t="shared" si="52"/>
        <v>41832.208333333336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6">
        <f t="shared" si="48"/>
        <v>186.03314917127071</v>
      </c>
      <c r="G570" t="s">
        <v>20</v>
      </c>
      <c r="H570">
        <v>5180</v>
      </c>
      <c r="I570" s="7">
        <f t="shared" si="49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50"/>
        <v>theater</v>
      </c>
      <c r="R570" t="str">
        <f t="shared" si="53"/>
        <v>plays</v>
      </c>
      <c r="S570" s="12">
        <f t="shared" si="51"/>
        <v>40374.208333333336</v>
      </c>
      <c r="T570" s="12">
        <f t="shared" si="52"/>
        <v>40419.208333333336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6">
        <f t="shared" si="48"/>
        <v>237.33830845771143</v>
      </c>
      <c r="G571" t="s">
        <v>20</v>
      </c>
      <c r="H571">
        <v>589</v>
      </c>
      <c r="I571" s="7">
        <f t="shared" si="49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50"/>
        <v>film &amp; video</v>
      </c>
      <c r="R571" t="str">
        <f t="shared" si="53"/>
        <v>animation</v>
      </c>
      <c r="S571" s="12">
        <f t="shared" si="51"/>
        <v>40554.25</v>
      </c>
      <c r="T571" s="12">
        <f t="shared" si="52"/>
        <v>40566.25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6">
        <f t="shared" si="48"/>
        <v>305.65384615384613</v>
      </c>
      <c r="G572" t="s">
        <v>20</v>
      </c>
      <c r="H572">
        <v>2725</v>
      </c>
      <c r="I572" s="7">
        <f t="shared" si="49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50"/>
        <v>music</v>
      </c>
      <c r="R572" t="str">
        <f t="shared" si="53"/>
        <v>rock</v>
      </c>
      <c r="S572" s="12">
        <f t="shared" si="51"/>
        <v>41993.25</v>
      </c>
      <c r="T572" s="12">
        <f t="shared" si="52"/>
        <v>41999.25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6">
        <f t="shared" si="48"/>
        <v>94.142857142857139</v>
      </c>
      <c r="G573" t="s">
        <v>14</v>
      </c>
      <c r="H573">
        <v>35</v>
      </c>
      <c r="I573" s="7">
        <f t="shared" si="49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50"/>
        <v>film &amp; video</v>
      </c>
      <c r="R573" t="str">
        <f t="shared" si="53"/>
        <v>shorts</v>
      </c>
      <c r="S573" s="12">
        <f t="shared" si="51"/>
        <v>42174.208333333328</v>
      </c>
      <c r="T573" s="12">
        <f t="shared" si="52"/>
        <v>42221.208333333328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6">
        <f t="shared" si="48"/>
        <v>54.400000000000006</v>
      </c>
      <c r="G574" t="s">
        <v>74</v>
      </c>
      <c r="H574">
        <v>94</v>
      </c>
      <c r="I574" s="7">
        <f t="shared" si="49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50"/>
        <v>music</v>
      </c>
      <c r="R574" t="str">
        <f t="shared" si="53"/>
        <v>rock</v>
      </c>
      <c r="S574" s="12">
        <f t="shared" si="51"/>
        <v>42275.208333333328</v>
      </c>
      <c r="T574" s="12">
        <f t="shared" si="52"/>
        <v>42291.208333333328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6">
        <f t="shared" si="48"/>
        <v>111.88059701492537</v>
      </c>
      <c r="G575" t="s">
        <v>20</v>
      </c>
      <c r="H575">
        <v>300</v>
      </c>
      <c r="I575" s="7">
        <f t="shared" si="49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50"/>
        <v>journalism</v>
      </c>
      <c r="R575" t="str">
        <f t="shared" si="53"/>
        <v>audio</v>
      </c>
      <c r="S575" s="12">
        <f t="shared" si="51"/>
        <v>41761.208333333336</v>
      </c>
      <c r="T575" s="12">
        <f t="shared" si="52"/>
        <v>41763.208333333336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6">
        <f t="shared" si="48"/>
        <v>369.14814814814815</v>
      </c>
      <c r="G576" t="s">
        <v>20</v>
      </c>
      <c r="H576">
        <v>144</v>
      </c>
      <c r="I576" s="7">
        <f t="shared" si="49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50"/>
        <v>food</v>
      </c>
      <c r="R576" t="str">
        <f t="shared" si="53"/>
        <v>food trucks</v>
      </c>
      <c r="S576" s="12">
        <f t="shared" si="51"/>
        <v>43806.25</v>
      </c>
      <c r="T576" s="12">
        <f t="shared" si="52"/>
        <v>43816.25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6">
        <f t="shared" si="48"/>
        <v>62.930372148859547</v>
      </c>
      <c r="G577" t="s">
        <v>14</v>
      </c>
      <c r="H577">
        <v>558</v>
      </c>
      <c r="I577" s="7">
        <f t="shared" si="49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50"/>
        <v>theater</v>
      </c>
      <c r="R577" t="str">
        <f t="shared" si="53"/>
        <v>plays</v>
      </c>
      <c r="S577" s="12">
        <f t="shared" si="51"/>
        <v>41779.208333333336</v>
      </c>
      <c r="T577" s="12">
        <f t="shared" si="52"/>
        <v>41782.208333333336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6">
        <f t="shared" si="48"/>
        <v>64.927835051546396</v>
      </c>
      <c r="G578" t="s">
        <v>14</v>
      </c>
      <c r="H578">
        <v>64</v>
      </c>
      <c r="I578" s="7">
        <f t="shared" si="49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50"/>
        <v>theater</v>
      </c>
      <c r="R578" t="str">
        <f t="shared" si="53"/>
        <v>plays</v>
      </c>
      <c r="S578" s="12">
        <f t="shared" si="51"/>
        <v>43040.208333333328</v>
      </c>
      <c r="T578" s="12">
        <f t="shared" si="52"/>
        <v>43057.25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6">
        <f t="shared" ref="F579:F642" si="54">E579/D579*100</f>
        <v>18.853658536585368</v>
      </c>
      <c r="G579" t="s">
        <v>74</v>
      </c>
      <c r="H579">
        <v>37</v>
      </c>
      <c r="I579" s="7">
        <f t="shared" ref="I579:I642" si="55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56">LEFT(P579,SEARCH("/",P579)-1)</f>
        <v>music</v>
      </c>
      <c r="R579" t="str">
        <f t="shared" si="53"/>
        <v>jazz</v>
      </c>
      <c r="S579" s="12">
        <f t="shared" ref="S579:S642" si="57">(((L579/60)/60)/24)+DATE(1970,1,1)</f>
        <v>40613.25</v>
      </c>
      <c r="T579" s="12">
        <f t="shared" ref="T579:T642" si="58">(((M579/60)/60)/24)+DATE(1970,1,1)</f>
        <v>40639.208333333336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6">
        <f t="shared" si="54"/>
        <v>16.754404145077721</v>
      </c>
      <c r="G580" t="s">
        <v>14</v>
      </c>
      <c r="H580">
        <v>245</v>
      </c>
      <c r="I580" s="7">
        <f t="shared" si="55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56"/>
        <v>film &amp; video</v>
      </c>
      <c r="R580" t="str">
        <f t="shared" ref="R580:R643" si="59">RIGHT(P580,LEN(P580)-FIND("/",P580)+0)</f>
        <v>science fiction</v>
      </c>
      <c r="S580" s="12">
        <f t="shared" si="57"/>
        <v>40878.25</v>
      </c>
      <c r="T580" s="12">
        <f t="shared" si="58"/>
        <v>40881.25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6">
        <f t="shared" si="54"/>
        <v>101.11290322580646</v>
      </c>
      <c r="G581" t="s">
        <v>20</v>
      </c>
      <c r="H581">
        <v>87</v>
      </c>
      <c r="I581" s="7">
        <f t="shared" si="55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56"/>
        <v>music</v>
      </c>
      <c r="R581" t="str">
        <f t="shared" si="59"/>
        <v>jazz</v>
      </c>
      <c r="S581" s="12">
        <f t="shared" si="57"/>
        <v>40762.208333333336</v>
      </c>
      <c r="T581" s="12">
        <f t="shared" si="58"/>
        <v>40774.208333333336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6">
        <f t="shared" si="54"/>
        <v>341.5022831050228</v>
      </c>
      <c r="G582" t="s">
        <v>20</v>
      </c>
      <c r="H582">
        <v>3116</v>
      </c>
      <c r="I582" s="7">
        <f t="shared" si="55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56"/>
        <v>theater</v>
      </c>
      <c r="R582" t="str">
        <f t="shared" si="59"/>
        <v>plays</v>
      </c>
      <c r="S582" s="12">
        <f t="shared" si="57"/>
        <v>41696.25</v>
      </c>
      <c r="T582" s="12">
        <f t="shared" si="58"/>
        <v>41704.25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6">
        <f t="shared" si="54"/>
        <v>64.016666666666666</v>
      </c>
      <c r="G583" t="s">
        <v>14</v>
      </c>
      <c r="H583">
        <v>71</v>
      </c>
      <c r="I583" s="7">
        <f t="shared" si="55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56"/>
        <v>technology</v>
      </c>
      <c r="R583" t="str">
        <f t="shared" si="59"/>
        <v>web</v>
      </c>
      <c r="S583" s="12">
        <f t="shared" si="57"/>
        <v>40662.208333333336</v>
      </c>
      <c r="T583" s="12">
        <f t="shared" si="58"/>
        <v>40677.208333333336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6">
        <f t="shared" si="54"/>
        <v>52.080459770114942</v>
      </c>
      <c r="G584" t="s">
        <v>14</v>
      </c>
      <c r="H584">
        <v>42</v>
      </c>
      <c r="I584" s="7">
        <f t="shared" si="55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56"/>
        <v>games</v>
      </c>
      <c r="R584" t="str">
        <f t="shared" si="59"/>
        <v>video games</v>
      </c>
      <c r="S584" s="12">
        <f t="shared" si="57"/>
        <v>42165.208333333328</v>
      </c>
      <c r="T584" s="12">
        <f t="shared" si="58"/>
        <v>42170.208333333328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6">
        <f t="shared" si="54"/>
        <v>322.40211640211641</v>
      </c>
      <c r="G585" t="s">
        <v>20</v>
      </c>
      <c r="H585">
        <v>909</v>
      </c>
      <c r="I585" s="7">
        <f t="shared" si="55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56"/>
        <v>film &amp; video</v>
      </c>
      <c r="R585" t="str">
        <f t="shared" si="59"/>
        <v>documentary</v>
      </c>
      <c r="S585" s="12">
        <f t="shared" si="57"/>
        <v>40959.25</v>
      </c>
      <c r="T585" s="12">
        <f t="shared" si="58"/>
        <v>40976.25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6">
        <f t="shared" si="54"/>
        <v>119.50810185185186</v>
      </c>
      <c r="G586" t="s">
        <v>20</v>
      </c>
      <c r="H586">
        <v>1613</v>
      </c>
      <c r="I586" s="7">
        <f t="shared" si="55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56"/>
        <v>technology</v>
      </c>
      <c r="R586" t="str">
        <f t="shared" si="59"/>
        <v>web</v>
      </c>
      <c r="S586" s="12">
        <f t="shared" si="57"/>
        <v>41024.208333333336</v>
      </c>
      <c r="T586" s="12">
        <f t="shared" si="58"/>
        <v>41038.208333333336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6">
        <f t="shared" si="54"/>
        <v>146.79775280898878</v>
      </c>
      <c r="G587" t="s">
        <v>20</v>
      </c>
      <c r="H587">
        <v>136</v>
      </c>
      <c r="I587" s="7">
        <f t="shared" si="55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56"/>
        <v>publishing</v>
      </c>
      <c r="R587" t="str">
        <f t="shared" si="59"/>
        <v>translations</v>
      </c>
      <c r="S587" s="12">
        <f t="shared" si="57"/>
        <v>40255.208333333336</v>
      </c>
      <c r="T587" s="12">
        <f t="shared" si="58"/>
        <v>40265.208333333336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6">
        <f t="shared" si="54"/>
        <v>950.57142857142856</v>
      </c>
      <c r="G588" t="s">
        <v>20</v>
      </c>
      <c r="H588">
        <v>130</v>
      </c>
      <c r="I588" s="7">
        <f t="shared" si="55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56"/>
        <v>music</v>
      </c>
      <c r="R588" t="str">
        <f t="shared" si="59"/>
        <v>rock</v>
      </c>
      <c r="S588" s="12">
        <f t="shared" si="57"/>
        <v>40499.25</v>
      </c>
      <c r="T588" s="12">
        <f t="shared" si="58"/>
        <v>40518.25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6">
        <f t="shared" si="54"/>
        <v>72.893617021276597</v>
      </c>
      <c r="G589" t="s">
        <v>14</v>
      </c>
      <c r="H589">
        <v>156</v>
      </c>
      <c r="I589" s="7">
        <f t="shared" si="55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56"/>
        <v>food</v>
      </c>
      <c r="R589" t="str">
        <f t="shared" si="59"/>
        <v>food trucks</v>
      </c>
      <c r="S589" s="12">
        <f t="shared" si="57"/>
        <v>43484.25</v>
      </c>
      <c r="T589" s="12">
        <f t="shared" si="58"/>
        <v>43536.208333333328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6">
        <f t="shared" si="54"/>
        <v>79.008248730964468</v>
      </c>
      <c r="G590" t="s">
        <v>14</v>
      </c>
      <c r="H590">
        <v>1368</v>
      </c>
      <c r="I590" s="7">
        <f t="shared" si="55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56"/>
        <v>theater</v>
      </c>
      <c r="R590" t="str">
        <f t="shared" si="59"/>
        <v>plays</v>
      </c>
      <c r="S590" s="12">
        <f t="shared" si="57"/>
        <v>40262.208333333336</v>
      </c>
      <c r="T590" s="12">
        <f t="shared" si="58"/>
        <v>40293.208333333336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6">
        <f t="shared" si="54"/>
        <v>64.721518987341781</v>
      </c>
      <c r="G591" t="s">
        <v>14</v>
      </c>
      <c r="H591">
        <v>102</v>
      </c>
      <c r="I591" s="7">
        <f t="shared" si="55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56"/>
        <v>film &amp; video</v>
      </c>
      <c r="R591" t="str">
        <f t="shared" si="59"/>
        <v>documentary</v>
      </c>
      <c r="S591" s="12">
        <f t="shared" si="57"/>
        <v>42190.208333333328</v>
      </c>
      <c r="T591" s="12">
        <f t="shared" si="58"/>
        <v>42197.208333333328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6">
        <f t="shared" si="54"/>
        <v>82.028169014084511</v>
      </c>
      <c r="G592" t="s">
        <v>14</v>
      </c>
      <c r="H592">
        <v>86</v>
      </c>
      <c r="I592" s="7">
        <f t="shared" si="55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56"/>
        <v>publishing</v>
      </c>
      <c r="R592" t="str">
        <f t="shared" si="59"/>
        <v>radio &amp; podcasts</v>
      </c>
      <c r="S592" s="12">
        <f t="shared" si="57"/>
        <v>41994.25</v>
      </c>
      <c r="T592" s="12">
        <f t="shared" si="58"/>
        <v>42005.25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6">
        <f t="shared" si="54"/>
        <v>1037.6666666666667</v>
      </c>
      <c r="G593" t="s">
        <v>20</v>
      </c>
      <c r="H593">
        <v>102</v>
      </c>
      <c r="I593" s="7">
        <f t="shared" si="55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56"/>
        <v>games</v>
      </c>
      <c r="R593" t="str">
        <f t="shared" si="59"/>
        <v>video games</v>
      </c>
      <c r="S593" s="12">
        <f t="shared" si="57"/>
        <v>40373.208333333336</v>
      </c>
      <c r="T593" s="12">
        <f t="shared" si="58"/>
        <v>40383.208333333336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6">
        <f t="shared" si="54"/>
        <v>12.910076530612244</v>
      </c>
      <c r="G594" t="s">
        <v>14</v>
      </c>
      <c r="H594">
        <v>253</v>
      </c>
      <c r="I594" s="7">
        <f t="shared" si="55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56"/>
        <v>theater</v>
      </c>
      <c r="R594" t="str">
        <f t="shared" si="59"/>
        <v>plays</v>
      </c>
      <c r="S594" s="12">
        <f t="shared" si="57"/>
        <v>41789.208333333336</v>
      </c>
      <c r="T594" s="12">
        <f t="shared" si="58"/>
        <v>41798.208333333336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6">
        <f t="shared" si="54"/>
        <v>154.84210526315789</v>
      </c>
      <c r="G595" t="s">
        <v>20</v>
      </c>
      <c r="H595">
        <v>4006</v>
      </c>
      <c r="I595" s="7">
        <f t="shared" si="55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56"/>
        <v>film &amp; video</v>
      </c>
      <c r="R595" t="str">
        <f t="shared" si="59"/>
        <v>animation</v>
      </c>
      <c r="S595" s="12">
        <f t="shared" si="57"/>
        <v>41724.208333333336</v>
      </c>
      <c r="T595" s="12">
        <f t="shared" si="58"/>
        <v>41737.208333333336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6">
        <f t="shared" si="54"/>
        <v>7.0991735537190088</v>
      </c>
      <c r="G596" t="s">
        <v>14</v>
      </c>
      <c r="H596">
        <v>157</v>
      </c>
      <c r="I596" s="7">
        <f t="shared" si="55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56"/>
        <v>theater</v>
      </c>
      <c r="R596" t="str">
        <f t="shared" si="59"/>
        <v>plays</v>
      </c>
      <c r="S596" s="12">
        <f t="shared" si="57"/>
        <v>42548.208333333328</v>
      </c>
      <c r="T596" s="12">
        <f t="shared" si="58"/>
        <v>42551.208333333328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6">
        <f t="shared" si="54"/>
        <v>208.52773826458036</v>
      </c>
      <c r="G597" t="s">
        <v>20</v>
      </c>
      <c r="H597">
        <v>1629</v>
      </c>
      <c r="I597" s="7">
        <f t="shared" si="55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56"/>
        <v>theater</v>
      </c>
      <c r="R597" t="str">
        <f t="shared" si="59"/>
        <v>plays</v>
      </c>
      <c r="S597" s="12">
        <f t="shared" si="57"/>
        <v>40253.208333333336</v>
      </c>
      <c r="T597" s="12">
        <f t="shared" si="58"/>
        <v>40274.208333333336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6">
        <f t="shared" si="54"/>
        <v>99.683544303797461</v>
      </c>
      <c r="G598" t="s">
        <v>14</v>
      </c>
      <c r="H598">
        <v>183</v>
      </c>
      <c r="I598" s="7">
        <f t="shared" si="55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56"/>
        <v>film &amp; video</v>
      </c>
      <c r="R598" t="str">
        <f t="shared" si="59"/>
        <v>drama</v>
      </c>
      <c r="S598" s="12">
        <f t="shared" si="57"/>
        <v>42434.25</v>
      </c>
      <c r="T598" s="12">
        <f t="shared" si="58"/>
        <v>42441.25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6">
        <f t="shared" si="54"/>
        <v>201.59756097560978</v>
      </c>
      <c r="G599" t="s">
        <v>20</v>
      </c>
      <c r="H599">
        <v>2188</v>
      </c>
      <c r="I599" s="7">
        <f t="shared" si="55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56"/>
        <v>theater</v>
      </c>
      <c r="R599" t="str">
        <f t="shared" si="59"/>
        <v>plays</v>
      </c>
      <c r="S599" s="12">
        <f t="shared" si="57"/>
        <v>43786.25</v>
      </c>
      <c r="T599" s="12">
        <f t="shared" si="58"/>
        <v>43804.25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6">
        <f t="shared" si="54"/>
        <v>162.09032258064516</v>
      </c>
      <c r="G600" t="s">
        <v>20</v>
      </c>
      <c r="H600">
        <v>2409</v>
      </c>
      <c r="I600" s="7">
        <f t="shared" si="55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56"/>
        <v>music</v>
      </c>
      <c r="R600" t="str">
        <f t="shared" si="59"/>
        <v>rock</v>
      </c>
      <c r="S600" s="12">
        <f t="shared" si="57"/>
        <v>40344.208333333336</v>
      </c>
      <c r="T600" s="12">
        <f t="shared" si="58"/>
        <v>40373.208333333336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6">
        <f t="shared" si="54"/>
        <v>3.6436208125445471</v>
      </c>
      <c r="G601" t="s">
        <v>14</v>
      </c>
      <c r="H601">
        <v>82</v>
      </c>
      <c r="I601" s="7">
        <f t="shared" si="55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56"/>
        <v>film &amp; video</v>
      </c>
      <c r="R601" t="str">
        <f t="shared" si="59"/>
        <v>documentary</v>
      </c>
      <c r="S601" s="12">
        <f t="shared" si="57"/>
        <v>42047.25</v>
      </c>
      <c r="T601" s="12">
        <f t="shared" si="58"/>
        <v>42055.25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6">
        <f t="shared" si="54"/>
        <v>5</v>
      </c>
      <c r="G602" t="s">
        <v>14</v>
      </c>
      <c r="H602">
        <v>1</v>
      </c>
      <c r="I602" s="7">
        <f t="shared" si="55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56"/>
        <v>food</v>
      </c>
      <c r="R602" t="str">
        <f t="shared" si="59"/>
        <v>food trucks</v>
      </c>
      <c r="S602" s="12">
        <f t="shared" si="57"/>
        <v>41485.208333333336</v>
      </c>
      <c r="T602" s="12">
        <f t="shared" si="58"/>
        <v>41497.208333333336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6">
        <f t="shared" si="54"/>
        <v>206.63492063492063</v>
      </c>
      <c r="G603" t="s">
        <v>20</v>
      </c>
      <c r="H603">
        <v>194</v>
      </c>
      <c r="I603" s="7">
        <f t="shared" si="55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56"/>
        <v>technology</v>
      </c>
      <c r="R603" t="str">
        <f t="shared" si="59"/>
        <v>wearables</v>
      </c>
      <c r="S603" s="12">
        <f t="shared" si="57"/>
        <v>41789.208333333336</v>
      </c>
      <c r="T603" s="12">
        <f t="shared" si="58"/>
        <v>41806.208333333336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6">
        <f t="shared" si="54"/>
        <v>128.23628691983123</v>
      </c>
      <c r="G604" t="s">
        <v>20</v>
      </c>
      <c r="H604">
        <v>1140</v>
      </c>
      <c r="I604" s="7">
        <f t="shared" si="55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56"/>
        <v>theater</v>
      </c>
      <c r="R604" t="str">
        <f t="shared" si="59"/>
        <v>plays</v>
      </c>
      <c r="S604" s="12">
        <f t="shared" si="57"/>
        <v>42160.208333333328</v>
      </c>
      <c r="T604" s="12">
        <f t="shared" si="58"/>
        <v>42171.208333333328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6">
        <f t="shared" si="54"/>
        <v>119.66037735849055</v>
      </c>
      <c r="G605" t="s">
        <v>20</v>
      </c>
      <c r="H605">
        <v>102</v>
      </c>
      <c r="I605" s="7">
        <f t="shared" si="55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56"/>
        <v>theater</v>
      </c>
      <c r="R605" t="str">
        <f t="shared" si="59"/>
        <v>plays</v>
      </c>
      <c r="S605" s="12">
        <f t="shared" si="57"/>
        <v>43573.208333333328</v>
      </c>
      <c r="T605" s="12">
        <f t="shared" si="58"/>
        <v>43600.208333333328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6">
        <f t="shared" si="54"/>
        <v>170.73055242390078</v>
      </c>
      <c r="G606" t="s">
        <v>20</v>
      </c>
      <c r="H606">
        <v>2857</v>
      </c>
      <c r="I606" s="7">
        <f t="shared" si="55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56"/>
        <v>theater</v>
      </c>
      <c r="R606" t="str">
        <f t="shared" si="59"/>
        <v>plays</v>
      </c>
      <c r="S606" s="12">
        <f t="shared" si="57"/>
        <v>40565.25</v>
      </c>
      <c r="T606" s="12">
        <f t="shared" si="58"/>
        <v>40586.25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6">
        <f t="shared" si="54"/>
        <v>187.21212121212122</v>
      </c>
      <c r="G607" t="s">
        <v>20</v>
      </c>
      <c r="H607">
        <v>107</v>
      </c>
      <c r="I607" s="7">
        <f t="shared" si="55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56"/>
        <v>publishing</v>
      </c>
      <c r="R607" t="str">
        <f t="shared" si="59"/>
        <v>nonfiction</v>
      </c>
      <c r="S607" s="12">
        <f t="shared" si="57"/>
        <v>42280.208333333328</v>
      </c>
      <c r="T607" s="12">
        <f t="shared" si="58"/>
        <v>42321.25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6">
        <f t="shared" si="54"/>
        <v>188.38235294117646</v>
      </c>
      <c r="G608" t="s">
        <v>20</v>
      </c>
      <c r="H608">
        <v>160</v>
      </c>
      <c r="I608" s="7">
        <f t="shared" si="55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56"/>
        <v>music</v>
      </c>
      <c r="R608" t="str">
        <f t="shared" si="59"/>
        <v>rock</v>
      </c>
      <c r="S608" s="12">
        <f t="shared" si="57"/>
        <v>42436.25</v>
      </c>
      <c r="T608" s="12">
        <f t="shared" si="58"/>
        <v>42447.208333333328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6">
        <f t="shared" si="54"/>
        <v>131.29869186046511</v>
      </c>
      <c r="G609" t="s">
        <v>20</v>
      </c>
      <c r="H609">
        <v>2230</v>
      </c>
      <c r="I609" s="7">
        <f t="shared" si="55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56"/>
        <v>food</v>
      </c>
      <c r="R609" t="str">
        <f t="shared" si="59"/>
        <v>food trucks</v>
      </c>
      <c r="S609" s="12">
        <f t="shared" si="57"/>
        <v>41721.208333333336</v>
      </c>
      <c r="T609" s="12">
        <f t="shared" si="58"/>
        <v>41723.208333333336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6">
        <f t="shared" si="54"/>
        <v>283.97435897435901</v>
      </c>
      <c r="G610" t="s">
        <v>20</v>
      </c>
      <c r="H610">
        <v>316</v>
      </c>
      <c r="I610" s="7">
        <f t="shared" si="55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56"/>
        <v>music</v>
      </c>
      <c r="R610" t="str">
        <f t="shared" si="59"/>
        <v>jazz</v>
      </c>
      <c r="S610" s="12">
        <f t="shared" si="57"/>
        <v>43530.25</v>
      </c>
      <c r="T610" s="12">
        <f t="shared" si="58"/>
        <v>43534.25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6">
        <f t="shared" si="54"/>
        <v>120.41999999999999</v>
      </c>
      <c r="G611" t="s">
        <v>20</v>
      </c>
      <c r="H611">
        <v>117</v>
      </c>
      <c r="I611" s="7">
        <f t="shared" si="55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56"/>
        <v>film &amp; video</v>
      </c>
      <c r="R611" t="str">
        <f t="shared" si="59"/>
        <v>science fiction</v>
      </c>
      <c r="S611" s="12">
        <f t="shared" si="57"/>
        <v>43481.25</v>
      </c>
      <c r="T611" s="12">
        <f t="shared" si="58"/>
        <v>43498.25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6">
        <f t="shared" si="54"/>
        <v>419.0560747663551</v>
      </c>
      <c r="G612" t="s">
        <v>20</v>
      </c>
      <c r="H612">
        <v>6406</v>
      </c>
      <c r="I612" s="7">
        <f t="shared" si="55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56"/>
        <v>theater</v>
      </c>
      <c r="R612" t="str">
        <f t="shared" si="59"/>
        <v>plays</v>
      </c>
      <c r="S612" s="12">
        <f t="shared" si="57"/>
        <v>41259.25</v>
      </c>
      <c r="T612" s="12">
        <f t="shared" si="58"/>
        <v>41273.25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6">
        <f t="shared" si="54"/>
        <v>13.853658536585368</v>
      </c>
      <c r="G613" t="s">
        <v>74</v>
      </c>
      <c r="H613">
        <v>15</v>
      </c>
      <c r="I613" s="7">
        <f t="shared" si="55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56"/>
        <v>theater</v>
      </c>
      <c r="R613" t="str">
        <f t="shared" si="59"/>
        <v>plays</v>
      </c>
      <c r="S613" s="12">
        <f t="shared" si="57"/>
        <v>41480.208333333336</v>
      </c>
      <c r="T613" s="12">
        <f t="shared" si="58"/>
        <v>41492.208333333336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6">
        <f t="shared" si="54"/>
        <v>139.43548387096774</v>
      </c>
      <c r="G614" t="s">
        <v>20</v>
      </c>
      <c r="H614">
        <v>192</v>
      </c>
      <c r="I614" s="7">
        <f t="shared" si="55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56"/>
        <v>music</v>
      </c>
      <c r="R614" t="str">
        <f t="shared" si="59"/>
        <v>electric music</v>
      </c>
      <c r="S614" s="12">
        <f t="shared" si="57"/>
        <v>40474.208333333336</v>
      </c>
      <c r="T614" s="12">
        <f t="shared" si="58"/>
        <v>40497.25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6">
        <f t="shared" si="54"/>
        <v>174</v>
      </c>
      <c r="G615" t="s">
        <v>20</v>
      </c>
      <c r="H615">
        <v>26</v>
      </c>
      <c r="I615" s="7">
        <f t="shared" si="55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56"/>
        <v>theater</v>
      </c>
      <c r="R615" t="str">
        <f t="shared" si="59"/>
        <v>plays</v>
      </c>
      <c r="S615" s="12">
        <f t="shared" si="57"/>
        <v>42973.208333333328</v>
      </c>
      <c r="T615" s="12">
        <f t="shared" si="58"/>
        <v>42982.208333333328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6">
        <f t="shared" si="54"/>
        <v>155.49056603773585</v>
      </c>
      <c r="G616" t="s">
        <v>20</v>
      </c>
      <c r="H616">
        <v>723</v>
      </c>
      <c r="I616" s="7">
        <f t="shared" si="55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56"/>
        <v>theater</v>
      </c>
      <c r="R616" t="str">
        <f t="shared" si="59"/>
        <v>plays</v>
      </c>
      <c r="S616" s="12">
        <f t="shared" si="57"/>
        <v>42746.25</v>
      </c>
      <c r="T616" s="12">
        <f t="shared" si="58"/>
        <v>42764.25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6">
        <f t="shared" si="54"/>
        <v>170.44705882352943</v>
      </c>
      <c r="G617" t="s">
        <v>20</v>
      </c>
      <c r="H617">
        <v>170</v>
      </c>
      <c r="I617" s="7">
        <f t="shared" si="55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56"/>
        <v>theater</v>
      </c>
      <c r="R617" t="str">
        <f t="shared" si="59"/>
        <v>plays</v>
      </c>
      <c r="S617" s="12">
        <f t="shared" si="57"/>
        <v>42489.208333333328</v>
      </c>
      <c r="T617" s="12">
        <f t="shared" si="58"/>
        <v>42499.208333333328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6">
        <f t="shared" si="54"/>
        <v>189.515625</v>
      </c>
      <c r="G618" t="s">
        <v>20</v>
      </c>
      <c r="H618">
        <v>238</v>
      </c>
      <c r="I618" s="7">
        <f t="shared" si="55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56"/>
        <v>music</v>
      </c>
      <c r="R618" t="str">
        <f t="shared" si="59"/>
        <v>indie rock</v>
      </c>
      <c r="S618" s="12">
        <f t="shared" si="57"/>
        <v>41537.208333333336</v>
      </c>
      <c r="T618" s="12">
        <f t="shared" si="58"/>
        <v>41538.208333333336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6">
        <f t="shared" si="54"/>
        <v>249.71428571428572</v>
      </c>
      <c r="G619" t="s">
        <v>20</v>
      </c>
      <c r="H619">
        <v>55</v>
      </c>
      <c r="I619" s="7">
        <f t="shared" si="55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56"/>
        <v>theater</v>
      </c>
      <c r="R619" t="str">
        <f t="shared" si="59"/>
        <v>plays</v>
      </c>
      <c r="S619" s="12">
        <f t="shared" si="57"/>
        <v>41794.208333333336</v>
      </c>
      <c r="T619" s="12">
        <f t="shared" si="58"/>
        <v>41804.208333333336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6">
        <f t="shared" si="54"/>
        <v>48.860523665659613</v>
      </c>
      <c r="G620" t="s">
        <v>14</v>
      </c>
      <c r="H620">
        <v>1198</v>
      </c>
      <c r="I620" s="7">
        <f t="shared" si="55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56"/>
        <v>publishing</v>
      </c>
      <c r="R620" t="str">
        <f t="shared" si="59"/>
        <v>nonfiction</v>
      </c>
      <c r="S620" s="12">
        <f t="shared" si="57"/>
        <v>41396.208333333336</v>
      </c>
      <c r="T620" s="12">
        <f t="shared" si="58"/>
        <v>41417.208333333336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6">
        <f t="shared" si="54"/>
        <v>28.461970393057683</v>
      </c>
      <c r="G621" t="s">
        <v>14</v>
      </c>
      <c r="H621">
        <v>648</v>
      </c>
      <c r="I621" s="7">
        <f t="shared" si="55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56"/>
        <v>theater</v>
      </c>
      <c r="R621" t="str">
        <f t="shared" si="59"/>
        <v>plays</v>
      </c>
      <c r="S621" s="12">
        <f t="shared" si="57"/>
        <v>40669.208333333336</v>
      </c>
      <c r="T621" s="12">
        <f t="shared" si="58"/>
        <v>40670.208333333336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6">
        <f t="shared" si="54"/>
        <v>268.02325581395348</v>
      </c>
      <c r="G622" t="s">
        <v>20</v>
      </c>
      <c r="H622">
        <v>128</v>
      </c>
      <c r="I622" s="7">
        <f t="shared" si="55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56"/>
        <v>photography</v>
      </c>
      <c r="R622" t="str">
        <f t="shared" si="59"/>
        <v>photography books</v>
      </c>
      <c r="S622" s="12">
        <f t="shared" si="57"/>
        <v>42559.208333333328</v>
      </c>
      <c r="T622" s="12">
        <f t="shared" si="58"/>
        <v>42563.208333333328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6">
        <f t="shared" si="54"/>
        <v>619.80078125</v>
      </c>
      <c r="G623" t="s">
        <v>20</v>
      </c>
      <c r="H623">
        <v>2144</v>
      </c>
      <c r="I623" s="7">
        <f t="shared" si="55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56"/>
        <v>theater</v>
      </c>
      <c r="R623" t="str">
        <f t="shared" si="59"/>
        <v>plays</v>
      </c>
      <c r="S623" s="12">
        <f t="shared" si="57"/>
        <v>42626.208333333328</v>
      </c>
      <c r="T623" s="12">
        <f t="shared" si="58"/>
        <v>42631.208333333328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6">
        <f t="shared" si="54"/>
        <v>3.1301587301587301</v>
      </c>
      <c r="G624" t="s">
        <v>14</v>
      </c>
      <c r="H624">
        <v>64</v>
      </c>
      <c r="I624" s="7">
        <f t="shared" si="55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56"/>
        <v>music</v>
      </c>
      <c r="R624" t="str">
        <f t="shared" si="59"/>
        <v>indie rock</v>
      </c>
      <c r="S624" s="12">
        <f t="shared" si="57"/>
        <v>43205.208333333328</v>
      </c>
      <c r="T624" s="12">
        <f t="shared" si="58"/>
        <v>43231.208333333328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6">
        <f t="shared" si="54"/>
        <v>159.92152704135739</v>
      </c>
      <c r="G625" t="s">
        <v>20</v>
      </c>
      <c r="H625">
        <v>2693</v>
      </c>
      <c r="I625" s="7">
        <f t="shared" si="55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56"/>
        <v>theater</v>
      </c>
      <c r="R625" t="str">
        <f t="shared" si="59"/>
        <v>plays</v>
      </c>
      <c r="S625" s="12">
        <f t="shared" si="57"/>
        <v>42201.208333333328</v>
      </c>
      <c r="T625" s="12">
        <f t="shared" si="58"/>
        <v>42206.208333333328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6">
        <f t="shared" si="54"/>
        <v>279.39215686274508</v>
      </c>
      <c r="G626" t="s">
        <v>20</v>
      </c>
      <c r="H626">
        <v>432</v>
      </c>
      <c r="I626" s="7">
        <f t="shared" si="55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56"/>
        <v>photography</v>
      </c>
      <c r="R626" t="str">
        <f t="shared" si="59"/>
        <v>photography books</v>
      </c>
      <c r="S626" s="12">
        <f t="shared" si="57"/>
        <v>42029.25</v>
      </c>
      <c r="T626" s="12">
        <f t="shared" si="58"/>
        <v>42035.25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6">
        <f t="shared" si="54"/>
        <v>77.373333333333335</v>
      </c>
      <c r="G627" t="s">
        <v>14</v>
      </c>
      <c r="H627">
        <v>62</v>
      </c>
      <c r="I627" s="7">
        <f t="shared" si="55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56"/>
        <v>theater</v>
      </c>
      <c r="R627" t="str">
        <f t="shared" si="59"/>
        <v>plays</v>
      </c>
      <c r="S627" s="12">
        <f t="shared" si="57"/>
        <v>43857.25</v>
      </c>
      <c r="T627" s="12">
        <f t="shared" si="58"/>
        <v>43871.25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6">
        <f t="shared" si="54"/>
        <v>206.32812500000003</v>
      </c>
      <c r="G628" t="s">
        <v>20</v>
      </c>
      <c r="H628">
        <v>189</v>
      </c>
      <c r="I628" s="7">
        <f t="shared" si="55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56"/>
        <v>theater</v>
      </c>
      <c r="R628" t="str">
        <f t="shared" si="59"/>
        <v>plays</v>
      </c>
      <c r="S628" s="12">
        <f t="shared" si="57"/>
        <v>40449.208333333336</v>
      </c>
      <c r="T628" s="12">
        <f t="shared" si="58"/>
        <v>40458.208333333336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6">
        <f t="shared" si="54"/>
        <v>694.25</v>
      </c>
      <c r="G629" t="s">
        <v>20</v>
      </c>
      <c r="H629">
        <v>154</v>
      </c>
      <c r="I629" s="7">
        <f t="shared" si="55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56"/>
        <v>food</v>
      </c>
      <c r="R629" t="str">
        <f t="shared" si="59"/>
        <v>food trucks</v>
      </c>
      <c r="S629" s="12">
        <f t="shared" si="57"/>
        <v>40345.208333333336</v>
      </c>
      <c r="T629" s="12">
        <f t="shared" si="58"/>
        <v>40369.208333333336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6">
        <f t="shared" si="54"/>
        <v>151.78947368421052</v>
      </c>
      <c r="G630" t="s">
        <v>20</v>
      </c>
      <c r="H630">
        <v>96</v>
      </c>
      <c r="I630" s="7">
        <f t="shared" si="55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56"/>
        <v>music</v>
      </c>
      <c r="R630" t="str">
        <f t="shared" si="59"/>
        <v>indie rock</v>
      </c>
      <c r="S630" s="12">
        <f t="shared" si="57"/>
        <v>40455.208333333336</v>
      </c>
      <c r="T630" s="12">
        <f t="shared" si="58"/>
        <v>40458.208333333336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6">
        <f t="shared" si="54"/>
        <v>64.58207217694995</v>
      </c>
      <c r="G631" t="s">
        <v>14</v>
      </c>
      <c r="H631">
        <v>750</v>
      </c>
      <c r="I631" s="7">
        <f t="shared" si="55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56"/>
        <v>theater</v>
      </c>
      <c r="R631" t="str">
        <f t="shared" si="59"/>
        <v>plays</v>
      </c>
      <c r="S631" s="12">
        <f t="shared" si="57"/>
        <v>42557.208333333328</v>
      </c>
      <c r="T631" s="12">
        <f t="shared" si="58"/>
        <v>42559.208333333328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6">
        <f t="shared" si="54"/>
        <v>62.873684210526314</v>
      </c>
      <c r="G632" t="s">
        <v>74</v>
      </c>
      <c r="H632">
        <v>87</v>
      </c>
      <c r="I632" s="7">
        <f t="shared" si="55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56"/>
        <v>theater</v>
      </c>
      <c r="R632" t="str">
        <f t="shared" si="59"/>
        <v>plays</v>
      </c>
      <c r="S632" s="12">
        <f t="shared" si="57"/>
        <v>43586.208333333328</v>
      </c>
      <c r="T632" s="12">
        <f t="shared" si="58"/>
        <v>43597.208333333328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6">
        <f t="shared" si="54"/>
        <v>310.39864864864865</v>
      </c>
      <c r="G633" t="s">
        <v>20</v>
      </c>
      <c r="H633">
        <v>3063</v>
      </c>
      <c r="I633" s="7">
        <f t="shared" si="55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56"/>
        <v>theater</v>
      </c>
      <c r="R633" t="str">
        <f t="shared" si="59"/>
        <v>plays</v>
      </c>
      <c r="S633" s="12">
        <f t="shared" si="57"/>
        <v>43550.208333333328</v>
      </c>
      <c r="T633" s="12">
        <f t="shared" si="58"/>
        <v>43554.208333333328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6">
        <f t="shared" si="54"/>
        <v>42.859916782246884</v>
      </c>
      <c r="G634" t="s">
        <v>47</v>
      </c>
      <c r="H634">
        <v>278</v>
      </c>
      <c r="I634" s="7">
        <f t="shared" si="55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56"/>
        <v>theater</v>
      </c>
      <c r="R634" t="str">
        <f t="shared" si="59"/>
        <v>plays</v>
      </c>
      <c r="S634" s="12">
        <f t="shared" si="57"/>
        <v>41945.208333333336</v>
      </c>
      <c r="T634" s="12">
        <f t="shared" si="58"/>
        <v>41963.25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6">
        <f t="shared" si="54"/>
        <v>83.119402985074629</v>
      </c>
      <c r="G635" t="s">
        <v>14</v>
      </c>
      <c r="H635">
        <v>105</v>
      </c>
      <c r="I635" s="7">
        <f t="shared" si="55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56"/>
        <v>film &amp; video</v>
      </c>
      <c r="R635" t="str">
        <f t="shared" si="59"/>
        <v>animation</v>
      </c>
      <c r="S635" s="12">
        <f t="shared" si="57"/>
        <v>42315.25</v>
      </c>
      <c r="T635" s="12">
        <f t="shared" si="58"/>
        <v>42319.25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6">
        <f t="shared" si="54"/>
        <v>78.531302876480552</v>
      </c>
      <c r="G636" t="s">
        <v>74</v>
      </c>
      <c r="H636">
        <v>1658</v>
      </c>
      <c r="I636" s="7">
        <f t="shared" si="55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56"/>
        <v>film &amp; video</v>
      </c>
      <c r="R636" t="str">
        <f t="shared" si="59"/>
        <v>television</v>
      </c>
      <c r="S636" s="12">
        <f t="shared" si="57"/>
        <v>42819.208333333328</v>
      </c>
      <c r="T636" s="12">
        <f t="shared" si="58"/>
        <v>42833.208333333328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6">
        <f t="shared" si="54"/>
        <v>114.09352517985612</v>
      </c>
      <c r="G637" t="s">
        <v>20</v>
      </c>
      <c r="H637">
        <v>2266</v>
      </c>
      <c r="I637" s="7">
        <f t="shared" si="55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56"/>
        <v>film &amp; video</v>
      </c>
      <c r="R637" t="str">
        <f t="shared" si="59"/>
        <v>television</v>
      </c>
      <c r="S637" s="12">
        <f t="shared" si="57"/>
        <v>41314.25</v>
      </c>
      <c r="T637" s="12">
        <f t="shared" si="58"/>
        <v>41346.208333333336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6">
        <f t="shared" si="54"/>
        <v>64.537683358624179</v>
      </c>
      <c r="G638" t="s">
        <v>14</v>
      </c>
      <c r="H638">
        <v>2604</v>
      </c>
      <c r="I638" s="7">
        <f t="shared" si="55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56"/>
        <v>film &amp; video</v>
      </c>
      <c r="R638" t="str">
        <f t="shared" si="59"/>
        <v>animation</v>
      </c>
      <c r="S638" s="12">
        <f t="shared" si="57"/>
        <v>40926.25</v>
      </c>
      <c r="T638" s="12">
        <f t="shared" si="58"/>
        <v>40971.25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6">
        <f t="shared" si="54"/>
        <v>79.411764705882348</v>
      </c>
      <c r="G639" t="s">
        <v>14</v>
      </c>
      <c r="H639">
        <v>65</v>
      </c>
      <c r="I639" s="7">
        <f t="shared" si="55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56"/>
        <v>theater</v>
      </c>
      <c r="R639" t="str">
        <f t="shared" si="59"/>
        <v>plays</v>
      </c>
      <c r="S639" s="12">
        <f t="shared" si="57"/>
        <v>42688.25</v>
      </c>
      <c r="T639" s="12">
        <f t="shared" si="58"/>
        <v>42696.25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6">
        <f t="shared" si="54"/>
        <v>11.419117647058824</v>
      </c>
      <c r="G640" t="s">
        <v>14</v>
      </c>
      <c r="H640">
        <v>94</v>
      </c>
      <c r="I640" s="7">
        <f t="shared" si="55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56"/>
        <v>theater</v>
      </c>
      <c r="R640" t="str">
        <f t="shared" si="59"/>
        <v>plays</v>
      </c>
      <c r="S640" s="12">
        <f t="shared" si="57"/>
        <v>40386.208333333336</v>
      </c>
      <c r="T640" s="12">
        <f t="shared" si="58"/>
        <v>40398.208333333336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6">
        <f t="shared" si="54"/>
        <v>56.186046511627907</v>
      </c>
      <c r="G641" t="s">
        <v>47</v>
      </c>
      <c r="H641">
        <v>45</v>
      </c>
      <c r="I641" s="7">
        <f t="shared" si="55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56"/>
        <v>film &amp; video</v>
      </c>
      <c r="R641" t="str">
        <f t="shared" si="59"/>
        <v>drama</v>
      </c>
      <c r="S641" s="12">
        <f t="shared" si="57"/>
        <v>43309.208333333328</v>
      </c>
      <c r="T641" s="12">
        <f t="shared" si="58"/>
        <v>43309.208333333328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6">
        <f t="shared" si="54"/>
        <v>16.501669449081803</v>
      </c>
      <c r="G642" t="s">
        <v>14</v>
      </c>
      <c r="H642">
        <v>257</v>
      </c>
      <c r="I642" s="7">
        <f t="shared" si="55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56"/>
        <v>theater</v>
      </c>
      <c r="R642" t="str">
        <f t="shared" si="59"/>
        <v>plays</v>
      </c>
      <c r="S642" s="12">
        <f t="shared" si="57"/>
        <v>42387.25</v>
      </c>
      <c r="T642" s="12">
        <f t="shared" si="58"/>
        <v>42390.25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6">
        <f t="shared" ref="F643:F706" si="60">E643/D643*100</f>
        <v>119.96808510638297</v>
      </c>
      <c r="G643" t="s">
        <v>20</v>
      </c>
      <c r="H643">
        <v>194</v>
      </c>
      <c r="I643" s="7">
        <f t="shared" ref="I643:I706" si="6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62">LEFT(P643,SEARCH("/",P643)-1)</f>
        <v>theater</v>
      </c>
      <c r="R643" t="str">
        <f t="shared" si="59"/>
        <v>plays</v>
      </c>
      <c r="S643" s="12">
        <f t="shared" ref="S643:S706" si="63">(((L643/60)/60)/24)+DATE(1970,1,1)</f>
        <v>42786.25</v>
      </c>
      <c r="T643" s="12">
        <f t="shared" ref="T643:T706" si="64">(((M643/60)/60)/24)+DATE(1970,1,1)</f>
        <v>42814.208333333328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6">
        <f t="shared" si="60"/>
        <v>145.45652173913044</v>
      </c>
      <c r="G644" t="s">
        <v>20</v>
      </c>
      <c r="H644">
        <v>129</v>
      </c>
      <c r="I644" s="7">
        <f t="shared" si="6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62"/>
        <v>technology</v>
      </c>
      <c r="R644" t="str">
        <f t="shared" ref="R644:R707" si="65">RIGHT(P644,LEN(P644)-FIND("/",P644)+0)</f>
        <v>wearables</v>
      </c>
      <c r="S644" s="12">
        <f t="shared" si="63"/>
        <v>43451.25</v>
      </c>
      <c r="T644" s="12">
        <f t="shared" si="64"/>
        <v>43460.25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6">
        <f t="shared" si="60"/>
        <v>221.38255033557047</v>
      </c>
      <c r="G645" t="s">
        <v>20</v>
      </c>
      <c r="H645">
        <v>375</v>
      </c>
      <c r="I645" s="7">
        <f t="shared" si="6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62"/>
        <v>theater</v>
      </c>
      <c r="R645" t="str">
        <f t="shared" si="65"/>
        <v>plays</v>
      </c>
      <c r="S645" s="12">
        <f t="shared" si="63"/>
        <v>42795.25</v>
      </c>
      <c r="T645" s="12">
        <f t="shared" si="64"/>
        <v>42813.208333333328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6">
        <f t="shared" si="60"/>
        <v>48.396694214876035</v>
      </c>
      <c r="G646" t="s">
        <v>14</v>
      </c>
      <c r="H646">
        <v>2928</v>
      </c>
      <c r="I646" s="7">
        <f t="shared" si="61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62"/>
        <v>theater</v>
      </c>
      <c r="R646" t="str">
        <f t="shared" si="65"/>
        <v>plays</v>
      </c>
      <c r="S646" s="12">
        <f t="shared" si="63"/>
        <v>43452.25</v>
      </c>
      <c r="T646" s="12">
        <f t="shared" si="64"/>
        <v>43468.25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6">
        <f t="shared" si="60"/>
        <v>92.911504424778755</v>
      </c>
      <c r="G647" t="s">
        <v>14</v>
      </c>
      <c r="H647">
        <v>4697</v>
      </c>
      <c r="I647" s="7">
        <f t="shared" si="6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62"/>
        <v>music</v>
      </c>
      <c r="R647" t="str">
        <f t="shared" si="65"/>
        <v>rock</v>
      </c>
      <c r="S647" s="12">
        <f t="shared" si="63"/>
        <v>43369.208333333328</v>
      </c>
      <c r="T647" s="12">
        <f t="shared" si="64"/>
        <v>43390.208333333328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6">
        <f t="shared" si="60"/>
        <v>88.599797365754824</v>
      </c>
      <c r="G648" t="s">
        <v>14</v>
      </c>
      <c r="H648">
        <v>2915</v>
      </c>
      <c r="I648" s="7">
        <f t="shared" si="6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62"/>
        <v>games</v>
      </c>
      <c r="R648" t="str">
        <f t="shared" si="65"/>
        <v>video games</v>
      </c>
      <c r="S648" s="12">
        <f t="shared" si="63"/>
        <v>41346.208333333336</v>
      </c>
      <c r="T648" s="12">
        <f t="shared" si="64"/>
        <v>41357.208333333336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6">
        <f t="shared" si="60"/>
        <v>41.4</v>
      </c>
      <c r="G649" t="s">
        <v>14</v>
      </c>
      <c r="H649">
        <v>18</v>
      </c>
      <c r="I649" s="7">
        <f t="shared" si="61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62"/>
        <v>publishing</v>
      </c>
      <c r="R649" t="str">
        <f t="shared" si="65"/>
        <v>translations</v>
      </c>
      <c r="S649" s="12">
        <f t="shared" si="63"/>
        <v>43199.208333333328</v>
      </c>
      <c r="T649" s="12">
        <f t="shared" si="64"/>
        <v>43223.208333333328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6">
        <f t="shared" si="60"/>
        <v>63.056795131845846</v>
      </c>
      <c r="G650" t="s">
        <v>74</v>
      </c>
      <c r="H650">
        <v>723</v>
      </c>
      <c r="I650" s="7">
        <f t="shared" si="6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62"/>
        <v>food</v>
      </c>
      <c r="R650" t="str">
        <f t="shared" si="65"/>
        <v>food trucks</v>
      </c>
      <c r="S650" s="12">
        <f t="shared" si="63"/>
        <v>42922.208333333328</v>
      </c>
      <c r="T650" s="12">
        <f t="shared" si="64"/>
        <v>42940.208333333328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6">
        <f t="shared" si="60"/>
        <v>48.482333607230892</v>
      </c>
      <c r="G651" t="s">
        <v>14</v>
      </c>
      <c r="H651">
        <v>602</v>
      </c>
      <c r="I651" s="7">
        <f t="shared" si="6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62"/>
        <v>theater</v>
      </c>
      <c r="R651" t="str">
        <f t="shared" si="65"/>
        <v>plays</v>
      </c>
      <c r="S651" s="12">
        <f t="shared" si="63"/>
        <v>40471.208333333336</v>
      </c>
      <c r="T651" s="12">
        <f t="shared" si="64"/>
        <v>40482.208333333336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6">
        <f t="shared" si="60"/>
        <v>2</v>
      </c>
      <c r="G652" t="s">
        <v>14</v>
      </c>
      <c r="H652">
        <v>1</v>
      </c>
      <c r="I652" s="7">
        <f t="shared" si="61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62"/>
        <v>music</v>
      </c>
      <c r="R652" t="str">
        <f t="shared" si="65"/>
        <v>jazz</v>
      </c>
      <c r="S652" s="12">
        <f t="shared" si="63"/>
        <v>41828.208333333336</v>
      </c>
      <c r="T652" s="12">
        <f t="shared" si="64"/>
        <v>41855.208333333336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6">
        <f t="shared" si="60"/>
        <v>88.47941026944585</v>
      </c>
      <c r="G653" t="s">
        <v>14</v>
      </c>
      <c r="H653">
        <v>3868</v>
      </c>
      <c r="I653" s="7">
        <f t="shared" si="6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62"/>
        <v>film &amp; video</v>
      </c>
      <c r="R653" t="str">
        <f t="shared" si="65"/>
        <v>shorts</v>
      </c>
      <c r="S653" s="12">
        <f t="shared" si="63"/>
        <v>41692.25</v>
      </c>
      <c r="T653" s="12">
        <f t="shared" si="64"/>
        <v>41707.25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6">
        <f t="shared" si="60"/>
        <v>126.84</v>
      </c>
      <c r="G654" t="s">
        <v>20</v>
      </c>
      <c r="H654">
        <v>409</v>
      </c>
      <c r="I654" s="7">
        <f t="shared" si="6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62"/>
        <v>technology</v>
      </c>
      <c r="R654" t="str">
        <f t="shared" si="65"/>
        <v>web</v>
      </c>
      <c r="S654" s="12">
        <f t="shared" si="63"/>
        <v>42587.208333333328</v>
      </c>
      <c r="T654" s="12">
        <f t="shared" si="64"/>
        <v>42630.208333333328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6">
        <f t="shared" si="60"/>
        <v>2338.833333333333</v>
      </c>
      <c r="G655" t="s">
        <v>20</v>
      </c>
      <c r="H655">
        <v>234</v>
      </c>
      <c r="I655" s="7">
        <f t="shared" si="6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62"/>
        <v>technology</v>
      </c>
      <c r="R655" t="str">
        <f t="shared" si="65"/>
        <v>web</v>
      </c>
      <c r="S655" s="12">
        <f t="shared" si="63"/>
        <v>42468.208333333328</v>
      </c>
      <c r="T655" s="12">
        <f t="shared" si="64"/>
        <v>42470.208333333328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6">
        <f t="shared" si="60"/>
        <v>508.38857142857148</v>
      </c>
      <c r="G656" t="s">
        <v>20</v>
      </c>
      <c r="H656">
        <v>3016</v>
      </c>
      <c r="I656" s="7">
        <f t="shared" si="6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62"/>
        <v>music</v>
      </c>
      <c r="R656" t="str">
        <f t="shared" si="65"/>
        <v>metal</v>
      </c>
      <c r="S656" s="12">
        <f t="shared" si="63"/>
        <v>42240.208333333328</v>
      </c>
      <c r="T656" s="12">
        <f t="shared" si="64"/>
        <v>42245.208333333328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6">
        <f t="shared" si="60"/>
        <v>191.47826086956522</v>
      </c>
      <c r="G657" t="s">
        <v>20</v>
      </c>
      <c r="H657">
        <v>264</v>
      </c>
      <c r="I657" s="7">
        <f t="shared" si="6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62"/>
        <v>photography</v>
      </c>
      <c r="R657" t="str">
        <f t="shared" si="65"/>
        <v>photography books</v>
      </c>
      <c r="S657" s="12">
        <f t="shared" si="63"/>
        <v>42796.25</v>
      </c>
      <c r="T657" s="12">
        <f t="shared" si="64"/>
        <v>42809.208333333328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6">
        <f t="shared" si="60"/>
        <v>42.127533783783782</v>
      </c>
      <c r="G658" t="s">
        <v>14</v>
      </c>
      <c r="H658">
        <v>504</v>
      </c>
      <c r="I658" s="7">
        <f t="shared" si="6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62"/>
        <v>food</v>
      </c>
      <c r="R658" t="str">
        <f t="shared" si="65"/>
        <v>food trucks</v>
      </c>
      <c r="S658" s="12">
        <f t="shared" si="63"/>
        <v>43097.25</v>
      </c>
      <c r="T658" s="12">
        <f t="shared" si="64"/>
        <v>43102.25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6">
        <f t="shared" si="60"/>
        <v>8.24</v>
      </c>
      <c r="G659" t="s">
        <v>14</v>
      </c>
      <c r="H659">
        <v>14</v>
      </c>
      <c r="I659" s="7">
        <f t="shared" si="6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62"/>
        <v>film &amp; video</v>
      </c>
      <c r="R659" t="str">
        <f t="shared" si="65"/>
        <v>science fiction</v>
      </c>
      <c r="S659" s="12">
        <f t="shared" si="63"/>
        <v>43096.25</v>
      </c>
      <c r="T659" s="12">
        <f t="shared" si="64"/>
        <v>43112.25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6">
        <f t="shared" si="60"/>
        <v>60.064638783269963</v>
      </c>
      <c r="G660" t="s">
        <v>74</v>
      </c>
      <c r="H660">
        <v>390</v>
      </c>
      <c r="I660" s="7">
        <f t="shared" si="6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62"/>
        <v>music</v>
      </c>
      <c r="R660" t="str">
        <f t="shared" si="65"/>
        <v>rock</v>
      </c>
      <c r="S660" s="12">
        <f t="shared" si="63"/>
        <v>42246.208333333328</v>
      </c>
      <c r="T660" s="12">
        <f t="shared" si="64"/>
        <v>42269.208333333328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6">
        <f t="shared" si="60"/>
        <v>47.232808616404313</v>
      </c>
      <c r="G661" t="s">
        <v>14</v>
      </c>
      <c r="H661">
        <v>750</v>
      </c>
      <c r="I661" s="7">
        <f t="shared" si="6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62"/>
        <v>film &amp; video</v>
      </c>
      <c r="R661" t="str">
        <f t="shared" si="65"/>
        <v>documentary</v>
      </c>
      <c r="S661" s="12">
        <f t="shared" si="63"/>
        <v>40570.25</v>
      </c>
      <c r="T661" s="12">
        <f t="shared" si="64"/>
        <v>40571.25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6">
        <f t="shared" si="60"/>
        <v>81.736263736263737</v>
      </c>
      <c r="G662" t="s">
        <v>14</v>
      </c>
      <c r="H662">
        <v>77</v>
      </c>
      <c r="I662" s="7">
        <f t="shared" si="6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62"/>
        <v>theater</v>
      </c>
      <c r="R662" t="str">
        <f t="shared" si="65"/>
        <v>plays</v>
      </c>
      <c r="S662" s="12">
        <f t="shared" si="63"/>
        <v>42237.208333333328</v>
      </c>
      <c r="T662" s="12">
        <f t="shared" si="64"/>
        <v>42246.208333333328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6">
        <f t="shared" si="60"/>
        <v>54.187265917603</v>
      </c>
      <c r="G663" t="s">
        <v>14</v>
      </c>
      <c r="H663">
        <v>752</v>
      </c>
      <c r="I663" s="7">
        <f t="shared" si="6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62"/>
        <v>music</v>
      </c>
      <c r="R663" t="str">
        <f t="shared" si="65"/>
        <v>jazz</v>
      </c>
      <c r="S663" s="12">
        <f t="shared" si="63"/>
        <v>40996.208333333336</v>
      </c>
      <c r="T663" s="12">
        <f t="shared" si="64"/>
        <v>41026.208333333336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6">
        <f t="shared" si="60"/>
        <v>97.868131868131869</v>
      </c>
      <c r="G664" t="s">
        <v>14</v>
      </c>
      <c r="H664">
        <v>131</v>
      </c>
      <c r="I664" s="7">
        <f t="shared" si="6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62"/>
        <v>theater</v>
      </c>
      <c r="R664" t="str">
        <f t="shared" si="65"/>
        <v>plays</v>
      </c>
      <c r="S664" s="12">
        <f t="shared" si="63"/>
        <v>43443.25</v>
      </c>
      <c r="T664" s="12">
        <f t="shared" si="64"/>
        <v>43447.25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6">
        <f t="shared" si="60"/>
        <v>77.239999999999995</v>
      </c>
      <c r="G665" t="s">
        <v>14</v>
      </c>
      <c r="H665">
        <v>87</v>
      </c>
      <c r="I665" s="7">
        <f t="shared" si="6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62"/>
        <v>theater</v>
      </c>
      <c r="R665" t="str">
        <f t="shared" si="65"/>
        <v>plays</v>
      </c>
      <c r="S665" s="12">
        <f t="shared" si="63"/>
        <v>40458.208333333336</v>
      </c>
      <c r="T665" s="12">
        <f t="shared" si="64"/>
        <v>40481.208333333336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6">
        <f t="shared" si="60"/>
        <v>33.464735516372798</v>
      </c>
      <c r="G666" t="s">
        <v>14</v>
      </c>
      <c r="H666">
        <v>1063</v>
      </c>
      <c r="I666" s="7">
        <f t="shared" si="6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62"/>
        <v>music</v>
      </c>
      <c r="R666" t="str">
        <f t="shared" si="65"/>
        <v>jazz</v>
      </c>
      <c r="S666" s="12">
        <f t="shared" si="63"/>
        <v>40959.25</v>
      </c>
      <c r="T666" s="12">
        <f t="shared" si="64"/>
        <v>40969.25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6">
        <f t="shared" si="60"/>
        <v>239.58823529411765</v>
      </c>
      <c r="G667" t="s">
        <v>20</v>
      </c>
      <c r="H667">
        <v>272</v>
      </c>
      <c r="I667" s="7">
        <f t="shared" si="6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62"/>
        <v>film &amp; video</v>
      </c>
      <c r="R667" t="str">
        <f t="shared" si="65"/>
        <v>documentary</v>
      </c>
      <c r="S667" s="12">
        <f t="shared" si="63"/>
        <v>40733.208333333336</v>
      </c>
      <c r="T667" s="12">
        <f t="shared" si="64"/>
        <v>40747.208333333336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6">
        <f t="shared" si="60"/>
        <v>64.032258064516128</v>
      </c>
      <c r="G668" t="s">
        <v>74</v>
      </c>
      <c r="H668">
        <v>25</v>
      </c>
      <c r="I668" s="7">
        <f t="shared" si="6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62"/>
        <v>theater</v>
      </c>
      <c r="R668" t="str">
        <f t="shared" si="65"/>
        <v>plays</v>
      </c>
      <c r="S668" s="12">
        <f t="shared" si="63"/>
        <v>41516.208333333336</v>
      </c>
      <c r="T668" s="12">
        <f t="shared" si="64"/>
        <v>41522.208333333336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6">
        <f t="shared" si="60"/>
        <v>176.15942028985506</v>
      </c>
      <c r="G669" t="s">
        <v>20</v>
      </c>
      <c r="H669">
        <v>419</v>
      </c>
      <c r="I669" s="7">
        <f t="shared" si="6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62"/>
        <v>journalism</v>
      </c>
      <c r="R669" t="str">
        <f t="shared" si="65"/>
        <v>audio</v>
      </c>
      <c r="S669" s="12">
        <f t="shared" si="63"/>
        <v>41892.208333333336</v>
      </c>
      <c r="T669" s="12">
        <f t="shared" si="64"/>
        <v>41901.208333333336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6">
        <f t="shared" si="60"/>
        <v>20.33818181818182</v>
      </c>
      <c r="G670" t="s">
        <v>14</v>
      </c>
      <c r="H670">
        <v>76</v>
      </c>
      <c r="I670" s="7">
        <f t="shared" si="6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62"/>
        <v>theater</v>
      </c>
      <c r="R670" t="str">
        <f t="shared" si="65"/>
        <v>plays</v>
      </c>
      <c r="S670" s="12">
        <f t="shared" si="63"/>
        <v>41122.208333333336</v>
      </c>
      <c r="T670" s="12">
        <f t="shared" si="64"/>
        <v>41134.208333333336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6">
        <f t="shared" si="60"/>
        <v>358.64754098360658</v>
      </c>
      <c r="G671" t="s">
        <v>20</v>
      </c>
      <c r="H671">
        <v>1621</v>
      </c>
      <c r="I671" s="7">
        <f t="shared" si="6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62"/>
        <v>theater</v>
      </c>
      <c r="R671" t="str">
        <f t="shared" si="65"/>
        <v>plays</v>
      </c>
      <c r="S671" s="12">
        <f t="shared" si="63"/>
        <v>42912.208333333328</v>
      </c>
      <c r="T671" s="12">
        <f t="shared" si="64"/>
        <v>42921.208333333328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6">
        <f t="shared" si="60"/>
        <v>468.85802469135803</v>
      </c>
      <c r="G672" t="s">
        <v>20</v>
      </c>
      <c r="H672">
        <v>1101</v>
      </c>
      <c r="I672" s="7">
        <f t="shared" si="6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62"/>
        <v>music</v>
      </c>
      <c r="R672" t="str">
        <f t="shared" si="65"/>
        <v>indie rock</v>
      </c>
      <c r="S672" s="12">
        <f t="shared" si="63"/>
        <v>42425.25</v>
      </c>
      <c r="T672" s="12">
        <f t="shared" si="64"/>
        <v>42437.25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6">
        <f t="shared" si="60"/>
        <v>122.05635245901641</v>
      </c>
      <c r="G673" t="s">
        <v>20</v>
      </c>
      <c r="H673">
        <v>1073</v>
      </c>
      <c r="I673" s="7">
        <f t="shared" si="6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62"/>
        <v>theater</v>
      </c>
      <c r="R673" t="str">
        <f t="shared" si="65"/>
        <v>plays</v>
      </c>
      <c r="S673" s="12">
        <f t="shared" si="63"/>
        <v>40390.208333333336</v>
      </c>
      <c r="T673" s="12">
        <f t="shared" si="64"/>
        <v>40394.208333333336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6">
        <f t="shared" si="60"/>
        <v>55.931783729156137</v>
      </c>
      <c r="G674" t="s">
        <v>14</v>
      </c>
      <c r="H674">
        <v>4428</v>
      </c>
      <c r="I674" s="7">
        <f t="shared" si="6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62"/>
        <v>theater</v>
      </c>
      <c r="R674" t="str">
        <f t="shared" si="65"/>
        <v>plays</v>
      </c>
      <c r="S674" s="12">
        <f t="shared" si="63"/>
        <v>43180.208333333328</v>
      </c>
      <c r="T674" s="12">
        <f t="shared" si="64"/>
        <v>43190.208333333328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6">
        <f t="shared" si="60"/>
        <v>43.660714285714285</v>
      </c>
      <c r="G675" t="s">
        <v>14</v>
      </c>
      <c r="H675">
        <v>58</v>
      </c>
      <c r="I675" s="7">
        <f t="shared" si="6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62"/>
        <v>music</v>
      </c>
      <c r="R675" t="str">
        <f t="shared" si="65"/>
        <v>indie rock</v>
      </c>
      <c r="S675" s="12">
        <f t="shared" si="63"/>
        <v>42475.208333333328</v>
      </c>
      <c r="T675" s="12">
        <f t="shared" si="64"/>
        <v>42496.208333333328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6">
        <f t="shared" si="60"/>
        <v>33.53837141183363</v>
      </c>
      <c r="G676" t="s">
        <v>74</v>
      </c>
      <c r="H676">
        <v>1218</v>
      </c>
      <c r="I676" s="7">
        <f t="shared" si="6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62"/>
        <v>photography</v>
      </c>
      <c r="R676" t="str">
        <f t="shared" si="65"/>
        <v>photography books</v>
      </c>
      <c r="S676" s="12">
        <f t="shared" si="63"/>
        <v>40774.208333333336</v>
      </c>
      <c r="T676" s="12">
        <f t="shared" si="64"/>
        <v>40821.208333333336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6">
        <f t="shared" si="60"/>
        <v>122.97938144329896</v>
      </c>
      <c r="G677" t="s">
        <v>20</v>
      </c>
      <c r="H677">
        <v>331</v>
      </c>
      <c r="I677" s="7">
        <f t="shared" si="6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62"/>
        <v>journalism</v>
      </c>
      <c r="R677" t="str">
        <f t="shared" si="65"/>
        <v>audio</v>
      </c>
      <c r="S677" s="12">
        <f t="shared" si="63"/>
        <v>43719.208333333328</v>
      </c>
      <c r="T677" s="12">
        <f t="shared" si="64"/>
        <v>43726.208333333328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6">
        <f t="shared" si="60"/>
        <v>189.74959871589084</v>
      </c>
      <c r="G678" t="s">
        <v>20</v>
      </c>
      <c r="H678">
        <v>1170</v>
      </c>
      <c r="I678" s="7">
        <f t="shared" si="6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62"/>
        <v>photography</v>
      </c>
      <c r="R678" t="str">
        <f t="shared" si="65"/>
        <v>photography books</v>
      </c>
      <c r="S678" s="12">
        <f t="shared" si="63"/>
        <v>41178.208333333336</v>
      </c>
      <c r="T678" s="12">
        <f t="shared" si="64"/>
        <v>41187.208333333336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6">
        <f t="shared" si="60"/>
        <v>83.622641509433961</v>
      </c>
      <c r="G679" t="s">
        <v>14</v>
      </c>
      <c r="H679">
        <v>111</v>
      </c>
      <c r="I679" s="7">
        <f t="shared" si="6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62"/>
        <v>publishing</v>
      </c>
      <c r="R679" t="str">
        <f t="shared" si="65"/>
        <v>fiction</v>
      </c>
      <c r="S679" s="12">
        <f t="shared" si="63"/>
        <v>42561.208333333328</v>
      </c>
      <c r="T679" s="12">
        <f t="shared" si="64"/>
        <v>42611.208333333328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6">
        <f t="shared" si="60"/>
        <v>17.968844221105527</v>
      </c>
      <c r="G680" t="s">
        <v>74</v>
      </c>
      <c r="H680">
        <v>215</v>
      </c>
      <c r="I680" s="7">
        <f t="shared" si="6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62"/>
        <v>film &amp; video</v>
      </c>
      <c r="R680" t="str">
        <f t="shared" si="65"/>
        <v>drama</v>
      </c>
      <c r="S680" s="12">
        <f t="shared" si="63"/>
        <v>43484.25</v>
      </c>
      <c r="T680" s="12">
        <f t="shared" si="64"/>
        <v>43486.25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6">
        <f t="shared" si="60"/>
        <v>1036.5</v>
      </c>
      <c r="G681" t="s">
        <v>20</v>
      </c>
      <c r="H681">
        <v>363</v>
      </c>
      <c r="I681" s="7">
        <f t="shared" si="6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62"/>
        <v>food</v>
      </c>
      <c r="R681" t="str">
        <f t="shared" si="65"/>
        <v>food trucks</v>
      </c>
      <c r="S681" s="12">
        <f t="shared" si="63"/>
        <v>43756.208333333328</v>
      </c>
      <c r="T681" s="12">
        <f t="shared" si="64"/>
        <v>43761.208333333328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6">
        <f t="shared" si="60"/>
        <v>97.405219780219781</v>
      </c>
      <c r="G682" t="s">
        <v>14</v>
      </c>
      <c r="H682">
        <v>2955</v>
      </c>
      <c r="I682" s="7">
        <f t="shared" si="6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62"/>
        <v>games</v>
      </c>
      <c r="R682" t="str">
        <f t="shared" si="65"/>
        <v>mobile games</v>
      </c>
      <c r="S682" s="12">
        <f t="shared" si="63"/>
        <v>43813.25</v>
      </c>
      <c r="T682" s="12">
        <f t="shared" si="64"/>
        <v>43815.25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6">
        <f t="shared" si="60"/>
        <v>86.386203150461711</v>
      </c>
      <c r="G683" t="s">
        <v>14</v>
      </c>
      <c r="H683">
        <v>1657</v>
      </c>
      <c r="I683" s="7">
        <f t="shared" si="6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62"/>
        <v>theater</v>
      </c>
      <c r="R683" t="str">
        <f t="shared" si="65"/>
        <v>plays</v>
      </c>
      <c r="S683" s="12">
        <f t="shared" si="63"/>
        <v>40898.25</v>
      </c>
      <c r="T683" s="12">
        <f t="shared" si="64"/>
        <v>40904.25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6">
        <f t="shared" si="60"/>
        <v>150.16666666666666</v>
      </c>
      <c r="G684" t="s">
        <v>20</v>
      </c>
      <c r="H684">
        <v>103</v>
      </c>
      <c r="I684" s="7">
        <f t="shared" si="6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62"/>
        <v>theater</v>
      </c>
      <c r="R684" t="str">
        <f t="shared" si="65"/>
        <v>plays</v>
      </c>
      <c r="S684" s="12">
        <f t="shared" si="63"/>
        <v>41619.25</v>
      </c>
      <c r="T684" s="12">
        <f t="shared" si="64"/>
        <v>41628.25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6">
        <f t="shared" si="60"/>
        <v>358.43478260869563</v>
      </c>
      <c r="G685" t="s">
        <v>20</v>
      </c>
      <c r="H685">
        <v>147</v>
      </c>
      <c r="I685" s="7">
        <f t="shared" si="6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62"/>
        <v>theater</v>
      </c>
      <c r="R685" t="str">
        <f t="shared" si="65"/>
        <v>plays</v>
      </c>
      <c r="S685" s="12">
        <f t="shared" si="63"/>
        <v>43359.208333333328</v>
      </c>
      <c r="T685" s="12">
        <f t="shared" si="64"/>
        <v>43361.208333333328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6">
        <f t="shared" si="60"/>
        <v>542.85714285714289</v>
      </c>
      <c r="G686" t="s">
        <v>20</v>
      </c>
      <c r="H686">
        <v>110</v>
      </c>
      <c r="I686" s="7">
        <f t="shared" si="6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62"/>
        <v>publishing</v>
      </c>
      <c r="R686" t="str">
        <f t="shared" si="65"/>
        <v>nonfiction</v>
      </c>
      <c r="S686" s="12">
        <f t="shared" si="63"/>
        <v>40358.208333333336</v>
      </c>
      <c r="T686" s="12">
        <f t="shared" si="64"/>
        <v>40378.208333333336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6">
        <f t="shared" si="60"/>
        <v>67.500714285714281</v>
      </c>
      <c r="G687" t="s">
        <v>14</v>
      </c>
      <c r="H687">
        <v>926</v>
      </c>
      <c r="I687" s="7">
        <f t="shared" si="6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62"/>
        <v>theater</v>
      </c>
      <c r="R687" t="str">
        <f t="shared" si="65"/>
        <v>plays</v>
      </c>
      <c r="S687" s="12">
        <f t="shared" si="63"/>
        <v>42239.208333333328</v>
      </c>
      <c r="T687" s="12">
        <f t="shared" si="64"/>
        <v>42263.208333333328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6">
        <f t="shared" si="60"/>
        <v>191.74666666666667</v>
      </c>
      <c r="G688" t="s">
        <v>20</v>
      </c>
      <c r="H688">
        <v>134</v>
      </c>
      <c r="I688" s="7">
        <f t="shared" si="6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62"/>
        <v>technology</v>
      </c>
      <c r="R688" t="str">
        <f t="shared" si="65"/>
        <v>wearables</v>
      </c>
      <c r="S688" s="12">
        <f t="shared" si="63"/>
        <v>43186.208333333328</v>
      </c>
      <c r="T688" s="12">
        <f t="shared" si="64"/>
        <v>43197.208333333328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6">
        <f t="shared" si="60"/>
        <v>932</v>
      </c>
      <c r="G689" t="s">
        <v>20</v>
      </c>
      <c r="H689">
        <v>269</v>
      </c>
      <c r="I689" s="7">
        <f t="shared" si="6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62"/>
        <v>theater</v>
      </c>
      <c r="R689" t="str">
        <f t="shared" si="65"/>
        <v>plays</v>
      </c>
      <c r="S689" s="12">
        <f t="shared" si="63"/>
        <v>42806.25</v>
      </c>
      <c r="T689" s="12">
        <f t="shared" si="64"/>
        <v>42809.208333333328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6">
        <f t="shared" si="60"/>
        <v>429.27586206896552</v>
      </c>
      <c r="G690" t="s">
        <v>20</v>
      </c>
      <c r="H690">
        <v>175</v>
      </c>
      <c r="I690" s="7">
        <f t="shared" si="6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62"/>
        <v>film &amp; video</v>
      </c>
      <c r="R690" t="str">
        <f t="shared" si="65"/>
        <v>television</v>
      </c>
      <c r="S690" s="12">
        <f t="shared" si="63"/>
        <v>43475.25</v>
      </c>
      <c r="T690" s="12">
        <f t="shared" si="64"/>
        <v>43491.25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6">
        <f t="shared" si="60"/>
        <v>100.65753424657535</v>
      </c>
      <c r="G691" t="s">
        <v>20</v>
      </c>
      <c r="H691">
        <v>69</v>
      </c>
      <c r="I691" s="7">
        <f t="shared" si="6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62"/>
        <v>technology</v>
      </c>
      <c r="R691" t="str">
        <f t="shared" si="65"/>
        <v>web</v>
      </c>
      <c r="S691" s="12">
        <f t="shared" si="63"/>
        <v>41576.208333333336</v>
      </c>
      <c r="T691" s="12">
        <f t="shared" si="64"/>
        <v>41588.25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6">
        <f t="shared" si="60"/>
        <v>226.61111111111109</v>
      </c>
      <c r="G692" t="s">
        <v>20</v>
      </c>
      <c r="H692">
        <v>190</v>
      </c>
      <c r="I692" s="7">
        <f t="shared" si="6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62"/>
        <v>film &amp; video</v>
      </c>
      <c r="R692" t="str">
        <f t="shared" si="65"/>
        <v>documentary</v>
      </c>
      <c r="S692" s="12">
        <f t="shared" si="63"/>
        <v>40874.25</v>
      </c>
      <c r="T692" s="12">
        <f t="shared" si="64"/>
        <v>40880.25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6">
        <f t="shared" si="60"/>
        <v>142.38</v>
      </c>
      <c r="G693" t="s">
        <v>20</v>
      </c>
      <c r="H693">
        <v>237</v>
      </c>
      <c r="I693" s="7">
        <f t="shared" si="6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62"/>
        <v>film &amp; video</v>
      </c>
      <c r="R693" t="str">
        <f t="shared" si="65"/>
        <v>documentary</v>
      </c>
      <c r="S693" s="12">
        <f t="shared" si="63"/>
        <v>41185.208333333336</v>
      </c>
      <c r="T693" s="12">
        <f t="shared" si="64"/>
        <v>41202.208333333336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6">
        <f t="shared" si="60"/>
        <v>90.633333333333326</v>
      </c>
      <c r="G694" t="s">
        <v>14</v>
      </c>
      <c r="H694">
        <v>77</v>
      </c>
      <c r="I694" s="7">
        <f t="shared" si="6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62"/>
        <v>music</v>
      </c>
      <c r="R694" t="str">
        <f t="shared" si="65"/>
        <v>rock</v>
      </c>
      <c r="S694" s="12">
        <f t="shared" si="63"/>
        <v>43655.208333333328</v>
      </c>
      <c r="T694" s="12">
        <f t="shared" si="64"/>
        <v>43673.208333333328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6">
        <f t="shared" si="60"/>
        <v>63.966740576496676</v>
      </c>
      <c r="G695" t="s">
        <v>14</v>
      </c>
      <c r="H695">
        <v>1748</v>
      </c>
      <c r="I695" s="7">
        <f t="shared" si="6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62"/>
        <v>theater</v>
      </c>
      <c r="R695" t="str">
        <f t="shared" si="65"/>
        <v>plays</v>
      </c>
      <c r="S695" s="12">
        <f t="shared" si="63"/>
        <v>43025.208333333328</v>
      </c>
      <c r="T695" s="12">
        <f t="shared" si="64"/>
        <v>43042.208333333328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6">
        <f t="shared" si="60"/>
        <v>84.131868131868131</v>
      </c>
      <c r="G696" t="s">
        <v>14</v>
      </c>
      <c r="H696">
        <v>79</v>
      </c>
      <c r="I696" s="7">
        <f t="shared" si="6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62"/>
        <v>theater</v>
      </c>
      <c r="R696" t="str">
        <f t="shared" si="65"/>
        <v>plays</v>
      </c>
      <c r="S696" s="12">
        <f t="shared" si="63"/>
        <v>43066.25</v>
      </c>
      <c r="T696" s="12">
        <f t="shared" si="64"/>
        <v>43103.25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6">
        <f t="shared" si="60"/>
        <v>133.93478260869566</v>
      </c>
      <c r="G697" t="s">
        <v>20</v>
      </c>
      <c r="H697">
        <v>196</v>
      </c>
      <c r="I697" s="7">
        <f t="shared" si="6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62"/>
        <v>music</v>
      </c>
      <c r="R697" t="str">
        <f t="shared" si="65"/>
        <v>rock</v>
      </c>
      <c r="S697" s="12">
        <f t="shared" si="63"/>
        <v>42322.25</v>
      </c>
      <c r="T697" s="12">
        <f t="shared" si="64"/>
        <v>42338.25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6">
        <f t="shared" si="60"/>
        <v>59.042047531992694</v>
      </c>
      <c r="G698" t="s">
        <v>14</v>
      </c>
      <c r="H698">
        <v>889</v>
      </c>
      <c r="I698" s="7">
        <f t="shared" si="6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62"/>
        <v>theater</v>
      </c>
      <c r="R698" t="str">
        <f t="shared" si="65"/>
        <v>plays</v>
      </c>
      <c r="S698" s="12">
        <f t="shared" si="63"/>
        <v>42114.208333333328</v>
      </c>
      <c r="T698" s="12">
        <f t="shared" si="64"/>
        <v>42115.208333333328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6">
        <f t="shared" si="60"/>
        <v>152.80062063615205</v>
      </c>
      <c r="G699" t="s">
        <v>20</v>
      </c>
      <c r="H699">
        <v>7295</v>
      </c>
      <c r="I699" s="7">
        <f t="shared" si="6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62"/>
        <v>music</v>
      </c>
      <c r="R699" t="str">
        <f t="shared" si="65"/>
        <v>electric music</v>
      </c>
      <c r="S699" s="12">
        <f t="shared" si="63"/>
        <v>43190.208333333328</v>
      </c>
      <c r="T699" s="12">
        <f t="shared" si="64"/>
        <v>43192.208333333328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6">
        <f t="shared" si="60"/>
        <v>446.69121140142522</v>
      </c>
      <c r="G700" t="s">
        <v>20</v>
      </c>
      <c r="H700">
        <v>2893</v>
      </c>
      <c r="I700" s="7">
        <f t="shared" si="6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62"/>
        <v>technology</v>
      </c>
      <c r="R700" t="str">
        <f t="shared" si="65"/>
        <v>wearables</v>
      </c>
      <c r="S700" s="12">
        <f t="shared" si="63"/>
        <v>40871.25</v>
      </c>
      <c r="T700" s="12">
        <f t="shared" si="64"/>
        <v>40885.25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6">
        <f t="shared" si="60"/>
        <v>84.391891891891888</v>
      </c>
      <c r="G701" t="s">
        <v>14</v>
      </c>
      <c r="H701">
        <v>56</v>
      </c>
      <c r="I701" s="7">
        <f t="shared" si="6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62"/>
        <v>film &amp; video</v>
      </c>
      <c r="R701" t="str">
        <f t="shared" si="65"/>
        <v>drama</v>
      </c>
      <c r="S701" s="12">
        <f t="shared" si="63"/>
        <v>43641.208333333328</v>
      </c>
      <c r="T701" s="12">
        <f t="shared" si="64"/>
        <v>43642.208333333328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6">
        <f t="shared" si="60"/>
        <v>3</v>
      </c>
      <c r="G702" t="s">
        <v>14</v>
      </c>
      <c r="H702">
        <v>1</v>
      </c>
      <c r="I702" s="7">
        <f t="shared" si="61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62"/>
        <v>technology</v>
      </c>
      <c r="R702" t="str">
        <f t="shared" si="65"/>
        <v>wearables</v>
      </c>
      <c r="S702" s="12">
        <f t="shared" si="63"/>
        <v>40203.25</v>
      </c>
      <c r="T702" s="12">
        <f t="shared" si="64"/>
        <v>40218.25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6">
        <f t="shared" si="60"/>
        <v>175.02692307692308</v>
      </c>
      <c r="G703" t="s">
        <v>20</v>
      </c>
      <c r="H703">
        <v>820</v>
      </c>
      <c r="I703" s="7">
        <f t="shared" si="6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62"/>
        <v>theater</v>
      </c>
      <c r="R703" t="str">
        <f t="shared" si="65"/>
        <v>plays</v>
      </c>
      <c r="S703" s="12">
        <f t="shared" si="63"/>
        <v>40629.208333333336</v>
      </c>
      <c r="T703" s="12">
        <f t="shared" si="64"/>
        <v>40636.208333333336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6">
        <f t="shared" si="60"/>
        <v>54.137931034482754</v>
      </c>
      <c r="G704" t="s">
        <v>14</v>
      </c>
      <c r="H704">
        <v>83</v>
      </c>
      <c r="I704" s="7">
        <f t="shared" si="6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62"/>
        <v>technology</v>
      </c>
      <c r="R704" t="str">
        <f t="shared" si="65"/>
        <v>wearables</v>
      </c>
      <c r="S704" s="12">
        <f t="shared" si="63"/>
        <v>41477.208333333336</v>
      </c>
      <c r="T704" s="12">
        <f t="shared" si="64"/>
        <v>41482.208333333336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6">
        <f t="shared" si="60"/>
        <v>311.87381703470032</v>
      </c>
      <c r="G705" t="s">
        <v>20</v>
      </c>
      <c r="H705">
        <v>2038</v>
      </c>
      <c r="I705" s="7">
        <f t="shared" si="6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62"/>
        <v>publishing</v>
      </c>
      <c r="R705" t="str">
        <f t="shared" si="65"/>
        <v>translations</v>
      </c>
      <c r="S705" s="12">
        <f t="shared" si="63"/>
        <v>41020.208333333336</v>
      </c>
      <c r="T705" s="12">
        <f t="shared" si="64"/>
        <v>41037.208333333336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6">
        <f t="shared" si="60"/>
        <v>122.78160919540231</v>
      </c>
      <c r="G706" t="s">
        <v>20</v>
      </c>
      <c r="H706">
        <v>116</v>
      </c>
      <c r="I706" s="7">
        <f t="shared" si="6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62"/>
        <v>film &amp; video</v>
      </c>
      <c r="R706" t="str">
        <f t="shared" si="65"/>
        <v>animation</v>
      </c>
      <c r="S706" s="12">
        <f t="shared" si="63"/>
        <v>42555.208333333328</v>
      </c>
      <c r="T706" s="12">
        <f t="shared" si="64"/>
        <v>42570.208333333328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6">
        <f t="shared" ref="F707:F770" si="66">E707/D707*100</f>
        <v>99.026517383618156</v>
      </c>
      <c r="G707" t="s">
        <v>14</v>
      </c>
      <c r="H707">
        <v>2025</v>
      </c>
      <c r="I707" s="7">
        <f t="shared" ref="I707:I770" si="67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68">LEFT(P707,SEARCH("/",P707)-1)</f>
        <v>publishing</v>
      </c>
      <c r="R707" t="str">
        <f t="shared" si="65"/>
        <v>nonfiction</v>
      </c>
      <c r="S707" s="12">
        <f t="shared" ref="S707:S770" si="69">(((L707/60)/60)/24)+DATE(1970,1,1)</f>
        <v>41619.25</v>
      </c>
      <c r="T707" s="12">
        <f t="shared" ref="T707:T770" si="70">(((M707/60)/60)/24)+DATE(1970,1,1)</f>
        <v>41623.25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6">
        <f t="shared" si="66"/>
        <v>127.84686346863469</v>
      </c>
      <c r="G708" t="s">
        <v>20</v>
      </c>
      <c r="H708">
        <v>1345</v>
      </c>
      <c r="I708" s="7">
        <f t="shared" si="67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68"/>
        <v>technology</v>
      </c>
      <c r="R708" t="str">
        <f t="shared" ref="R708:R771" si="71">RIGHT(P708,LEN(P708)-FIND("/",P708)+0)</f>
        <v>web</v>
      </c>
      <c r="S708" s="12">
        <f t="shared" si="69"/>
        <v>43471.25</v>
      </c>
      <c r="T708" s="12">
        <f t="shared" si="70"/>
        <v>43479.25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6">
        <f t="shared" si="66"/>
        <v>158.61643835616439</v>
      </c>
      <c r="G709" t="s">
        <v>20</v>
      </c>
      <c r="H709">
        <v>168</v>
      </c>
      <c r="I709" s="7">
        <f t="shared" si="6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68"/>
        <v>film &amp; video</v>
      </c>
      <c r="R709" t="str">
        <f t="shared" si="71"/>
        <v>drama</v>
      </c>
      <c r="S709" s="12">
        <f t="shared" si="69"/>
        <v>43442.25</v>
      </c>
      <c r="T709" s="12">
        <f t="shared" si="70"/>
        <v>43478.25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6">
        <f t="shared" si="66"/>
        <v>707.05882352941171</v>
      </c>
      <c r="G710" t="s">
        <v>20</v>
      </c>
      <c r="H710">
        <v>137</v>
      </c>
      <c r="I710" s="7">
        <f t="shared" si="6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68"/>
        <v>theater</v>
      </c>
      <c r="R710" t="str">
        <f t="shared" si="71"/>
        <v>plays</v>
      </c>
      <c r="S710" s="12">
        <f t="shared" si="69"/>
        <v>42877.208333333328</v>
      </c>
      <c r="T710" s="12">
        <f t="shared" si="70"/>
        <v>42887.208333333328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6">
        <f t="shared" si="66"/>
        <v>142.38775510204081</v>
      </c>
      <c r="G711" t="s">
        <v>20</v>
      </c>
      <c r="H711">
        <v>186</v>
      </c>
      <c r="I711" s="7">
        <f t="shared" si="6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68"/>
        <v>theater</v>
      </c>
      <c r="R711" t="str">
        <f t="shared" si="71"/>
        <v>plays</v>
      </c>
      <c r="S711" s="12">
        <f t="shared" si="69"/>
        <v>41018.208333333336</v>
      </c>
      <c r="T711" s="12">
        <f t="shared" si="70"/>
        <v>41025.208333333336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6">
        <f t="shared" si="66"/>
        <v>147.86046511627907</v>
      </c>
      <c r="G712" t="s">
        <v>20</v>
      </c>
      <c r="H712">
        <v>125</v>
      </c>
      <c r="I712" s="7">
        <f t="shared" si="6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68"/>
        <v>theater</v>
      </c>
      <c r="R712" t="str">
        <f t="shared" si="71"/>
        <v>plays</v>
      </c>
      <c r="S712" s="12">
        <f t="shared" si="69"/>
        <v>43295.208333333328</v>
      </c>
      <c r="T712" s="12">
        <f t="shared" si="70"/>
        <v>43302.208333333328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6">
        <f t="shared" si="66"/>
        <v>20.322580645161288</v>
      </c>
      <c r="G713" t="s">
        <v>14</v>
      </c>
      <c r="H713">
        <v>14</v>
      </c>
      <c r="I713" s="7">
        <f t="shared" si="6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68"/>
        <v>theater</v>
      </c>
      <c r="R713" t="str">
        <f t="shared" si="71"/>
        <v>plays</v>
      </c>
      <c r="S713" s="12">
        <f t="shared" si="69"/>
        <v>42393.25</v>
      </c>
      <c r="T713" s="12">
        <f t="shared" si="70"/>
        <v>42395.25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6">
        <f t="shared" si="66"/>
        <v>1840.625</v>
      </c>
      <c r="G714" t="s">
        <v>20</v>
      </c>
      <c r="H714">
        <v>202</v>
      </c>
      <c r="I714" s="7">
        <f t="shared" si="6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68"/>
        <v>theater</v>
      </c>
      <c r="R714" t="str">
        <f t="shared" si="71"/>
        <v>plays</v>
      </c>
      <c r="S714" s="12">
        <f t="shared" si="69"/>
        <v>42559.208333333328</v>
      </c>
      <c r="T714" s="12">
        <f t="shared" si="70"/>
        <v>42600.208333333328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6">
        <f t="shared" si="66"/>
        <v>161.94202898550725</v>
      </c>
      <c r="G715" t="s">
        <v>20</v>
      </c>
      <c r="H715">
        <v>103</v>
      </c>
      <c r="I715" s="7">
        <f t="shared" si="6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68"/>
        <v>publishing</v>
      </c>
      <c r="R715" t="str">
        <f t="shared" si="71"/>
        <v>radio &amp; podcasts</v>
      </c>
      <c r="S715" s="12">
        <f t="shared" si="69"/>
        <v>42604.208333333328</v>
      </c>
      <c r="T715" s="12">
        <f t="shared" si="70"/>
        <v>42616.208333333328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6">
        <f t="shared" si="66"/>
        <v>472.82077922077923</v>
      </c>
      <c r="G716" t="s">
        <v>20</v>
      </c>
      <c r="H716">
        <v>1785</v>
      </c>
      <c r="I716" s="7">
        <f t="shared" si="6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68"/>
        <v>music</v>
      </c>
      <c r="R716" t="str">
        <f t="shared" si="71"/>
        <v>rock</v>
      </c>
      <c r="S716" s="12">
        <f t="shared" si="69"/>
        <v>41870.208333333336</v>
      </c>
      <c r="T716" s="12">
        <f t="shared" si="70"/>
        <v>41871.208333333336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6">
        <f t="shared" si="66"/>
        <v>24.466101694915253</v>
      </c>
      <c r="G717" t="s">
        <v>14</v>
      </c>
      <c r="H717">
        <v>656</v>
      </c>
      <c r="I717" s="7">
        <f t="shared" si="6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68"/>
        <v>games</v>
      </c>
      <c r="R717" t="str">
        <f t="shared" si="71"/>
        <v>mobile games</v>
      </c>
      <c r="S717" s="12">
        <f t="shared" si="69"/>
        <v>40397.208333333336</v>
      </c>
      <c r="T717" s="12">
        <f t="shared" si="70"/>
        <v>40402.208333333336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6">
        <f t="shared" si="66"/>
        <v>517.65</v>
      </c>
      <c r="G718" t="s">
        <v>20</v>
      </c>
      <c r="H718">
        <v>157</v>
      </c>
      <c r="I718" s="7">
        <f t="shared" si="6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68"/>
        <v>theater</v>
      </c>
      <c r="R718" t="str">
        <f t="shared" si="71"/>
        <v>plays</v>
      </c>
      <c r="S718" s="12">
        <f t="shared" si="69"/>
        <v>41465.208333333336</v>
      </c>
      <c r="T718" s="12">
        <f t="shared" si="70"/>
        <v>41493.208333333336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6">
        <f t="shared" si="66"/>
        <v>247.64285714285714</v>
      </c>
      <c r="G719" t="s">
        <v>20</v>
      </c>
      <c r="H719">
        <v>555</v>
      </c>
      <c r="I719" s="7">
        <f t="shared" si="6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68"/>
        <v>film &amp; video</v>
      </c>
      <c r="R719" t="str">
        <f t="shared" si="71"/>
        <v>documentary</v>
      </c>
      <c r="S719" s="12">
        <f t="shared" si="69"/>
        <v>40777.208333333336</v>
      </c>
      <c r="T719" s="12">
        <f t="shared" si="70"/>
        <v>40798.208333333336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6">
        <f t="shared" si="66"/>
        <v>100.20481927710843</v>
      </c>
      <c r="G720" t="s">
        <v>20</v>
      </c>
      <c r="H720">
        <v>297</v>
      </c>
      <c r="I720" s="7">
        <f t="shared" si="6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68"/>
        <v>technology</v>
      </c>
      <c r="R720" t="str">
        <f t="shared" si="71"/>
        <v>wearables</v>
      </c>
      <c r="S720" s="12">
        <f t="shared" si="69"/>
        <v>41442.208333333336</v>
      </c>
      <c r="T720" s="12">
        <f t="shared" si="70"/>
        <v>41468.208333333336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6">
        <f t="shared" si="66"/>
        <v>153</v>
      </c>
      <c r="G721" t="s">
        <v>20</v>
      </c>
      <c r="H721">
        <v>123</v>
      </c>
      <c r="I721" s="7">
        <f t="shared" si="6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68"/>
        <v>publishing</v>
      </c>
      <c r="R721" t="str">
        <f t="shared" si="71"/>
        <v>fiction</v>
      </c>
      <c r="S721" s="12">
        <f t="shared" si="69"/>
        <v>41058.208333333336</v>
      </c>
      <c r="T721" s="12">
        <f t="shared" si="70"/>
        <v>41069.208333333336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6">
        <f t="shared" si="66"/>
        <v>37.091954022988503</v>
      </c>
      <c r="G722" t="s">
        <v>74</v>
      </c>
      <c r="H722">
        <v>38</v>
      </c>
      <c r="I722" s="7">
        <f t="shared" si="6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68"/>
        <v>theater</v>
      </c>
      <c r="R722" t="str">
        <f t="shared" si="71"/>
        <v>plays</v>
      </c>
      <c r="S722" s="12">
        <f t="shared" si="69"/>
        <v>43152.25</v>
      </c>
      <c r="T722" s="12">
        <f t="shared" si="70"/>
        <v>43166.25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6">
        <f t="shared" si="66"/>
        <v>4.392394822006473</v>
      </c>
      <c r="G723" t="s">
        <v>74</v>
      </c>
      <c r="H723">
        <v>60</v>
      </c>
      <c r="I723" s="7">
        <f t="shared" si="6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68"/>
        <v>music</v>
      </c>
      <c r="R723" t="str">
        <f t="shared" si="71"/>
        <v>rock</v>
      </c>
      <c r="S723" s="12">
        <f t="shared" si="69"/>
        <v>43194.208333333328</v>
      </c>
      <c r="T723" s="12">
        <f t="shared" si="70"/>
        <v>43200.208333333328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6">
        <f t="shared" si="66"/>
        <v>156.50721649484535</v>
      </c>
      <c r="G724" t="s">
        <v>20</v>
      </c>
      <c r="H724">
        <v>3036</v>
      </c>
      <c r="I724" s="7">
        <f t="shared" si="6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68"/>
        <v>film &amp; video</v>
      </c>
      <c r="R724" t="str">
        <f t="shared" si="71"/>
        <v>documentary</v>
      </c>
      <c r="S724" s="12">
        <f t="shared" si="69"/>
        <v>43045.25</v>
      </c>
      <c r="T724" s="12">
        <f t="shared" si="70"/>
        <v>43072.25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6">
        <f t="shared" si="66"/>
        <v>270.40816326530609</v>
      </c>
      <c r="G725" t="s">
        <v>20</v>
      </c>
      <c r="H725">
        <v>144</v>
      </c>
      <c r="I725" s="7">
        <f t="shared" si="6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68"/>
        <v>theater</v>
      </c>
      <c r="R725" t="str">
        <f t="shared" si="71"/>
        <v>plays</v>
      </c>
      <c r="S725" s="12">
        <f t="shared" si="69"/>
        <v>42431.25</v>
      </c>
      <c r="T725" s="12">
        <f t="shared" si="70"/>
        <v>42452.208333333328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6">
        <f t="shared" si="66"/>
        <v>134.05952380952382</v>
      </c>
      <c r="G726" t="s">
        <v>20</v>
      </c>
      <c r="H726">
        <v>121</v>
      </c>
      <c r="I726" s="7">
        <f t="shared" si="6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68"/>
        <v>theater</v>
      </c>
      <c r="R726" t="str">
        <f t="shared" si="71"/>
        <v>plays</v>
      </c>
      <c r="S726" s="12">
        <f t="shared" si="69"/>
        <v>41934.208333333336</v>
      </c>
      <c r="T726" s="12">
        <f t="shared" si="70"/>
        <v>41936.208333333336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6">
        <f t="shared" si="66"/>
        <v>50.398033126293996</v>
      </c>
      <c r="G727" t="s">
        <v>14</v>
      </c>
      <c r="H727">
        <v>1596</v>
      </c>
      <c r="I727" s="7">
        <f t="shared" si="6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68"/>
        <v>games</v>
      </c>
      <c r="R727" t="str">
        <f t="shared" si="71"/>
        <v>mobile games</v>
      </c>
      <c r="S727" s="12">
        <f t="shared" si="69"/>
        <v>41958.25</v>
      </c>
      <c r="T727" s="12">
        <f t="shared" si="70"/>
        <v>41960.25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6">
        <f t="shared" si="66"/>
        <v>88.815837937384899</v>
      </c>
      <c r="G728" t="s">
        <v>74</v>
      </c>
      <c r="H728">
        <v>524</v>
      </c>
      <c r="I728" s="7">
        <f t="shared" si="6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68"/>
        <v>theater</v>
      </c>
      <c r="R728" t="str">
        <f t="shared" si="71"/>
        <v>plays</v>
      </c>
      <c r="S728" s="12">
        <f t="shared" si="69"/>
        <v>40476.208333333336</v>
      </c>
      <c r="T728" s="12">
        <f t="shared" si="70"/>
        <v>40482.208333333336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6">
        <f t="shared" si="66"/>
        <v>165</v>
      </c>
      <c r="G729" t="s">
        <v>20</v>
      </c>
      <c r="H729">
        <v>181</v>
      </c>
      <c r="I729" s="7">
        <f t="shared" si="6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68"/>
        <v>technology</v>
      </c>
      <c r="R729" t="str">
        <f t="shared" si="71"/>
        <v>web</v>
      </c>
      <c r="S729" s="12">
        <f t="shared" si="69"/>
        <v>43485.25</v>
      </c>
      <c r="T729" s="12">
        <f t="shared" si="70"/>
        <v>43543.208333333328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6">
        <f t="shared" si="66"/>
        <v>17.5</v>
      </c>
      <c r="G730" t="s">
        <v>14</v>
      </c>
      <c r="H730">
        <v>10</v>
      </c>
      <c r="I730" s="7">
        <f t="shared" si="6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68"/>
        <v>theater</v>
      </c>
      <c r="R730" t="str">
        <f t="shared" si="71"/>
        <v>plays</v>
      </c>
      <c r="S730" s="12">
        <f t="shared" si="69"/>
        <v>42515.208333333328</v>
      </c>
      <c r="T730" s="12">
        <f t="shared" si="70"/>
        <v>42526.208333333328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6">
        <f t="shared" si="66"/>
        <v>185.66071428571428</v>
      </c>
      <c r="G731" t="s">
        <v>20</v>
      </c>
      <c r="H731">
        <v>122</v>
      </c>
      <c r="I731" s="7">
        <f t="shared" si="6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68"/>
        <v>film &amp; video</v>
      </c>
      <c r="R731" t="str">
        <f t="shared" si="71"/>
        <v>drama</v>
      </c>
      <c r="S731" s="12">
        <f t="shared" si="69"/>
        <v>41309.25</v>
      </c>
      <c r="T731" s="12">
        <f t="shared" si="70"/>
        <v>41311.25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6">
        <f t="shared" si="66"/>
        <v>412.6631944444444</v>
      </c>
      <c r="G732" t="s">
        <v>20</v>
      </c>
      <c r="H732">
        <v>1071</v>
      </c>
      <c r="I732" s="7">
        <f t="shared" si="6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68"/>
        <v>technology</v>
      </c>
      <c r="R732" t="str">
        <f t="shared" si="71"/>
        <v>wearables</v>
      </c>
      <c r="S732" s="12">
        <f t="shared" si="69"/>
        <v>42147.208333333328</v>
      </c>
      <c r="T732" s="12">
        <f t="shared" si="70"/>
        <v>42153.208333333328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6">
        <f t="shared" si="66"/>
        <v>90.25</v>
      </c>
      <c r="G733" t="s">
        <v>74</v>
      </c>
      <c r="H733">
        <v>219</v>
      </c>
      <c r="I733" s="7">
        <f t="shared" si="6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68"/>
        <v>technology</v>
      </c>
      <c r="R733" t="str">
        <f t="shared" si="71"/>
        <v>web</v>
      </c>
      <c r="S733" s="12">
        <f t="shared" si="69"/>
        <v>42939.208333333328</v>
      </c>
      <c r="T733" s="12">
        <f t="shared" si="70"/>
        <v>42940.208333333328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6">
        <f t="shared" si="66"/>
        <v>91.984615384615381</v>
      </c>
      <c r="G734" t="s">
        <v>14</v>
      </c>
      <c r="H734">
        <v>1121</v>
      </c>
      <c r="I734" s="7">
        <f t="shared" si="6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68"/>
        <v>music</v>
      </c>
      <c r="R734" t="str">
        <f t="shared" si="71"/>
        <v>rock</v>
      </c>
      <c r="S734" s="12">
        <f t="shared" si="69"/>
        <v>42816.208333333328</v>
      </c>
      <c r="T734" s="12">
        <f t="shared" si="70"/>
        <v>42839.208333333328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6">
        <f t="shared" si="66"/>
        <v>527.00632911392404</v>
      </c>
      <c r="G735" t="s">
        <v>20</v>
      </c>
      <c r="H735">
        <v>980</v>
      </c>
      <c r="I735" s="7">
        <f t="shared" si="6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68"/>
        <v>music</v>
      </c>
      <c r="R735" t="str">
        <f t="shared" si="71"/>
        <v>metal</v>
      </c>
      <c r="S735" s="12">
        <f t="shared" si="69"/>
        <v>41844.208333333336</v>
      </c>
      <c r="T735" s="12">
        <f t="shared" si="70"/>
        <v>41857.208333333336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6">
        <f t="shared" si="66"/>
        <v>319.14285714285711</v>
      </c>
      <c r="G736" t="s">
        <v>20</v>
      </c>
      <c r="H736">
        <v>536</v>
      </c>
      <c r="I736" s="7">
        <f t="shared" si="6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68"/>
        <v>theater</v>
      </c>
      <c r="R736" t="str">
        <f t="shared" si="71"/>
        <v>plays</v>
      </c>
      <c r="S736" s="12">
        <f t="shared" si="69"/>
        <v>42763.25</v>
      </c>
      <c r="T736" s="12">
        <f t="shared" si="70"/>
        <v>42775.25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6">
        <f t="shared" si="66"/>
        <v>354.18867924528303</v>
      </c>
      <c r="G737" t="s">
        <v>20</v>
      </c>
      <c r="H737">
        <v>1991</v>
      </c>
      <c r="I737" s="7">
        <f t="shared" si="6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68"/>
        <v>photography</v>
      </c>
      <c r="R737" t="str">
        <f t="shared" si="71"/>
        <v>photography books</v>
      </c>
      <c r="S737" s="12">
        <f t="shared" si="69"/>
        <v>42459.208333333328</v>
      </c>
      <c r="T737" s="12">
        <f t="shared" si="70"/>
        <v>42466.208333333328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6">
        <f t="shared" si="66"/>
        <v>32.896103896103895</v>
      </c>
      <c r="G738" t="s">
        <v>74</v>
      </c>
      <c r="H738">
        <v>29</v>
      </c>
      <c r="I738" s="7">
        <f t="shared" si="6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68"/>
        <v>publishing</v>
      </c>
      <c r="R738" t="str">
        <f t="shared" si="71"/>
        <v>nonfiction</v>
      </c>
      <c r="S738" s="12">
        <f t="shared" si="69"/>
        <v>42055.25</v>
      </c>
      <c r="T738" s="12">
        <f t="shared" si="70"/>
        <v>42059.25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6">
        <f t="shared" si="66"/>
        <v>135.8918918918919</v>
      </c>
      <c r="G739" t="s">
        <v>20</v>
      </c>
      <c r="H739">
        <v>180</v>
      </c>
      <c r="I739" s="7">
        <f t="shared" si="6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68"/>
        <v>music</v>
      </c>
      <c r="R739" t="str">
        <f t="shared" si="71"/>
        <v>indie rock</v>
      </c>
      <c r="S739" s="12">
        <f t="shared" si="69"/>
        <v>42685.25</v>
      </c>
      <c r="T739" s="12">
        <f t="shared" si="70"/>
        <v>42697.25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6">
        <f t="shared" si="66"/>
        <v>2.0843373493975905</v>
      </c>
      <c r="G740" t="s">
        <v>14</v>
      </c>
      <c r="H740">
        <v>15</v>
      </c>
      <c r="I740" s="7">
        <f t="shared" si="6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68"/>
        <v>theater</v>
      </c>
      <c r="R740" t="str">
        <f t="shared" si="71"/>
        <v>plays</v>
      </c>
      <c r="S740" s="12">
        <f t="shared" si="69"/>
        <v>41959.25</v>
      </c>
      <c r="T740" s="12">
        <f t="shared" si="70"/>
        <v>41981.25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6">
        <f t="shared" si="66"/>
        <v>61</v>
      </c>
      <c r="G741" t="s">
        <v>14</v>
      </c>
      <c r="H741">
        <v>191</v>
      </c>
      <c r="I741" s="7">
        <f t="shared" si="6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68"/>
        <v>music</v>
      </c>
      <c r="R741" t="str">
        <f t="shared" si="71"/>
        <v>indie rock</v>
      </c>
      <c r="S741" s="12">
        <f t="shared" si="69"/>
        <v>41089.208333333336</v>
      </c>
      <c r="T741" s="12">
        <f t="shared" si="70"/>
        <v>41090.208333333336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6">
        <f t="shared" si="66"/>
        <v>30.037735849056602</v>
      </c>
      <c r="G742" t="s">
        <v>14</v>
      </c>
      <c r="H742">
        <v>16</v>
      </c>
      <c r="I742" s="7">
        <f t="shared" si="6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68"/>
        <v>theater</v>
      </c>
      <c r="R742" t="str">
        <f t="shared" si="71"/>
        <v>plays</v>
      </c>
      <c r="S742" s="12">
        <f t="shared" si="69"/>
        <v>42769.25</v>
      </c>
      <c r="T742" s="12">
        <f t="shared" si="70"/>
        <v>42772.25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6">
        <f t="shared" si="66"/>
        <v>1179.1666666666665</v>
      </c>
      <c r="G743" t="s">
        <v>20</v>
      </c>
      <c r="H743">
        <v>130</v>
      </c>
      <c r="I743" s="7">
        <f t="shared" si="6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68"/>
        <v>theater</v>
      </c>
      <c r="R743" t="str">
        <f t="shared" si="71"/>
        <v>plays</v>
      </c>
      <c r="S743" s="12">
        <f t="shared" si="69"/>
        <v>40321.208333333336</v>
      </c>
      <c r="T743" s="12">
        <f t="shared" si="70"/>
        <v>40322.208333333336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6">
        <f t="shared" si="66"/>
        <v>1126.0833333333335</v>
      </c>
      <c r="G744" t="s">
        <v>20</v>
      </c>
      <c r="H744">
        <v>122</v>
      </c>
      <c r="I744" s="7">
        <f t="shared" si="6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68"/>
        <v>music</v>
      </c>
      <c r="R744" t="str">
        <f t="shared" si="71"/>
        <v>electric music</v>
      </c>
      <c r="S744" s="12">
        <f t="shared" si="69"/>
        <v>40197.25</v>
      </c>
      <c r="T744" s="12">
        <f t="shared" si="70"/>
        <v>40239.25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6">
        <f t="shared" si="66"/>
        <v>12.923076923076923</v>
      </c>
      <c r="G745" t="s">
        <v>14</v>
      </c>
      <c r="H745">
        <v>17</v>
      </c>
      <c r="I745" s="7">
        <f t="shared" si="6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68"/>
        <v>theater</v>
      </c>
      <c r="R745" t="str">
        <f t="shared" si="71"/>
        <v>plays</v>
      </c>
      <c r="S745" s="12">
        <f t="shared" si="69"/>
        <v>42298.208333333328</v>
      </c>
      <c r="T745" s="12">
        <f t="shared" si="70"/>
        <v>42304.208333333328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6">
        <f t="shared" si="66"/>
        <v>712</v>
      </c>
      <c r="G746" t="s">
        <v>20</v>
      </c>
      <c r="H746">
        <v>140</v>
      </c>
      <c r="I746" s="7">
        <f t="shared" si="6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68"/>
        <v>theater</v>
      </c>
      <c r="R746" t="str">
        <f t="shared" si="71"/>
        <v>plays</v>
      </c>
      <c r="S746" s="12">
        <f t="shared" si="69"/>
        <v>43322.208333333328</v>
      </c>
      <c r="T746" s="12">
        <f t="shared" si="70"/>
        <v>43324.208333333328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6">
        <f t="shared" si="66"/>
        <v>30.304347826086957</v>
      </c>
      <c r="G747" t="s">
        <v>14</v>
      </c>
      <c r="H747">
        <v>34</v>
      </c>
      <c r="I747" s="7">
        <f t="shared" si="6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68"/>
        <v>technology</v>
      </c>
      <c r="R747" t="str">
        <f t="shared" si="71"/>
        <v>wearables</v>
      </c>
      <c r="S747" s="12">
        <f t="shared" si="69"/>
        <v>40328.208333333336</v>
      </c>
      <c r="T747" s="12">
        <f t="shared" si="70"/>
        <v>40355.208333333336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6">
        <f t="shared" si="66"/>
        <v>212.50896057347671</v>
      </c>
      <c r="G748" t="s">
        <v>20</v>
      </c>
      <c r="H748">
        <v>3388</v>
      </c>
      <c r="I748" s="7">
        <f t="shared" si="6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68"/>
        <v>technology</v>
      </c>
      <c r="R748" t="str">
        <f t="shared" si="71"/>
        <v>web</v>
      </c>
      <c r="S748" s="12">
        <f t="shared" si="69"/>
        <v>40825.208333333336</v>
      </c>
      <c r="T748" s="12">
        <f t="shared" si="70"/>
        <v>40830.208333333336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6">
        <f t="shared" si="66"/>
        <v>228.85714285714286</v>
      </c>
      <c r="G749" t="s">
        <v>20</v>
      </c>
      <c r="H749">
        <v>280</v>
      </c>
      <c r="I749" s="7">
        <f t="shared" si="6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68"/>
        <v>theater</v>
      </c>
      <c r="R749" t="str">
        <f t="shared" si="71"/>
        <v>plays</v>
      </c>
      <c r="S749" s="12">
        <f t="shared" si="69"/>
        <v>40423.208333333336</v>
      </c>
      <c r="T749" s="12">
        <f t="shared" si="70"/>
        <v>40434.208333333336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6">
        <f t="shared" si="66"/>
        <v>34.959979476654695</v>
      </c>
      <c r="G750" t="s">
        <v>74</v>
      </c>
      <c r="H750">
        <v>614</v>
      </c>
      <c r="I750" s="7">
        <f t="shared" si="6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68"/>
        <v>film &amp; video</v>
      </c>
      <c r="R750" t="str">
        <f t="shared" si="71"/>
        <v>animation</v>
      </c>
      <c r="S750" s="12">
        <f t="shared" si="69"/>
        <v>40238.25</v>
      </c>
      <c r="T750" s="12">
        <f t="shared" si="70"/>
        <v>40263.208333333336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6">
        <f t="shared" si="66"/>
        <v>157.29069767441862</v>
      </c>
      <c r="G751" t="s">
        <v>20</v>
      </c>
      <c r="H751">
        <v>366</v>
      </c>
      <c r="I751" s="7">
        <f t="shared" si="6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68"/>
        <v>technology</v>
      </c>
      <c r="R751" t="str">
        <f t="shared" si="71"/>
        <v>wearables</v>
      </c>
      <c r="S751" s="12">
        <f t="shared" si="69"/>
        <v>41920.208333333336</v>
      </c>
      <c r="T751" s="12">
        <f t="shared" si="70"/>
        <v>41932.208333333336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6">
        <f t="shared" si="66"/>
        <v>1</v>
      </c>
      <c r="G752" t="s">
        <v>14</v>
      </c>
      <c r="H752">
        <v>1</v>
      </c>
      <c r="I752" s="7">
        <f t="shared" si="6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68"/>
        <v>music</v>
      </c>
      <c r="R752" t="str">
        <f t="shared" si="71"/>
        <v>electric music</v>
      </c>
      <c r="S752" s="12">
        <f t="shared" si="69"/>
        <v>40360.208333333336</v>
      </c>
      <c r="T752" s="12">
        <f t="shared" si="70"/>
        <v>40385.208333333336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6">
        <f t="shared" si="66"/>
        <v>232.30555555555554</v>
      </c>
      <c r="G753" t="s">
        <v>20</v>
      </c>
      <c r="H753">
        <v>270</v>
      </c>
      <c r="I753" s="7">
        <f t="shared" si="6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68"/>
        <v>publishing</v>
      </c>
      <c r="R753" t="str">
        <f t="shared" si="71"/>
        <v>nonfiction</v>
      </c>
      <c r="S753" s="12">
        <f t="shared" si="69"/>
        <v>42446.208333333328</v>
      </c>
      <c r="T753" s="12">
        <f t="shared" si="70"/>
        <v>42461.208333333328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6">
        <f t="shared" si="66"/>
        <v>92.448275862068968</v>
      </c>
      <c r="G754" t="s">
        <v>74</v>
      </c>
      <c r="H754">
        <v>114</v>
      </c>
      <c r="I754" s="7">
        <f t="shared" si="6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68"/>
        <v>theater</v>
      </c>
      <c r="R754" t="str">
        <f t="shared" si="71"/>
        <v>plays</v>
      </c>
      <c r="S754" s="12">
        <f t="shared" si="69"/>
        <v>40395.208333333336</v>
      </c>
      <c r="T754" s="12">
        <f t="shared" si="70"/>
        <v>40413.208333333336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6">
        <f t="shared" si="66"/>
        <v>256.70212765957444</v>
      </c>
      <c r="G755" t="s">
        <v>20</v>
      </c>
      <c r="H755">
        <v>137</v>
      </c>
      <c r="I755" s="7">
        <f t="shared" si="6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68"/>
        <v>photography</v>
      </c>
      <c r="R755" t="str">
        <f t="shared" si="71"/>
        <v>photography books</v>
      </c>
      <c r="S755" s="12">
        <f t="shared" si="69"/>
        <v>40321.208333333336</v>
      </c>
      <c r="T755" s="12">
        <f t="shared" si="70"/>
        <v>40336.208333333336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6">
        <f t="shared" si="66"/>
        <v>168.47017045454547</v>
      </c>
      <c r="G756" t="s">
        <v>20</v>
      </c>
      <c r="H756">
        <v>3205</v>
      </c>
      <c r="I756" s="7">
        <f t="shared" si="6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68"/>
        <v>theater</v>
      </c>
      <c r="R756" t="str">
        <f t="shared" si="71"/>
        <v>plays</v>
      </c>
      <c r="S756" s="12">
        <f t="shared" si="69"/>
        <v>41210.208333333336</v>
      </c>
      <c r="T756" s="12">
        <f t="shared" si="70"/>
        <v>41263.25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6">
        <f t="shared" si="66"/>
        <v>166.57777777777778</v>
      </c>
      <c r="G757" t="s">
        <v>20</v>
      </c>
      <c r="H757">
        <v>288</v>
      </c>
      <c r="I757" s="7">
        <f t="shared" si="6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68"/>
        <v>theater</v>
      </c>
      <c r="R757" t="str">
        <f t="shared" si="71"/>
        <v>plays</v>
      </c>
      <c r="S757" s="12">
        <f t="shared" si="69"/>
        <v>43096.25</v>
      </c>
      <c r="T757" s="12">
        <f t="shared" si="70"/>
        <v>43108.25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6">
        <f t="shared" si="66"/>
        <v>772.07692307692309</v>
      </c>
      <c r="G758" t="s">
        <v>20</v>
      </c>
      <c r="H758">
        <v>148</v>
      </c>
      <c r="I758" s="7">
        <f t="shared" si="6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68"/>
        <v>theater</v>
      </c>
      <c r="R758" t="str">
        <f t="shared" si="71"/>
        <v>plays</v>
      </c>
      <c r="S758" s="12">
        <f t="shared" si="69"/>
        <v>42024.25</v>
      </c>
      <c r="T758" s="12">
        <f t="shared" si="70"/>
        <v>42030.25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6">
        <f t="shared" si="66"/>
        <v>406.85714285714283</v>
      </c>
      <c r="G759" t="s">
        <v>20</v>
      </c>
      <c r="H759">
        <v>114</v>
      </c>
      <c r="I759" s="7">
        <f t="shared" si="6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68"/>
        <v>film &amp; video</v>
      </c>
      <c r="R759" t="str">
        <f t="shared" si="71"/>
        <v>drama</v>
      </c>
      <c r="S759" s="12">
        <f t="shared" si="69"/>
        <v>40675.208333333336</v>
      </c>
      <c r="T759" s="12">
        <f t="shared" si="70"/>
        <v>40679.208333333336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6">
        <f t="shared" si="66"/>
        <v>564.20608108108115</v>
      </c>
      <c r="G760" t="s">
        <v>20</v>
      </c>
      <c r="H760">
        <v>1518</v>
      </c>
      <c r="I760" s="7">
        <f t="shared" si="6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68"/>
        <v>music</v>
      </c>
      <c r="R760" t="str">
        <f t="shared" si="71"/>
        <v>rock</v>
      </c>
      <c r="S760" s="12">
        <f t="shared" si="69"/>
        <v>41936.208333333336</v>
      </c>
      <c r="T760" s="12">
        <f t="shared" si="70"/>
        <v>41945.208333333336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6">
        <f t="shared" si="66"/>
        <v>68.426865671641792</v>
      </c>
      <c r="G761" t="s">
        <v>14</v>
      </c>
      <c r="H761">
        <v>1274</v>
      </c>
      <c r="I761" s="7">
        <f t="shared" si="6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68"/>
        <v>music</v>
      </c>
      <c r="R761" t="str">
        <f t="shared" si="71"/>
        <v>electric music</v>
      </c>
      <c r="S761" s="12">
        <f t="shared" si="69"/>
        <v>43136.25</v>
      </c>
      <c r="T761" s="12">
        <f t="shared" si="70"/>
        <v>43166.25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6">
        <f t="shared" si="66"/>
        <v>34.351966873706004</v>
      </c>
      <c r="G762" t="s">
        <v>14</v>
      </c>
      <c r="H762">
        <v>210</v>
      </c>
      <c r="I762" s="7">
        <f t="shared" si="6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68"/>
        <v>games</v>
      </c>
      <c r="R762" t="str">
        <f t="shared" si="71"/>
        <v>video games</v>
      </c>
      <c r="S762" s="12">
        <f t="shared" si="69"/>
        <v>43678.208333333328</v>
      </c>
      <c r="T762" s="12">
        <f t="shared" si="70"/>
        <v>43707.208333333328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6">
        <f t="shared" si="66"/>
        <v>655.4545454545455</v>
      </c>
      <c r="G763" t="s">
        <v>20</v>
      </c>
      <c r="H763">
        <v>166</v>
      </c>
      <c r="I763" s="7">
        <f t="shared" si="6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68"/>
        <v>music</v>
      </c>
      <c r="R763" t="str">
        <f t="shared" si="71"/>
        <v>rock</v>
      </c>
      <c r="S763" s="12">
        <f t="shared" si="69"/>
        <v>42938.208333333328</v>
      </c>
      <c r="T763" s="12">
        <f t="shared" si="70"/>
        <v>42943.208333333328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6">
        <f t="shared" si="66"/>
        <v>177.25714285714284</v>
      </c>
      <c r="G764" t="s">
        <v>20</v>
      </c>
      <c r="H764">
        <v>100</v>
      </c>
      <c r="I764" s="7">
        <f t="shared" si="6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68"/>
        <v>music</v>
      </c>
      <c r="R764" t="str">
        <f t="shared" si="71"/>
        <v>jazz</v>
      </c>
      <c r="S764" s="12">
        <f t="shared" si="69"/>
        <v>41241.25</v>
      </c>
      <c r="T764" s="12">
        <f t="shared" si="70"/>
        <v>41252.25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6">
        <f t="shared" si="66"/>
        <v>113.17857142857144</v>
      </c>
      <c r="G765" t="s">
        <v>20</v>
      </c>
      <c r="H765">
        <v>235</v>
      </c>
      <c r="I765" s="7">
        <f t="shared" si="6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68"/>
        <v>theater</v>
      </c>
      <c r="R765" t="str">
        <f t="shared" si="71"/>
        <v>plays</v>
      </c>
      <c r="S765" s="12">
        <f t="shared" si="69"/>
        <v>41037.208333333336</v>
      </c>
      <c r="T765" s="12">
        <f t="shared" si="70"/>
        <v>41072.208333333336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6">
        <f t="shared" si="66"/>
        <v>728.18181818181824</v>
      </c>
      <c r="G766" t="s">
        <v>20</v>
      </c>
      <c r="H766">
        <v>148</v>
      </c>
      <c r="I766" s="7">
        <f t="shared" si="6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68"/>
        <v>music</v>
      </c>
      <c r="R766" t="str">
        <f t="shared" si="71"/>
        <v>rock</v>
      </c>
      <c r="S766" s="12">
        <f t="shared" si="69"/>
        <v>40676.208333333336</v>
      </c>
      <c r="T766" s="12">
        <f t="shared" si="70"/>
        <v>40684.208333333336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6">
        <f t="shared" si="66"/>
        <v>208.33333333333334</v>
      </c>
      <c r="G767" t="s">
        <v>20</v>
      </c>
      <c r="H767">
        <v>198</v>
      </c>
      <c r="I767" s="7">
        <f t="shared" si="6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68"/>
        <v>music</v>
      </c>
      <c r="R767" t="str">
        <f t="shared" si="71"/>
        <v>indie rock</v>
      </c>
      <c r="S767" s="12">
        <f t="shared" si="69"/>
        <v>42840.208333333328</v>
      </c>
      <c r="T767" s="12">
        <f t="shared" si="70"/>
        <v>42865.208333333328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6">
        <f t="shared" si="66"/>
        <v>31.171232876712331</v>
      </c>
      <c r="G768" t="s">
        <v>14</v>
      </c>
      <c r="H768">
        <v>248</v>
      </c>
      <c r="I768" s="7">
        <f t="shared" si="6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68"/>
        <v>film &amp; video</v>
      </c>
      <c r="R768" t="str">
        <f t="shared" si="71"/>
        <v>science fiction</v>
      </c>
      <c r="S768" s="12">
        <f t="shared" si="69"/>
        <v>43362.208333333328</v>
      </c>
      <c r="T768" s="12">
        <f t="shared" si="70"/>
        <v>43363.208333333328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6">
        <f t="shared" si="66"/>
        <v>56.967078189300416</v>
      </c>
      <c r="G769" t="s">
        <v>14</v>
      </c>
      <c r="H769">
        <v>513</v>
      </c>
      <c r="I769" s="7">
        <f t="shared" si="6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68"/>
        <v>publishing</v>
      </c>
      <c r="R769" t="str">
        <f t="shared" si="71"/>
        <v>translations</v>
      </c>
      <c r="S769" s="12">
        <f t="shared" si="69"/>
        <v>42283.208333333328</v>
      </c>
      <c r="T769" s="12">
        <f t="shared" si="70"/>
        <v>42328.25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6">
        <f t="shared" si="66"/>
        <v>231</v>
      </c>
      <c r="G770" t="s">
        <v>20</v>
      </c>
      <c r="H770">
        <v>150</v>
      </c>
      <c r="I770" s="7">
        <f t="shared" si="6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68"/>
        <v>theater</v>
      </c>
      <c r="R770" t="str">
        <f t="shared" si="71"/>
        <v>plays</v>
      </c>
      <c r="S770" s="12">
        <f t="shared" si="69"/>
        <v>41619.25</v>
      </c>
      <c r="T770" s="12">
        <f t="shared" si="70"/>
        <v>41634.25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6">
        <f t="shared" ref="F771:F834" si="72">E771/D771*100</f>
        <v>86.867834394904463</v>
      </c>
      <c r="G771" t="s">
        <v>14</v>
      </c>
      <c r="H771">
        <v>3410</v>
      </c>
      <c r="I771" s="7">
        <f t="shared" ref="I771:I834" si="73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74">LEFT(P771,SEARCH("/",P771)-1)</f>
        <v>games</v>
      </c>
      <c r="R771" t="str">
        <f t="shared" si="71"/>
        <v>video games</v>
      </c>
      <c r="S771" s="12">
        <f t="shared" ref="S771:S834" si="75">(((L771/60)/60)/24)+DATE(1970,1,1)</f>
        <v>41501.208333333336</v>
      </c>
      <c r="T771" s="12">
        <f t="shared" ref="T771:T834" si="76">(((M771/60)/60)/24)+DATE(1970,1,1)</f>
        <v>41527.208333333336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6">
        <f t="shared" si="72"/>
        <v>270.74418604651163</v>
      </c>
      <c r="G772" t="s">
        <v>20</v>
      </c>
      <c r="H772">
        <v>216</v>
      </c>
      <c r="I772" s="7">
        <f t="shared" si="73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74"/>
        <v>theater</v>
      </c>
      <c r="R772" t="str">
        <f t="shared" ref="R772:R835" si="77">RIGHT(P772,LEN(P772)-FIND("/",P772)+0)</f>
        <v>plays</v>
      </c>
      <c r="S772" s="12">
        <f t="shared" si="75"/>
        <v>41743.208333333336</v>
      </c>
      <c r="T772" s="12">
        <f t="shared" si="76"/>
        <v>41750.208333333336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6">
        <f t="shared" si="72"/>
        <v>49.446428571428569</v>
      </c>
      <c r="G773" t="s">
        <v>74</v>
      </c>
      <c r="H773">
        <v>26</v>
      </c>
      <c r="I773" s="7">
        <f t="shared" si="73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74"/>
        <v>theater</v>
      </c>
      <c r="R773" t="str">
        <f t="shared" si="77"/>
        <v>plays</v>
      </c>
      <c r="S773" s="12">
        <f t="shared" si="75"/>
        <v>43491.25</v>
      </c>
      <c r="T773" s="12">
        <f t="shared" si="76"/>
        <v>43518.25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6">
        <f t="shared" si="72"/>
        <v>113.3596256684492</v>
      </c>
      <c r="G774" t="s">
        <v>20</v>
      </c>
      <c r="H774">
        <v>5139</v>
      </c>
      <c r="I774" s="7">
        <f t="shared" si="73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74"/>
        <v>music</v>
      </c>
      <c r="R774" t="str">
        <f t="shared" si="77"/>
        <v>indie rock</v>
      </c>
      <c r="S774" s="12">
        <f t="shared" si="75"/>
        <v>43505.25</v>
      </c>
      <c r="T774" s="12">
        <f t="shared" si="76"/>
        <v>43509.25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6">
        <f t="shared" si="72"/>
        <v>190.55555555555554</v>
      </c>
      <c r="G775" t="s">
        <v>20</v>
      </c>
      <c r="H775">
        <v>2353</v>
      </c>
      <c r="I775" s="7">
        <f t="shared" si="73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74"/>
        <v>theater</v>
      </c>
      <c r="R775" t="str">
        <f t="shared" si="77"/>
        <v>plays</v>
      </c>
      <c r="S775" s="12">
        <f t="shared" si="75"/>
        <v>42838.208333333328</v>
      </c>
      <c r="T775" s="12">
        <f t="shared" si="76"/>
        <v>42848.208333333328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6">
        <f t="shared" si="72"/>
        <v>135.5</v>
      </c>
      <c r="G776" t="s">
        <v>20</v>
      </c>
      <c r="H776">
        <v>78</v>
      </c>
      <c r="I776" s="7">
        <f t="shared" si="73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74"/>
        <v>technology</v>
      </c>
      <c r="R776" t="str">
        <f t="shared" si="77"/>
        <v>web</v>
      </c>
      <c r="S776" s="12">
        <f t="shared" si="75"/>
        <v>42513.208333333328</v>
      </c>
      <c r="T776" s="12">
        <f t="shared" si="76"/>
        <v>42554.208333333328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6">
        <f t="shared" si="72"/>
        <v>10.297872340425531</v>
      </c>
      <c r="G777" t="s">
        <v>14</v>
      </c>
      <c r="H777">
        <v>10</v>
      </c>
      <c r="I777" s="7">
        <f t="shared" si="73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74"/>
        <v>music</v>
      </c>
      <c r="R777" t="str">
        <f t="shared" si="77"/>
        <v>rock</v>
      </c>
      <c r="S777" s="12">
        <f t="shared" si="75"/>
        <v>41949.25</v>
      </c>
      <c r="T777" s="12">
        <f t="shared" si="76"/>
        <v>41959.25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6">
        <f t="shared" si="72"/>
        <v>65.544223826714799</v>
      </c>
      <c r="G778" t="s">
        <v>14</v>
      </c>
      <c r="H778">
        <v>2201</v>
      </c>
      <c r="I778" s="7">
        <f t="shared" si="73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74"/>
        <v>theater</v>
      </c>
      <c r="R778" t="str">
        <f t="shared" si="77"/>
        <v>plays</v>
      </c>
      <c r="S778" s="12">
        <f t="shared" si="75"/>
        <v>43650.208333333328</v>
      </c>
      <c r="T778" s="12">
        <f t="shared" si="76"/>
        <v>43668.208333333328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6">
        <f t="shared" si="72"/>
        <v>49.026652452025587</v>
      </c>
      <c r="G779" t="s">
        <v>14</v>
      </c>
      <c r="H779">
        <v>676</v>
      </c>
      <c r="I779" s="7">
        <f t="shared" si="73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74"/>
        <v>theater</v>
      </c>
      <c r="R779" t="str">
        <f t="shared" si="77"/>
        <v>plays</v>
      </c>
      <c r="S779" s="12">
        <f t="shared" si="75"/>
        <v>40809.208333333336</v>
      </c>
      <c r="T779" s="12">
        <f t="shared" si="76"/>
        <v>40838.208333333336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6">
        <f t="shared" si="72"/>
        <v>787.92307692307691</v>
      </c>
      <c r="G780" t="s">
        <v>20</v>
      </c>
      <c r="H780">
        <v>174</v>
      </c>
      <c r="I780" s="7">
        <f t="shared" si="73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74"/>
        <v>film &amp; video</v>
      </c>
      <c r="R780" t="str">
        <f t="shared" si="77"/>
        <v>animation</v>
      </c>
      <c r="S780" s="12">
        <f t="shared" si="75"/>
        <v>40768.208333333336</v>
      </c>
      <c r="T780" s="12">
        <f t="shared" si="76"/>
        <v>40773.208333333336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6">
        <f t="shared" si="72"/>
        <v>80.306347746090154</v>
      </c>
      <c r="G781" t="s">
        <v>14</v>
      </c>
      <c r="H781">
        <v>831</v>
      </c>
      <c r="I781" s="7">
        <f t="shared" si="73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74"/>
        <v>theater</v>
      </c>
      <c r="R781" t="str">
        <f t="shared" si="77"/>
        <v>plays</v>
      </c>
      <c r="S781" s="12">
        <f t="shared" si="75"/>
        <v>42230.208333333328</v>
      </c>
      <c r="T781" s="12">
        <f t="shared" si="76"/>
        <v>42239.208333333328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6">
        <f t="shared" si="72"/>
        <v>106.29411764705883</v>
      </c>
      <c r="G782" t="s">
        <v>20</v>
      </c>
      <c r="H782">
        <v>164</v>
      </c>
      <c r="I782" s="7">
        <f t="shared" si="73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74"/>
        <v>film &amp; video</v>
      </c>
      <c r="R782" t="str">
        <f t="shared" si="77"/>
        <v>drama</v>
      </c>
      <c r="S782" s="12">
        <f t="shared" si="75"/>
        <v>42573.208333333328</v>
      </c>
      <c r="T782" s="12">
        <f t="shared" si="76"/>
        <v>42592.208333333328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6">
        <f t="shared" si="72"/>
        <v>50.735632183908038</v>
      </c>
      <c r="G783" t="s">
        <v>74</v>
      </c>
      <c r="H783">
        <v>56</v>
      </c>
      <c r="I783" s="7">
        <f t="shared" si="73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74"/>
        <v>theater</v>
      </c>
      <c r="R783" t="str">
        <f t="shared" si="77"/>
        <v>plays</v>
      </c>
      <c r="S783" s="12">
        <f t="shared" si="75"/>
        <v>40482.208333333336</v>
      </c>
      <c r="T783" s="12">
        <f t="shared" si="76"/>
        <v>40533.25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6">
        <f t="shared" si="72"/>
        <v>215.31372549019611</v>
      </c>
      <c r="G784" t="s">
        <v>20</v>
      </c>
      <c r="H784">
        <v>161</v>
      </c>
      <c r="I784" s="7">
        <f t="shared" si="73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74"/>
        <v>film &amp; video</v>
      </c>
      <c r="R784" t="str">
        <f t="shared" si="77"/>
        <v>animation</v>
      </c>
      <c r="S784" s="12">
        <f t="shared" si="75"/>
        <v>40603.25</v>
      </c>
      <c r="T784" s="12">
        <f t="shared" si="76"/>
        <v>40631.208333333336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6">
        <f t="shared" si="72"/>
        <v>141.22972972972974</v>
      </c>
      <c r="G785" t="s">
        <v>20</v>
      </c>
      <c r="H785">
        <v>138</v>
      </c>
      <c r="I785" s="7">
        <f t="shared" si="73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74"/>
        <v>music</v>
      </c>
      <c r="R785" t="str">
        <f t="shared" si="77"/>
        <v>rock</v>
      </c>
      <c r="S785" s="12">
        <f t="shared" si="75"/>
        <v>41625.25</v>
      </c>
      <c r="T785" s="12">
        <f t="shared" si="76"/>
        <v>41632.25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6">
        <f t="shared" si="72"/>
        <v>115.33745781777279</v>
      </c>
      <c r="G786" t="s">
        <v>20</v>
      </c>
      <c r="H786">
        <v>3308</v>
      </c>
      <c r="I786" s="7">
        <f t="shared" si="73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74"/>
        <v>technology</v>
      </c>
      <c r="R786" t="str">
        <f t="shared" si="77"/>
        <v>web</v>
      </c>
      <c r="S786" s="12">
        <f t="shared" si="75"/>
        <v>42435.25</v>
      </c>
      <c r="T786" s="12">
        <f t="shared" si="76"/>
        <v>42446.208333333328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6">
        <f t="shared" si="72"/>
        <v>193.11940298507463</v>
      </c>
      <c r="G787" t="s">
        <v>20</v>
      </c>
      <c r="H787">
        <v>127</v>
      </c>
      <c r="I787" s="7">
        <f t="shared" si="73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74"/>
        <v>film &amp; video</v>
      </c>
      <c r="R787" t="str">
        <f t="shared" si="77"/>
        <v>animation</v>
      </c>
      <c r="S787" s="12">
        <f t="shared" si="75"/>
        <v>43582.208333333328</v>
      </c>
      <c r="T787" s="12">
        <f t="shared" si="76"/>
        <v>43616.208333333328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6">
        <f t="shared" si="72"/>
        <v>729.73333333333335</v>
      </c>
      <c r="G788" t="s">
        <v>20</v>
      </c>
      <c r="H788">
        <v>207</v>
      </c>
      <c r="I788" s="7">
        <f t="shared" si="73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74"/>
        <v>music</v>
      </c>
      <c r="R788" t="str">
        <f t="shared" si="77"/>
        <v>jazz</v>
      </c>
      <c r="S788" s="12">
        <f t="shared" si="75"/>
        <v>43186.208333333328</v>
      </c>
      <c r="T788" s="12">
        <f t="shared" si="76"/>
        <v>43193.208333333328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6">
        <f t="shared" si="72"/>
        <v>99.66339869281046</v>
      </c>
      <c r="G789" t="s">
        <v>14</v>
      </c>
      <c r="H789">
        <v>859</v>
      </c>
      <c r="I789" s="7">
        <f t="shared" si="73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74"/>
        <v>music</v>
      </c>
      <c r="R789" t="str">
        <f t="shared" si="77"/>
        <v>rock</v>
      </c>
      <c r="S789" s="12">
        <f t="shared" si="75"/>
        <v>40684.208333333336</v>
      </c>
      <c r="T789" s="12">
        <f t="shared" si="76"/>
        <v>40693.208333333336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6">
        <f t="shared" si="72"/>
        <v>88.166666666666671</v>
      </c>
      <c r="G790" t="s">
        <v>47</v>
      </c>
      <c r="H790">
        <v>31</v>
      </c>
      <c r="I790" s="7">
        <f t="shared" si="73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74"/>
        <v>film &amp; video</v>
      </c>
      <c r="R790" t="str">
        <f t="shared" si="77"/>
        <v>animation</v>
      </c>
      <c r="S790" s="12">
        <f t="shared" si="75"/>
        <v>41202.208333333336</v>
      </c>
      <c r="T790" s="12">
        <f t="shared" si="76"/>
        <v>41223.25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6">
        <f t="shared" si="72"/>
        <v>37.233333333333334</v>
      </c>
      <c r="G791" t="s">
        <v>14</v>
      </c>
      <c r="H791">
        <v>45</v>
      </c>
      <c r="I791" s="7">
        <f t="shared" si="73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74"/>
        <v>theater</v>
      </c>
      <c r="R791" t="str">
        <f t="shared" si="77"/>
        <v>plays</v>
      </c>
      <c r="S791" s="12">
        <f t="shared" si="75"/>
        <v>41786.208333333336</v>
      </c>
      <c r="T791" s="12">
        <f t="shared" si="76"/>
        <v>41823.208333333336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6">
        <f t="shared" si="72"/>
        <v>30.540075309306079</v>
      </c>
      <c r="G792" t="s">
        <v>74</v>
      </c>
      <c r="H792">
        <v>1113</v>
      </c>
      <c r="I792" s="7">
        <f t="shared" si="73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74"/>
        <v>theater</v>
      </c>
      <c r="R792" t="str">
        <f t="shared" si="77"/>
        <v>plays</v>
      </c>
      <c r="S792" s="12">
        <f t="shared" si="75"/>
        <v>40223.25</v>
      </c>
      <c r="T792" s="12">
        <f t="shared" si="76"/>
        <v>40229.25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6">
        <f t="shared" si="72"/>
        <v>25.714285714285712</v>
      </c>
      <c r="G793" t="s">
        <v>14</v>
      </c>
      <c r="H793">
        <v>6</v>
      </c>
      <c r="I793" s="7">
        <f t="shared" si="73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74"/>
        <v>food</v>
      </c>
      <c r="R793" t="str">
        <f t="shared" si="77"/>
        <v>food trucks</v>
      </c>
      <c r="S793" s="12">
        <f t="shared" si="75"/>
        <v>42715.25</v>
      </c>
      <c r="T793" s="12">
        <f t="shared" si="76"/>
        <v>42731.25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6">
        <f t="shared" si="72"/>
        <v>34</v>
      </c>
      <c r="G794" t="s">
        <v>14</v>
      </c>
      <c r="H794">
        <v>7</v>
      </c>
      <c r="I794" s="7">
        <f t="shared" si="73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74"/>
        <v>theater</v>
      </c>
      <c r="R794" t="str">
        <f t="shared" si="77"/>
        <v>plays</v>
      </c>
      <c r="S794" s="12">
        <f t="shared" si="75"/>
        <v>41451.208333333336</v>
      </c>
      <c r="T794" s="12">
        <f t="shared" si="76"/>
        <v>41479.208333333336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6">
        <f t="shared" si="72"/>
        <v>1185.909090909091</v>
      </c>
      <c r="G795" t="s">
        <v>20</v>
      </c>
      <c r="H795">
        <v>181</v>
      </c>
      <c r="I795" s="7">
        <f t="shared" si="73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74"/>
        <v>publishing</v>
      </c>
      <c r="R795" t="str">
        <f t="shared" si="77"/>
        <v>nonfiction</v>
      </c>
      <c r="S795" s="12">
        <f t="shared" si="75"/>
        <v>41450.208333333336</v>
      </c>
      <c r="T795" s="12">
        <f t="shared" si="76"/>
        <v>41454.208333333336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6">
        <f t="shared" si="72"/>
        <v>125.39393939393939</v>
      </c>
      <c r="G796" t="s">
        <v>20</v>
      </c>
      <c r="H796">
        <v>110</v>
      </c>
      <c r="I796" s="7">
        <f t="shared" si="73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74"/>
        <v>music</v>
      </c>
      <c r="R796" t="str">
        <f t="shared" si="77"/>
        <v>rock</v>
      </c>
      <c r="S796" s="12">
        <f t="shared" si="75"/>
        <v>43091.25</v>
      </c>
      <c r="T796" s="12">
        <f t="shared" si="76"/>
        <v>43103.25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6">
        <f t="shared" si="72"/>
        <v>14.394366197183098</v>
      </c>
      <c r="G797" t="s">
        <v>14</v>
      </c>
      <c r="H797">
        <v>31</v>
      </c>
      <c r="I797" s="7">
        <f t="shared" si="73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74"/>
        <v>film &amp; video</v>
      </c>
      <c r="R797" t="str">
        <f t="shared" si="77"/>
        <v>drama</v>
      </c>
      <c r="S797" s="12">
        <f t="shared" si="75"/>
        <v>42675.208333333328</v>
      </c>
      <c r="T797" s="12">
        <f t="shared" si="76"/>
        <v>42678.208333333328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6">
        <f t="shared" si="72"/>
        <v>54.807692307692314</v>
      </c>
      <c r="G798" t="s">
        <v>14</v>
      </c>
      <c r="H798">
        <v>78</v>
      </c>
      <c r="I798" s="7">
        <f t="shared" si="73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74"/>
        <v>games</v>
      </c>
      <c r="R798" t="str">
        <f t="shared" si="77"/>
        <v>mobile games</v>
      </c>
      <c r="S798" s="12">
        <f t="shared" si="75"/>
        <v>41859.208333333336</v>
      </c>
      <c r="T798" s="12">
        <f t="shared" si="76"/>
        <v>41866.208333333336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6">
        <f t="shared" si="72"/>
        <v>109.63157894736841</v>
      </c>
      <c r="G799" t="s">
        <v>20</v>
      </c>
      <c r="H799">
        <v>185</v>
      </c>
      <c r="I799" s="7">
        <f t="shared" si="73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74"/>
        <v>technology</v>
      </c>
      <c r="R799" t="str">
        <f t="shared" si="77"/>
        <v>web</v>
      </c>
      <c r="S799" s="12">
        <f t="shared" si="75"/>
        <v>43464.25</v>
      </c>
      <c r="T799" s="12">
        <f t="shared" si="76"/>
        <v>43487.25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6">
        <f t="shared" si="72"/>
        <v>188.47058823529412</v>
      </c>
      <c r="G800" t="s">
        <v>20</v>
      </c>
      <c r="H800">
        <v>121</v>
      </c>
      <c r="I800" s="7">
        <f t="shared" si="73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74"/>
        <v>theater</v>
      </c>
      <c r="R800" t="str">
        <f t="shared" si="77"/>
        <v>plays</v>
      </c>
      <c r="S800" s="12">
        <f t="shared" si="75"/>
        <v>41060.208333333336</v>
      </c>
      <c r="T800" s="12">
        <f t="shared" si="76"/>
        <v>41088.208333333336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6">
        <f t="shared" si="72"/>
        <v>87.008284023668637</v>
      </c>
      <c r="G801" t="s">
        <v>14</v>
      </c>
      <c r="H801">
        <v>1225</v>
      </c>
      <c r="I801" s="7">
        <f t="shared" si="73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74"/>
        <v>theater</v>
      </c>
      <c r="R801" t="str">
        <f t="shared" si="77"/>
        <v>plays</v>
      </c>
      <c r="S801" s="12">
        <f t="shared" si="75"/>
        <v>42399.25</v>
      </c>
      <c r="T801" s="12">
        <f t="shared" si="76"/>
        <v>42403.25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6">
        <f t="shared" si="72"/>
        <v>1</v>
      </c>
      <c r="G802" t="s">
        <v>14</v>
      </c>
      <c r="H802">
        <v>1</v>
      </c>
      <c r="I802" s="7">
        <f t="shared" si="73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74"/>
        <v>music</v>
      </c>
      <c r="R802" t="str">
        <f t="shared" si="77"/>
        <v>rock</v>
      </c>
      <c r="S802" s="12">
        <f t="shared" si="75"/>
        <v>42167.208333333328</v>
      </c>
      <c r="T802" s="12">
        <f t="shared" si="76"/>
        <v>42171.208333333328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6">
        <f t="shared" si="72"/>
        <v>202.9130434782609</v>
      </c>
      <c r="G803" t="s">
        <v>20</v>
      </c>
      <c r="H803">
        <v>106</v>
      </c>
      <c r="I803" s="7">
        <f t="shared" si="73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74"/>
        <v>photography</v>
      </c>
      <c r="R803" t="str">
        <f t="shared" si="77"/>
        <v>photography books</v>
      </c>
      <c r="S803" s="12">
        <f t="shared" si="75"/>
        <v>43830.25</v>
      </c>
      <c r="T803" s="12">
        <f t="shared" si="76"/>
        <v>43852.25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6">
        <f t="shared" si="72"/>
        <v>197.03225806451613</v>
      </c>
      <c r="G804" t="s">
        <v>20</v>
      </c>
      <c r="H804">
        <v>142</v>
      </c>
      <c r="I804" s="7">
        <f t="shared" si="73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74"/>
        <v>photography</v>
      </c>
      <c r="R804" t="str">
        <f t="shared" si="77"/>
        <v>photography books</v>
      </c>
      <c r="S804" s="12">
        <f t="shared" si="75"/>
        <v>43650.208333333328</v>
      </c>
      <c r="T804" s="12">
        <f t="shared" si="76"/>
        <v>43652.208333333328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6">
        <f t="shared" si="72"/>
        <v>107</v>
      </c>
      <c r="G805" t="s">
        <v>20</v>
      </c>
      <c r="H805">
        <v>233</v>
      </c>
      <c r="I805" s="7">
        <f t="shared" si="73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74"/>
        <v>theater</v>
      </c>
      <c r="R805" t="str">
        <f t="shared" si="77"/>
        <v>plays</v>
      </c>
      <c r="S805" s="12">
        <f t="shared" si="75"/>
        <v>43492.25</v>
      </c>
      <c r="T805" s="12">
        <f t="shared" si="76"/>
        <v>43526.25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6">
        <f t="shared" si="72"/>
        <v>268.73076923076923</v>
      </c>
      <c r="G806" t="s">
        <v>20</v>
      </c>
      <c r="H806">
        <v>218</v>
      </c>
      <c r="I806" s="7">
        <f t="shared" si="73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74"/>
        <v>music</v>
      </c>
      <c r="R806" t="str">
        <f t="shared" si="77"/>
        <v>rock</v>
      </c>
      <c r="S806" s="12">
        <f t="shared" si="75"/>
        <v>43102.25</v>
      </c>
      <c r="T806" s="12">
        <f t="shared" si="76"/>
        <v>43122.25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6">
        <f t="shared" si="72"/>
        <v>50.845360824742272</v>
      </c>
      <c r="G807" t="s">
        <v>14</v>
      </c>
      <c r="H807">
        <v>67</v>
      </c>
      <c r="I807" s="7">
        <f t="shared" si="73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74"/>
        <v>film &amp; video</v>
      </c>
      <c r="R807" t="str">
        <f t="shared" si="77"/>
        <v>documentary</v>
      </c>
      <c r="S807" s="12">
        <f t="shared" si="75"/>
        <v>41958.25</v>
      </c>
      <c r="T807" s="12">
        <f t="shared" si="76"/>
        <v>42009.25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6">
        <f t="shared" si="72"/>
        <v>1180.2857142857142</v>
      </c>
      <c r="G808" t="s">
        <v>20</v>
      </c>
      <c r="H808">
        <v>76</v>
      </c>
      <c r="I808" s="7">
        <f t="shared" si="73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74"/>
        <v>film &amp; video</v>
      </c>
      <c r="R808" t="str">
        <f t="shared" si="77"/>
        <v>drama</v>
      </c>
      <c r="S808" s="12">
        <f t="shared" si="75"/>
        <v>40973.25</v>
      </c>
      <c r="T808" s="12">
        <f t="shared" si="76"/>
        <v>40997.208333333336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6">
        <f t="shared" si="72"/>
        <v>264</v>
      </c>
      <c r="G809" t="s">
        <v>20</v>
      </c>
      <c r="H809">
        <v>43</v>
      </c>
      <c r="I809" s="7">
        <f t="shared" si="73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74"/>
        <v>theater</v>
      </c>
      <c r="R809" t="str">
        <f t="shared" si="77"/>
        <v>plays</v>
      </c>
      <c r="S809" s="12">
        <f t="shared" si="75"/>
        <v>43753.208333333328</v>
      </c>
      <c r="T809" s="12">
        <f t="shared" si="76"/>
        <v>43797.25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6">
        <f t="shared" si="72"/>
        <v>30.44230769230769</v>
      </c>
      <c r="G810" t="s">
        <v>14</v>
      </c>
      <c r="H810">
        <v>19</v>
      </c>
      <c r="I810" s="7">
        <f t="shared" si="73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74"/>
        <v>food</v>
      </c>
      <c r="R810" t="str">
        <f t="shared" si="77"/>
        <v>food trucks</v>
      </c>
      <c r="S810" s="12">
        <f t="shared" si="75"/>
        <v>42507.208333333328</v>
      </c>
      <c r="T810" s="12">
        <f t="shared" si="76"/>
        <v>42524.208333333328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6">
        <f t="shared" si="72"/>
        <v>62.880681818181813</v>
      </c>
      <c r="G811" t="s">
        <v>14</v>
      </c>
      <c r="H811">
        <v>2108</v>
      </c>
      <c r="I811" s="7">
        <f t="shared" si="73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74"/>
        <v>film &amp; video</v>
      </c>
      <c r="R811" t="str">
        <f t="shared" si="77"/>
        <v>documentary</v>
      </c>
      <c r="S811" s="12">
        <f t="shared" si="75"/>
        <v>41135.208333333336</v>
      </c>
      <c r="T811" s="12">
        <f t="shared" si="76"/>
        <v>41136.208333333336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6">
        <f t="shared" si="72"/>
        <v>193.125</v>
      </c>
      <c r="G812" t="s">
        <v>20</v>
      </c>
      <c r="H812">
        <v>221</v>
      </c>
      <c r="I812" s="7">
        <f t="shared" si="73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74"/>
        <v>theater</v>
      </c>
      <c r="R812" t="str">
        <f t="shared" si="77"/>
        <v>plays</v>
      </c>
      <c r="S812" s="12">
        <f t="shared" si="75"/>
        <v>43067.25</v>
      </c>
      <c r="T812" s="12">
        <f t="shared" si="76"/>
        <v>43077.25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6">
        <f t="shared" si="72"/>
        <v>77.102702702702715</v>
      </c>
      <c r="G813" t="s">
        <v>14</v>
      </c>
      <c r="H813">
        <v>679</v>
      </c>
      <c r="I813" s="7">
        <f t="shared" si="73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74"/>
        <v>games</v>
      </c>
      <c r="R813" t="str">
        <f t="shared" si="77"/>
        <v>video games</v>
      </c>
      <c r="S813" s="12">
        <f t="shared" si="75"/>
        <v>42378.25</v>
      </c>
      <c r="T813" s="12">
        <f t="shared" si="76"/>
        <v>42380.25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6">
        <f t="shared" si="72"/>
        <v>225.52763819095478</v>
      </c>
      <c r="G814" t="s">
        <v>20</v>
      </c>
      <c r="H814">
        <v>2805</v>
      </c>
      <c r="I814" s="7">
        <f t="shared" si="73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74"/>
        <v>publishing</v>
      </c>
      <c r="R814" t="str">
        <f t="shared" si="77"/>
        <v>nonfiction</v>
      </c>
      <c r="S814" s="12">
        <f t="shared" si="75"/>
        <v>43206.208333333328</v>
      </c>
      <c r="T814" s="12">
        <f t="shared" si="76"/>
        <v>43211.208333333328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6">
        <f t="shared" si="72"/>
        <v>239.40625</v>
      </c>
      <c r="G815" t="s">
        <v>20</v>
      </c>
      <c r="H815">
        <v>68</v>
      </c>
      <c r="I815" s="7">
        <f t="shared" si="73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74"/>
        <v>games</v>
      </c>
      <c r="R815" t="str">
        <f t="shared" si="77"/>
        <v>video games</v>
      </c>
      <c r="S815" s="12">
        <f t="shared" si="75"/>
        <v>41148.208333333336</v>
      </c>
      <c r="T815" s="12">
        <f t="shared" si="76"/>
        <v>41158.208333333336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6">
        <f t="shared" si="72"/>
        <v>92.1875</v>
      </c>
      <c r="G816" t="s">
        <v>14</v>
      </c>
      <c r="H816">
        <v>36</v>
      </c>
      <c r="I816" s="7">
        <f t="shared" si="73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74"/>
        <v>music</v>
      </c>
      <c r="R816" t="str">
        <f t="shared" si="77"/>
        <v>rock</v>
      </c>
      <c r="S816" s="12">
        <f t="shared" si="75"/>
        <v>42517.208333333328</v>
      </c>
      <c r="T816" s="12">
        <f t="shared" si="76"/>
        <v>42519.208333333328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6">
        <f t="shared" si="72"/>
        <v>130.23333333333335</v>
      </c>
      <c r="G817" t="s">
        <v>20</v>
      </c>
      <c r="H817">
        <v>183</v>
      </c>
      <c r="I817" s="7">
        <f t="shared" si="73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74"/>
        <v>music</v>
      </c>
      <c r="R817" t="str">
        <f t="shared" si="77"/>
        <v>rock</v>
      </c>
      <c r="S817" s="12">
        <f t="shared" si="75"/>
        <v>43068.25</v>
      </c>
      <c r="T817" s="12">
        <f t="shared" si="76"/>
        <v>43094.25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6">
        <f t="shared" si="72"/>
        <v>615.21739130434787</v>
      </c>
      <c r="G818" t="s">
        <v>20</v>
      </c>
      <c r="H818">
        <v>133</v>
      </c>
      <c r="I818" s="7">
        <f t="shared" si="73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74"/>
        <v>theater</v>
      </c>
      <c r="R818" t="str">
        <f t="shared" si="77"/>
        <v>plays</v>
      </c>
      <c r="S818" s="12">
        <f t="shared" si="75"/>
        <v>41680.25</v>
      </c>
      <c r="T818" s="12">
        <f t="shared" si="76"/>
        <v>41682.25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6">
        <f t="shared" si="72"/>
        <v>368.79532163742692</v>
      </c>
      <c r="G819" t="s">
        <v>20</v>
      </c>
      <c r="H819">
        <v>2489</v>
      </c>
      <c r="I819" s="7">
        <f t="shared" si="73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74"/>
        <v>publishing</v>
      </c>
      <c r="R819" t="str">
        <f t="shared" si="77"/>
        <v>nonfiction</v>
      </c>
      <c r="S819" s="12">
        <f t="shared" si="75"/>
        <v>43589.208333333328</v>
      </c>
      <c r="T819" s="12">
        <f t="shared" si="76"/>
        <v>43617.208333333328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6">
        <f t="shared" si="72"/>
        <v>1094.8571428571429</v>
      </c>
      <c r="G820" t="s">
        <v>20</v>
      </c>
      <c r="H820">
        <v>69</v>
      </c>
      <c r="I820" s="7">
        <f t="shared" si="73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74"/>
        <v>theater</v>
      </c>
      <c r="R820" t="str">
        <f t="shared" si="77"/>
        <v>plays</v>
      </c>
      <c r="S820" s="12">
        <f t="shared" si="75"/>
        <v>43486.25</v>
      </c>
      <c r="T820" s="12">
        <f t="shared" si="76"/>
        <v>43499.25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6">
        <f t="shared" si="72"/>
        <v>50.662921348314605</v>
      </c>
      <c r="G821" t="s">
        <v>14</v>
      </c>
      <c r="H821">
        <v>47</v>
      </c>
      <c r="I821" s="7">
        <f t="shared" si="73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74"/>
        <v>games</v>
      </c>
      <c r="R821" t="str">
        <f t="shared" si="77"/>
        <v>video games</v>
      </c>
      <c r="S821" s="12">
        <f t="shared" si="75"/>
        <v>41237.25</v>
      </c>
      <c r="T821" s="12">
        <f t="shared" si="76"/>
        <v>41252.25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6">
        <f t="shared" si="72"/>
        <v>800.6</v>
      </c>
      <c r="G822" t="s">
        <v>20</v>
      </c>
      <c r="H822">
        <v>279</v>
      </c>
      <c r="I822" s="7">
        <f t="shared" si="73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74"/>
        <v>music</v>
      </c>
      <c r="R822" t="str">
        <f t="shared" si="77"/>
        <v>rock</v>
      </c>
      <c r="S822" s="12">
        <f t="shared" si="75"/>
        <v>43310.208333333328</v>
      </c>
      <c r="T822" s="12">
        <f t="shared" si="76"/>
        <v>43323.208333333328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6">
        <f t="shared" si="72"/>
        <v>291.28571428571428</v>
      </c>
      <c r="G823" t="s">
        <v>20</v>
      </c>
      <c r="H823">
        <v>210</v>
      </c>
      <c r="I823" s="7">
        <f t="shared" si="73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74"/>
        <v>film &amp; video</v>
      </c>
      <c r="R823" t="str">
        <f t="shared" si="77"/>
        <v>documentary</v>
      </c>
      <c r="S823" s="12">
        <f t="shared" si="75"/>
        <v>42794.25</v>
      </c>
      <c r="T823" s="12">
        <f t="shared" si="76"/>
        <v>42807.208333333328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6">
        <f t="shared" si="72"/>
        <v>349.9666666666667</v>
      </c>
      <c r="G824" t="s">
        <v>20</v>
      </c>
      <c r="H824">
        <v>2100</v>
      </c>
      <c r="I824" s="7">
        <f t="shared" si="73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74"/>
        <v>music</v>
      </c>
      <c r="R824" t="str">
        <f t="shared" si="77"/>
        <v>rock</v>
      </c>
      <c r="S824" s="12">
        <f t="shared" si="75"/>
        <v>41698.25</v>
      </c>
      <c r="T824" s="12">
        <f t="shared" si="76"/>
        <v>41715.208333333336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6">
        <f t="shared" si="72"/>
        <v>357.07317073170731</v>
      </c>
      <c r="G825" t="s">
        <v>20</v>
      </c>
      <c r="H825">
        <v>252</v>
      </c>
      <c r="I825" s="7">
        <f t="shared" si="73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74"/>
        <v>music</v>
      </c>
      <c r="R825" t="str">
        <f t="shared" si="77"/>
        <v>rock</v>
      </c>
      <c r="S825" s="12">
        <f t="shared" si="75"/>
        <v>41892.208333333336</v>
      </c>
      <c r="T825" s="12">
        <f t="shared" si="76"/>
        <v>41917.208333333336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6">
        <f t="shared" si="72"/>
        <v>126.48941176470588</v>
      </c>
      <c r="G826" t="s">
        <v>20</v>
      </c>
      <c r="H826">
        <v>1280</v>
      </c>
      <c r="I826" s="7">
        <f t="shared" si="73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74"/>
        <v>publishing</v>
      </c>
      <c r="R826" t="str">
        <f t="shared" si="77"/>
        <v>nonfiction</v>
      </c>
      <c r="S826" s="12">
        <f t="shared" si="75"/>
        <v>40348.208333333336</v>
      </c>
      <c r="T826" s="12">
        <f t="shared" si="76"/>
        <v>40380.208333333336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6">
        <f t="shared" si="72"/>
        <v>387.5</v>
      </c>
      <c r="G827" t="s">
        <v>20</v>
      </c>
      <c r="H827">
        <v>157</v>
      </c>
      <c r="I827" s="7">
        <f t="shared" si="73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74"/>
        <v>film &amp; video</v>
      </c>
      <c r="R827" t="str">
        <f t="shared" si="77"/>
        <v>shorts</v>
      </c>
      <c r="S827" s="12">
        <f t="shared" si="75"/>
        <v>42941.208333333328</v>
      </c>
      <c r="T827" s="12">
        <f t="shared" si="76"/>
        <v>42953.208333333328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6">
        <f t="shared" si="72"/>
        <v>457.03571428571428</v>
      </c>
      <c r="G828" t="s">
        <v>20</v>
      </c>
      <c r="H828">
        <v>194</v>
      </c>
      <c r="I828" s="7">
        <f t="shared" si="73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74"/>
        <v>theater</v>
      </c>
      <c r="R828" t="str">
        <f t="shared" si="77"/>
        <v>plays</v>
      </c>
      <c r="S828" s="12">
        <f t="shared" si="75"/>
        <v>40525.25</v>
      </c>
      <c r="T828" s="12">
        <f t="shared" si="76"/>
        <v>40553.25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6">
        <f t="shared" si="72"/>
        <v>266.69565217391306</v>
      </c>
      <c r="G829" t="s">
        <v>20</v>
      </c>
      <c r="H829">
        <v>82</v>
      </c>
      <c r="I829" s="7">
        <f t="shared" si="73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74"/>
        <v>film &amp; video</v>
      </c>
      <c r="R829" t="str">
        <f t="shared" si="77"/>
        <v>drama</v>
      </c>
      <c r="S829" s="12">
        <f t="shared" si="75"/>
        <v>40666.208333333336</v>
      </c>
      <c r="T829" s="12">
        <f t="shared" si="76"/>
        <v>40678.208333333336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6">
        <f t="shared" si="72"/>
        <v>69</v>
      </c>
      <c r="G830" t="s">
        <v>14</v>
      </c>
      <c r="H830">
        <v>70</v>
      </c>
      <c r="I830" s="7">
        <f t="shared" si="73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74"/>
        <v>theater</v>
      </c>
      <c r="R830" t="str">
        <f t="shared" si="77"/>
        <v>plays</v>
      </c>
      <c r="S830" s="12">
        <f t="shared" si="75"/>
        <v>43340.208333333328</v>
      </c>
      <c r="T830" s="12">
        <f t="shared" si="76"/>
        <v>43365.208333333328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6">
        <f t="shared" si="72"/>
        <v>51.34375</v>
      </c>
      <c r="G831" t="s">
        <v>14</v>
      </c>
      <c r="H831">
        <v>154</v>
      </c>
      <c r="I831" s="7">
        <f t="shared" si="73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74"/>
        <v>theater</v>
      </c>
      <c r="R831" t="str">
        <f t="shared" si="77"/>
        <v>plays</v>
      </c>
      <c r="S831" s="12">
        <f t="shared" si="75"/>
        <v>42164.208333333328</v>
      </c>
      <c r="T831" s="12">
        <f t="shared" si="76"/>
        <v>42179.208333333328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6">
        <f t="shared" si="72"/>
        <v>1.1710526315789473</v>
      </c>
      <c r="G832" t="s">
        <v>14</v>
      </c>
      <c r="H832">
        <v>22</v>
      </c>
      <c r="I832" s="7">
        <f t="shared" si="73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74"/>
        <v>theater</v>
      </c>
      <c r="R832" t="str">
        <f t="shared" si="77"/>
        <v>plays</v>
      </c>
      <c r="S832" s="12">
        <f t="shared" si="75"/>
        <v>43103.25</v>
      </c>
      <c r="T832" s="12">
        <f t="shared" si="76"/>
        <v>43162.25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6">
        <f t="shared" si="72"/>
        <v>108.97734294541709</v>
      </c>
      <c r="G833" t="s">
        <v>20</v>
      </c>
      <c r="H833">
        <v>4233</v>
      </c>
      <c r="I833" s="7">
        <f t="shared" si="73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74"/>
        <v>photography</v>
      </c>
      <c r="R833" t="str">
        <f t="shared" si="77"/>
        <v>photography books</v>
      </c>
      <c r="S833" s="12">
        <f t="shared" si="75"/>
        <v>40994.208333333336</v>
      </c>
      <c r="T833" s="12">
        <f t="shared" si="76"/>
        <v>41028.208333333336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6">
        <f t="shared" si="72"/>
        <v>315.17592592592592</v>
      </c>
      <c r="G834" t="s">
        <v>20</v>
      </c>
      <c r="H834">
        <v>1297</v>
      </c>
      <c r="I834" s="7">
        <f t="shared" si="73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74"/>
        <v>publishing</v>
      </c>
      <c r="R834" t="str">
        <f t="shared" si="77"/>
        <v>translations</v>
      </c>
      <c r="S834" s="12">
        <f t="shared" si="75"/>
        <v>42299.208333333328</v>
      </c>
      <c r="T834" s="12">
        <f t="shared" si="76"/>
        <v>42333.25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6">
        <f t="shared" ref="F835:F898" si="78">E835/D835*100</f>
        <v>157.69117647058823</v>
      </c>
      <c r="G835" t="s">
        <v>20</v>
      </c>
      <c r="H835">
        <v>165</v>
      </c>
      <c r="I835" s="7">
        <f t="shared" ref="I835:I898" si="79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80">LEFT(P835,SEARCH("/",P835)-1)</f>
        <v>publishing</v>
      </c>
      <c r="R835" t="str">
        <f t="shared" si="77"/>
        <v>translations</v>
      </c>
      <c r="S835" s="12">
        <f t="shared" ref="S835:S898" si="81">(((L835/60)/60)/24)+DATE(1970,1,1)</f>
        <v>40588.25</v>
      </c>
      <c r="T835" s="12">
        <f t="shared" ref="T835:T898" si="82">(((M835/60)/60)/24)+DATE(1970,1,1)</f>
        <v>40599.25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6">
        <f t="shared" si="78"/>
        <v>153.8082191780822</v>
      </c>
      <c r="G836" t="s">
        <v>20</v>
      </c>
      <c r="H836">
        <v>119</v>
      </c>
      <c r="I836" s="7">
        <f t="shared" si="79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80"/>
        <v>theater</v>
      </c>
      <c r="R836" t="str">
        <f t="shared" ref="R836:R899" si="83">RIGHT(P836,LEN(P836)-FIND("/",P836)+0)</f>
        <v>plays</v>
      </c>
      <c r="S836" s="12">
        <f t="shared" si="81"/>
        <v>41448.208333333336</v>
      </c>
      <c r="T836" s="12">
        <f t="shared" si="82"/>
        <v>41454.208333333336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6">
        <f t="shared" si="78"/>
        <v>89.738979118329468</v>
      </c>
      <c r="G837" t="s">
        <v>14</v>
      </c>
      <c r="H837">
        <v>1758</v>
      </c>
      <c r="I837" s="7">
        <f t="shared" si="79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80"/>
        <v>technology</v>
      </c>
      <c r="R837" t="str">
        <f t="shared" si="83"/>
        <v>web</v>
      </c>
      <c r="S837" s="12">
        <f t="shared" si="81"/>
        <v>42063.25</v>
      </c>
      <c r="T837" s="12">
        <f t="shared" si="82"/>
        <v>42069.25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6">
        <f t="shared" si="78"/>
        <v>75.135802469135797</v>
      </c>
      <c r="G838" t="s">
        <v>14</v>
      </c>
      <c r="H838">
        <v>94</v>
      </c>
      <c r="I838" s="7">
        <f t="shared" si="79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80"/>
        <v>music</v>
      </c>
      <c r="R838" t="str">
        <f t="shared" si="83"/>
        <v>indie rock</v>
      </c>
      <c r="S838" s="12">
        <f t="shared" si="81"/>
        <v>40214.25</v>
      </c>
      <c r="T838" s="12">
        <f t="shared" si="82"/>
        <v>40225.25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6">
        <f t="shared" si="78"/>
        <v>852.88135593220341</v>
      </c>
      <c r="G839" t="s">
        <v>20</v>
      </c>
      <c r="H839">
        <v>1797</v>
      </c>
      <c r="I839" s="7">
        <f t="shared" si="79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80"/>
        <v>music</v>
      </c>
      <c r="R839" t="str">
        <f t="shared" si="83"/>
        <v>jazz</v>
      </c>
      <c r="S839" s="12">
        <f t="shared" si="81"/>
        <v>40629.208333333336</v>
      </c>
      <c r="T839" s="12">
        <f t="shared" si="82"/>
        <v>40683.208333333336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6">
        <f t="shared" si="78"/>
        <v>138.90625</v>
      </c>
      <c r="G840" t="s">
        <v>20</v>
      </c>
      <c r="H840">
        <v>261</v>
      </c>
      <c r="I840" s="7">
        <f t="shared" si="79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80"/>
        <v>theater</v>
      </c>
      <c r="R840" t="str">
        <f t="shared" si="83"/>
        <v>plays</v>
      </c>
      <c r="S840" s="12">
        <f t="shared" si="81"/>
        <v>43370.208333333328</v>
      </c>
      <c r="T840" s="12">
        <f t="shared" si="82"/>
        <v>43379.208333333328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6">
        <f t="shared" si="78"/>
        <v>190.18181818181819</v>
      </c>
      <c r="G841" t="s">
        <v>20</v>
      </c>
      <c r="H841">
        <v>157</v>
      </c>
      <c r="I841" s="7">
        <f t="shared" si="79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80"/>
        <v>film &amp; video</v>
      </c>
      <c r="R841" t="str">
        <f t="shared" si="83"/>
        <v>documentary</v>
      </c>
      <c r="S841" s="12">
        <f t="shared" si="81"/>
        <v>41715.208333333336</v>
      </c>
      <c r="T841" s="12">
        <f t="shared" si="82"/>
        <v>41760.208333333336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6">
        <f t="shared" si="78"/>
        <v>100.24333619948409</v>
      </c>
      <c r="G842" t="s">
        <v>20</v>
      </c>
      <c r="H842">
        <v>3533</v>
      </c>
      <c r="I842" s="7">
        <f t="shared" si="79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80"/>
        <v>theater</v>
      </c>
      <c r="R842" t="str">
        <f t="shared" si="83"/>
        <v>plays</v>
      </c>
      <c r="S842" s="12">
        <f t="shared" si="81"/>
        <v>41836.208333333336</v>
      </c>
      <c r="T842" s="12">
        <f t="shared" si="82"/>
        <v>41838.208333333336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6">
        <f t="shared" si="78"/>
        <v>142.75824175824175</v>
      </c>
      <c r="G843" t="s">
        <v>20</v>
      </c>
      <c r="H843">
        <v>155</v>
      </c>
      <c r="I843" s="7">
        <f t="shared" si="79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80"/>
        <v>technology</v>
      </c>
      <c r="R843" t="str">
        <f t="shared" si="83"/>
        <v>web</v>
      </c>
      <c r="S843" s="12">
        <f t="shared" si="81"/>
        <v>42419.25</v>
      </c>
      <c r="T843" s="12">
        <f t="shared" si="82"/>
        <v>42435.25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6">
        <f t="shared" si="78"/>
        <v>563.13333333333333</v>
      </c>
      <c r="G844" t="s">
        <v>20</v>
      </c>
      <c r="H844">
        <v>132</v>
      </c>
      <c r="I844" s="7">
        <f t="shared" si="79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80"/>
        <v>technology</v>
      </c>
      <c r="R844" t="str">
        <f t="shared" si="83"/>
        <v>wearables</v>
      </c>
      <c r="S844" s="12">
        <f t="shared" si="81"/>
        <v>43266.208333333328</v>
      </c>
      <c r="T844" s="12">
        <f t="shared" si="82"/>
        <v>43269.208333333328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6">
        <f t="shared" si="78"/>
        <v>30.715909090909086</v>
      </c>
      <c r="G845" t="s">
        <v>14</v>
      </c>
      <c r="H845">
        <v>33</v>
      </c>
      <c r="I845" s="7">
        <f t="shared" si="79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80"/>
        <v>photography</v>
      </c>
      <c r="R845" t="str">
        <f t="shared" si="83"/>
        <v>photography books</v>
      </c>
      <c r="S845" s="12">
        <f t="shared" si="81"/>
        <v>43338.208333333328</v>
      </c>
      <c r="T845" s="12">
        <f t="shared" si="82"/>
        <v>43344.208333333328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6">
        <f t="shared" si="78"/>
        <v>99.39772727272728</v>
      </c>
      <c r="G846" t="s">
        <v>74</v>
      </c>
      <c r="H846">
        <v>94</v>
      </c>
      <c r="I846" s="7">
        <f t="shared" si="79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80"/>
        <v>film &amp; video</v>
      </c>
      <c r="R846" t="str">
        <f t="shared" si="83"/>
        <v>documentary</v>
      </c>
      <c r="S846" s="12">
        <f t="shared" si="81"/>
        <v>40930.25</v>
      </c>
      <c r="T846" s="12">
        <f t="shared" si="82"/>
        <v>40933.25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6">
        <f t="shared" si="78"/>
        <v>197.54935622317598</v>
      </c>
      <c r="G847" t="s">
        <v>20</v>
      </c>
      <c r="H847">
        <v>1354</v>
      </c>
      <c r="I847" s="7">
        <f t="shared" si="79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80"/>
        <v>technology</v>
      </c>
      <c r="R847" t="str">
        <f t="shared" si="83"/>
        <v>web</v>
      </c>
      <c r="S847" s="12">
        <f t="shared" si="81"/>
        <v>43235.208333333328</v>
      </c>
      <c r="T847" s="12">
        <f t="shared" si="82"/>
        <v>43272.208333333328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6">
        <f t="shared" si="78"/>
        <v>508.5</v>
      </c>
      <c r="G848" t="s">
        <v>20</v>
      </c>
      <c r="H848">
        <v>48</v>
      </c>
      <c r="I848" s="7">
        <f t="shared" si="79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80"/>
        <v>technology</v>
      </c>
      <c r="R848" t="str">
        <f t="shared" si="83"/>
        <v>web</v>
      </c>
      <c r="S848" s="12">
        <f t="shared" si="81"/>
        <v>43302.208333333328</v>
      </c>
      <c r="T848" s="12">
        <f t="shared" si="82"/>
        <v>43338.208333333328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6">
        <f t="shared" si="78"/>
        <v>237.74468085106383</v>
      </c>
      <c r="G849" t="s">
        <v>20</v>
      </c>
      <c r="H849">
        <v>110</v>
      </c>
      <c r="I849" s="7">
        <f t="shared" si="79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80"/>
        <v>food</v>
      </c>
      <c r="R849" t="str">
        <f t="shared" si="83"/>
        <v>food trucks</v>
      </c>
      <c r="S849" s="12">
        <f t="shared" si="81"/>
        <v>43107.25</v>
      </c>
      <c r="T849" s="12">
        <f t="shared" si="82"/>
        <v>43110.25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6">
        <f t="shared" si="78"/>
        <v>338.46875</v>
      </c>
      <c r="G850" t="s">
        <v>20</v>
      </c>
      <c r="H850">
        <v>172</v>
      </c>
      <c r="I850" s="7">
        <f t="shared" si="79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80"/>
        <v>film &amp; video</v>
      </c>
      <c r="R850" t="str">
        <f t="shared" si="83"/>
        <v>drama</v>
      </c>
      <c r="S850" s="12">
        <f t="shared" si="81"/>
        <v>40341.208333333336</v>
      </c>
      <c r="T850" s="12">
        <f t="shared" si="82"/>
        <v>40350.208333333336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6">
        <f t="shared" si="78"/>
        <v>133.08955223880596</v>
      </c>
      <c r="G851" t="s">
        <v>20</v>
      </c>
      <c r="H851">
        <v>307</v>
      </c>
      <c r="I851" s="7">
        <f t="shared" si="79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80"/>
        <v>music</v>
      </c>
      <c r="R851" t="str">
        <f t="shared" si="83"/>
        <v>indie rock</v>
      </c>
      <c r="S851" s="12">
        <f t="shared" si="81"/>
        <v>40948.25</v>
      </c>
      <c r="T851" s="12">
        <f t="shared" si="82"/>
        <v>40951.25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6">
        <f t="shared" si="78"/>
        <v>1</v>
      </c>
      <c r="G852" t="s">
        <v>14</v>
      </c>
      <c r="H852">
        <v>1</v>
      </c>
      <c r="I852" s="7">
        <f t="shared" si="79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80"/>
        <v>music</v>
      </c>
      <c r="R852" t="str">
        <f t="shared" si="83"/>
        <v>rock</v>
      </c>
      <c r="S852" s="12">
        <f t="shared" si="81"/>
        <v>40866.25</v>
      </c>
      <c r="T852" s="12">
        <f t="shared" si="82"/>
        <v>40881.25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6">
        <f t="shared" si="78"/>
        <v>207.79999999999998</v>
      </c>
      <c r="G853" t="s">
        <v>20</v>
      </c>
      <c r="H853">
        <v>160</v>
      </c>
      <c r="I853" s="7">
        <f t="shared" si="79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80"/>
        <v>music</v>
      </c>
      <c r="R853" t="str">
        <f t="shared" si="83"/>
        <v>electric music</v>
      </c>
      <c r="S853" s="12">
        <f t="shared" si="81"/>
        <v>41031.208333333336</v>
      </c>
      <c r="T853" s="12">
        <f t="shared" si="82"/>
        <v>41064.208333333336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6">
        <f t="shared" si="78"/>
        <v>51.122448979591837</v>
      </c>
      <c r="G854" t="s">
        <v>14</v>
      </c>
      <c r="H854">
        <v>31</v>
      </c>
      <c r="I854" s="7">
        <f t="shared" si="79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80"/>
        <v>games</v>
      </c>
      <c r="R854" t="str">
        <f t="shared" si="83"/>
        <v>video games</v>
      </c>
      <c r="S854" s="12">
        <f t="shared" si="81"/>
        <v>40740.208333333336</v>
      </c>
      <c r="T854" s="12">
        <f t="shared" si="82"/>
        <v>40750.208333333336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6">
        <f t="shared" si="78"/>
        <v>652.05847953216369</v>
      </c>
      <c r="G855" t="s">
        <v>20</v>
      </c>
      <c r="H855">
        <v>1467</v>
      </c>
      <c r="I855" s="7">
        <f t="shared" si="79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80"/>
        <v>music</v>
      </c>
      <c r="R855" t="str">
        <f t="shared" si="83"/>
        <v>indie rock</v>
      </c>
      <c r="S855" s="12">
        <f t="shared" si="81"/>
        <v>40714.208333333336</v>
      </c>
      <c r="T855" s="12">
        <f t="shared" si="82"/>
        <v>40719.208333333336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6">
        <f t="shared" si="78"/>
        <v>113.63099415204678</v>
      </c>
      <c r="G856" t="s">
        <v>20</v>
      </c>
      <c r="H856">
        <v>2662</v>
      </c>
      <c r="I856" s="7">
        <f t="shared" si="79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80"/>
        <v>publishing</v>
      </c>
      <c r="R856" t="str">
        <f t="shared" si="83"/>
        <v>fiction</v>
      </c>
      <c r="S856" s="12">
        <f t="shared" si="81"/>
        <v>43787.25</v>
      </c>
      <c r="T856" s="12">
        <f t="shared" si="82"/>
        <v>43814.25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6">
        <f t="shared" si="78"/>
        <v>102.37606837606839</v>
      </c>
      <c r="G857" t="s">
        <v>20</v>
      </c>
      <c r="H857">
        <v>452</v>
      </c>
      <c r="I857" s="7">
        <f t="shared" si="79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80"/>
        <v>theater</v>
      </c>
      <c r="R857" t="str">
        <f t="shared" si="83"/>
        <v>plays</v>
      </c>
      <c r="S857" s="12">
        <f t="shared" si="81"/>
        <v>40712.208333333336</v>
      </c>
      <c r="T857" s="12">
        <f t="shared" si="82"/>
        <v>40743.208333333336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6">
        <f t="shared" si="78"/>
        <v>356.58333333333331</v>
      </c>
      <c r="G858" t="s">
        <v>20</v>
      </c>
      <c r="H858">
        <v>158</v>
      </c>
      <c r="I858" s="7">
        <f t="shared" si="79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80"/>
        <v>food</v>
      </c>
      <c r="R858" t="str">
        <f t="shared" si="83"/>
        <v>food trucks</v>
      </c>
      <c r="S858" s="12">
        <f t="shared" si="81"/>
        <v>41023.208333333336</v>
      </c>
      <c r="T858" s="12">
        <f t="shared" si="82"/>
        <v>41040.208333333336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6">
        <f t="shared" si="78"/>
        <v>139.86792452830187</v>
      </c>
      <c r="G859" t="s">
        <v>20</v>
      </c>
      <c r="H859">
        <v>225</v>
      </c>
      <c r="I859" s="7">
        <f t="shared" si="79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80"/>
        <v>film &amp; video</v>
      </c>
      <c r="R859" t="str">
        <f t="shared" si="83"/>
        <v>shorts</v>
      </c>
      <c r="S859" s="12">
        <f t="shared" si="81"/>
        <v>40944.25</v>
      </c>
      <c r="T859" s="12">
        <f t="shared" si="82"/>
        <v>40967.25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6">
        <f t="shared" si="78"/>
        <v>69.45</v>
      </c>
      <c r="G860" t="s">
        <v>14</v>
      </c>
      <c r="H860">
        <v>35</v>
      </c>
      <c r="I860" s="7">
        <f t="shared" si="79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80"/>
        <v>food</v>
      </c>
      <c r="R860" t="str">
        <f t="shared" si="83"/>
        <v>food trucks</v>
      </c>
      <c r="S860" s="12">
        <f t="shared" si="81"/>
        <v>43211.208333333328</v>
      </c>
      <c r="T860" s="12">
        <f t="shared" si="82"/>
        <v>43218.208333333328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6">
        <f t="shared" si="78"/>
        <v>35.534246575342465</v>
      </c>
      <c r="G861" t="s">
        <v>14</v>
      </c>
      <c r="H861">
        <v>63</v>
      </c>
      <c r="I861" s="7">
        <f t="shared" si="79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80"/>
        <v>theater</v>
      </c>
      <c r="R861" t="str">
        <f t="shared" si="83"/>
        <v>plays</v>
      </c>
      <c r="S861" s="12">
        <f t="shared" si="81"/>
        <v>41334.25</v>
      </c>
      <c r="T861" s="12">
        <f t="shared" si="82"/>
        <v>41352.208333333336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6">
        <f t="shared" si="78"/>
        <v>251.65</v>
      </c>
      <c r="G862" t="s">
        <v>20</v>
      </c>
      <c r="H862">
        <v>65</v>
      </c>
      <c r="I862" s="7">
        <f t="shared" si="79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80"/>
        <v>technology</v>
      </c>
      <c r="R862" t="str">
        <f t="shared" si="83"/>
        <v>wearables</v>
      </c>
      <c r="S862" s="12">
        <f t="shared" si="81"/>
        <v>43515.25</v>
      </c>
      <c r="T862" s="12">
        <f t="shared" si="82"/>
        <v>43525.25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6">
        <f t="shared" si="78"/>
        <v>105.87500000000001</v>
      </c>
      <c r="G863" t="s">
        <v>20</v>
      </c>
      <c r="H863">
        <v>163</v>
      </c>
      <c r="I863" s="7">
        <f t="shared" si="79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80"/>
        <v>theater</v>
      </c>
      <c r="R863" t="str">
        <f t="shared" si="83"/>
        <v>plays</v>
      </c>
      <c r="S863" s="12">
        <f t="shared" si="81"/>
        <v>40258.208333333336</v>
      </c>
      <c r="T863" s="12">
        <f t="shared" si="82"/>
        <v>40266.208333333336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6">
        <f t="shared" si="78"/>
        <v>187.42857142857144</v>
      </c>
      <c r="G864" t="s">
        <v>20</v>
      </c>
      <c r="H864">
        <v>85</v>
      </c>
      <c r="I864" s="7">
        <f t="shared" si="79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80"/>
        <v>theater</v>
      </c>
      <c r="R864" t="str">
        <f t="shared" si="83"/>
        <v>plays</v>
      </c>
      <c r="S864" s="12">
        <f t="shared" si="81"/>
        <v>40756.208333333336</v>
      </c>
      <c r="T864" s="12">
        <f t="shared" si="82"/>
        <v>40760.208333333336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6">
        <f t="shared" si="78"/>
        <v>386.78571428571428</v>
      </c>
      <c r="G865" t="s">
        <v>20</v>
      </c>
      <c r="H865">
        <v>217</v>
      </c>
      <c r="I865" s="7">
        <f t="shared" si="79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80"/>
        <v>film &amp; video</v>
      </c>
      <c r="R865" t="str">
        <f t="shared" si="83"/>
        <v>television</v>
      </c>
      <c r="S865" s="12">
        <f t="shared" si="81"/>
        <v>42172.208333333328</v>
      </c>
      <c r="T865" s="12">
        <f t="shared" si="82"/>
        <v>42195.208333333328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6">
        <f t="shared" si="78"/>
        <v>347.07142857142856</v>
      </c>
      <c r="G866" t="s">
        <v>20</v>
      </c>
      <c r="H866">
        <v>150</v>
      </c>
      <c r="I866" s="7">
        <f t="shared" si="79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80"/>
        <v>film &amp; video</v>
      </c>
      <c r="R866" t="str">
        <f t="shared" si="83"/>
        <v>shorts</v>
      </c>
      <c r="S866" s="12">
        <f t="shared" si="81"/>
        <v>42601.208333333328</v>
      </c>
      <c r="T866" s="12">
        <f t="shared" si="82"/>
        <v>42606.208333333328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6">
        <f t="shared" si="78"/>
        <v>185.82098765432099</v>
      </c>
      <c r="G867" t="s">
        <v>20</v>
      </c>
      <c r="H867">
        <v>3272</v>
      </c>
      <c r="I867" s="7">
        <f t="shared" si="79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80"/>
        <v>theater</v>
      </c>
      <c r="R867" t="str">
        <f t="shared" si="83"/>
        <v>plays</v>
      </c>
      <c r="S867" s="12">
        <f t="shared" si="81"/>
        <v>41897.208333333336</v>
      </c>
      <c r="T867" s="12">
        <f t="shared" si="82"/>
        <v>41906.208333333336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6">
        <f t="shared" si="78"/>
        <v>43.241247264770237</v>
      </c>
      <c r="G868" t="s">
        <v>74</v>
      </c>
      <c r="H868">
        <v>898</v>
      </c>
      <c r="I868" s="7">
        <f t="shared" si="79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80"/>
        <v>photography</v>
      </c>
      <c r="R868" t="str">
        <f t="shared" si="83"/>
        <v>photography books</v>
      </c>
      <c r="S868" s="12">
        <f t="shared" si="81"/>
        <v>40671.208333333336</v>
      </c>
      <c r="T868" s="12">
        <f t="shared" si="82"/>
        <v>40672.208333333336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6">
        <f t="shared" si="78"/>
        <v>162.4375</v>
      </c>
      <c r="G869" t="s">
        <v>20</v>
      </c>
      <c r="H869">
        <v>300</v>
      </c>
      <c r="I869" s="7">
        <f t="shared" si="79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80"/>
        <v>food</v>
      </c>
      <c r="R869" t="str">
        <f t="shared" si="83"/>
        <v>food trucks</v>
      </c>
      <c r="S869" s="12">
        <f t="shared" si="81"/>
        <v>43382.208333333328</v>
      </c>
      <c r="T869" s="12">
        <f t="shared" si="82"/>
        <v>43388.208333333328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6">
        <f t="shared" si="78"/>
        <v>184.84285714285716</v>
      </c>
      <c r="G870" t="s">
        <v>20</v>
      </c>
      <c r="H870">
        <v>126</v>
      </c>
      <c r="I870" s="7">
        <f t="shared" si="79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80"/>
        <v>theater</v>
      </c>
      <c r="R870" t="str">
        <f t="shared" si="83"/>
        <v>plays</v>
      </c>
      <c r="S870" s="12">
        <f t="shared" si="81"/>
        <v>41559.208333333336</v>
      </c>
      <c r="T870" s="12">
        <f t="shared" si="82"/>
        <v>41570.208333333336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6">
        <f t="shared" si="78"/>
        <v>23.703520691785052</v>
      </c>
      <c r="G871" t="s">
        <v>14</v>
      </c>
      <c r="H871">
        <v>526</v>
      </c>
      <c r="I871" s="7">
        <f t="shared" si="79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80"/>
        <v>film &amp; video</v>
      </c>
      <c r="R871" t="str">
        <f t="shared" si="83"/>
        <v>drama</v>
      </c>
      <c r="S871" s="12">
        <f t="shared" si="81"/>
        <v>40350.208333333336</v>
      </c>
      <c r="T871" s="12">
        <f t="shared" si="82"/>
        <v>40364.208333333336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6">
        <f t="shared" si="78"/>
        <v>89.870129870129873</v>
      </c>
      <c r="G872" t="s">
        <v>14</v>
      </c>
      <c r="H872">
        <v>121</v>
      </c>
      <c r="I872" s="7">
        <f t="shared" si="79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80"/>
        <v>theater</v>
      </c>
      <c r="R872" t="str">
        <f t="shared" si="83"/>
        <v>plays</v>
      </c>
      <c r="S872" s="12">
        <f t="shared" si="81"/>
        <v>42240.208333333328</v>
      </c>
      <c r="T872" s="12">
        <f t="shared" si="82"/>
        <v>42265.208333333328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6">
        <f t="shared" si="78"/>
        <v>272.6041958041958</v>
      </c>
      <c r="G873" t="s">
        <v>20</v>
      </c>
      <c r="H873">
        <v>2320</v>
      </c>
      <c r="I873" s="7">
        <f t="shared" si="79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80"/>
        <v>theater</v>
      </c>
      <c r="R873" t="str">
        <f t="shared" si="83"/>
        <v>plays</v>
      </c>
      <c r="S873" s="12">
        <f t="shared" si="81"/>
        <v>43040.208333333328</v>
      </c>
      <c r="T873" s="12">
        <f t="shared" si="82"/>
        <v>43058.25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6">
        <f t="shared" si="78"/>
        <v>170.04255319148936</v>
      </c>
      <c r="G874" t="s">
        <v>20</v>
      </c>
      <c r="H874">
        <v>81</v>
      </c>
      <c r="I874" s="7">
        <f t="shared" si="79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80"/>
        <v>film &amp; video</v>
      </c>
      <c r="R874" t="str">
        <f t="shared" si="83"/>
        <v>science fiction</v>
      </c>
      <c r="S874" s="12">
        <f t="shared" si="81"/>
        <v>43346.208333333328</v>
      </c>
      <c r="T874" s="12">
        <f t="shared" si="82"/>
        <v>43351.208333333328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6">
        <f t="shared" si="78"/>
        <v>188.28503562945369</v>
      </c>
      <c r="G875" t="s">
        <v>20</v>
      </c>
      <c r="H875">
        <v>1887</v>
      </c>
      <c r="I875" s="7">
        <f t="shared" si="79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80"/>
        <v>photography</v>
      </c>
      <c r="R875" t="str">
        <f t="shared" si="83"/>
        <v>photography books</v>
      </c>
      <c r="S875" s="12">
        <f t="shared" si="81"/>
        <v>41647.25</v>
      </c>
      <c r="T875" s="12">
        <f t="shared" si="82"/>
        <v>41652.25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6">
        <f t="shared" si="78"/>
        <v>346.93532338308455</v>
      </c>
      <c r="G876" t="s">
        <v>20</v>
      </c>
      <c r="H876">
        <v>4358</v>
      </c>
      <c r="I876" s="7">
        <f t="shared" si="79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80"/>
        <v>photography</v>
      </c>
      <c r="R876" t="str">
        <f t="shared" si="83"/>
        <v>photography books</v>
      </c>
      <c r="S876" s="12">
        <f t="shared" si="81"/>
        <v>40291.208333333336</v>
      </c>
      <c r="T876" s="12">
        <f t="shared" si="82"/>
        <v>40329.208333333336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6">
        <f t="shared" si="78"/>
        <v>69.177215189873422</v>
      </c>
      <c r="G877" t="s">
        <v>14</v>
      </c>
      <c r="H877">
        <v>67</v>
      </c>
      <c r="I877" s="7">
        <f t="shared" si="79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80"/>
        <v>music</v>
      </c>
      <c r="R877" t="str">
        <f t="shared" si="83"/>
        <v>rock</v>
      </c>
      <c r="S877" s="12">
        <f t="shared" si="81"/>
        <v>40556.25</v>
      </c>
      <c r="T877" s="12">
        <f t="shared" si="82"/>
        <v>40557.25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6">
        <f t="shared" si="78"/>
        <v>25.433734939759034</v>
      </c>
      <c r="G878" t="s">
        <v>14</v>
      </c>
      <c r="H878">
        <v>57</v>
      </c>
      <c r="I878" s="7">
        <f t="shared" si="79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80"/>
        <v>photography</v>
      </c>
      <c r="R878" t="str">
        <f t="shared" si="83"/>
        <v>photography books</v>
      </c>
      <c r="S878" s="12">
        <f t="shared" si="81"/>
        <v>43624.208333333328</v>
      </c>
      <c r="T878" s="12">
        <f t="shared" si="82"/>
        <v>43648.208333333328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6">
        <f t="shared" si="78"/>
        <v>77.400977995110026</v>
      </c>
      <c r="G879" t="s">
        <v>14</v>
      </c>
      <c r="H879">
        <v>1229</v>
      </c>
      <c r="I879" s="7">
        <f t="shared" si="79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80"/>
        <v>food</v>
      </c>
      <c r="R879" t="str">
        <f t="shared" si="83"/>
        <v>food trucks</v>
      </c>
      <c r="S879" s="12">
        <f t="shared" si="81"/>
        <v>42577.208333333328</v>
      </c>
      <c r="T879" s="12">
        <f t="shared" si="82"/>
        <v>42578.208333333328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6">
        <f t="shared" si="78"/>
        <v>37.481481481481481</v>
      </c>
      <c r="G880" t="s">
        <v>14</v>
      </c>
      <c r="H880">
        <v>12</v>
      </c>
      <c r="I880" s="7">
        <f t="shared" si="79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80"/>
        <v>music</v>
      </c>
      <c r="R880" t="str">
        <f t="shared" si="83"/>
        <v>metal</v>
      </c>
      <c r="S880" s="12">
        <f t="shared" si="81"/>
        <v>43845.25</v>
      </c>
      <c r="T880" s="12">
        <f t="shared" si="82"/>
        <v>43869.25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6">
        <f t="shared" si="78"/>
        <v>543.79999999999995</v>
      </c>
      <c r="G881" t="s">
        <v>20</v>
      </c>
      <c r="H881">
        <v>53</v>
      </c>
      <c r="I881" s="7">
        <f t="shared" si="79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80"/>
        <v>publishing</v>
      </c>
      <c r="R881" t="str">
        <f t="shared" si="83"/>
        <v>nonfiction</v>
      </c>
      <c r="S881" s="12">
        <f t="shared" si="81"/>
        <v>42788.25</v>
      </c>
      <c r="T881" s="12">
        <f t="shared" si="82"/>
        <v>42797.25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6">
        <f t="shared" si="78"/>
        <v>228.52189349112427</v>
      </c>
      <c r="G882" t="s">
        <v>20</v>
      </c>
      <c r="H882">
        <v>2414</v>
      </c>
      <c r="I882" s="7">
        <f t="shared" si="79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80"/>
        <v>music</v>
      </c>
      <c r="R882" t="str">
        <f t="shared" si="83"/>
        <v>electric music</v>
      </c>
      <c r="S882" s="12">
        <f t="shared" si="81"/>
        <v>43667.208333333328</v>
      </c>
      <c r="T882" s="12">
        <f t="shared" si="82"/>
        <v>43669.208333333328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6">
        <f t="shared" si="78"/>
        <v>38.948339483394832</v>
      </c>
      <c r="G883" t="s">
        <v>14</v>
      </c>
      <c r="H883">
        <v>452</v>
      </c>
      <c r="I883" s="7">
        <f t="shared" si="79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80"/>
        <v>theater</v>
      </c>
      <c r="R883" t="str">
        <f t="shared" si="83"/>
        <v>plays</v>
      </c>
      <c r="S883" s="12">
        <f t="shared" si="81"/>
        <v>42194.208333333328</v>
      </c>
      <c r="T883" s="12">
        <f t="shared" si="82"/>
        <v>42223.208333333328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6">
        <f t="shared" si="78"/>
        <v>370</v>
      </c>
      <c r="G884" t="s">
        <v>20</v>
      </c>
      <c r="H884">
        <v>80</v>
      </c>
      <c r="I884" s="7">
        <f t="shared" si="79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80"/>
        <v>theater</v>
      </c>
      <c r="R884" t="str">
        <f t="shared" si="83"/>
        <v>plays</v>
      </c>
      <c r="S884" s="12">
        <f t="shared" si="81"/>
        <v>42025.25</v>
      </c>
      <c r="T884" s="12">
        <f t="shared" si="82"/>
        <v>42029.25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6">
        <f t="shared" si="78"/>
        <v>237.91176470588232</v>
      </c>
      <c r="G885" t="s">
        <v>20</v>
      </c>
      <c r="H885">
        <v>193</v>
      </c>
      <c r="I885" s="7">
        <f t="shared" si="79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80"/>
        <v>film &amp; video</v>
      </c>
      <c r="R885" t="str">
        <f t="shared" si="83"/>
        <v>shorts</v>
      </c>
      <c r="S885" s="12">
        <f t="shared" si="81"/>
        <v>40323.208333333336</v>
      </c>
      <c r="T885" s="12">
        <f t="shared" si="82"/>
        <v>40359.208333333336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6">
        <f t="shared" si="78"/>
        <v>64.036299765807954</v>
      </c>
      <c r="G886" t="s">
        <v>14</v>
      </c>
      <c r="H886">
        <v>1886</v>
      </c>
      <c r="I886" s="7">
        <f t="shared" si="79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80"/>
        <v>theater</v>
      </c>
      <c r="R886" t="str">
        <f t="shared" si="83"/>
        <v>plays</v>
      </c>
      <c r="S886" s="12">
        <f t="shared" si="81"/>
        <v>41763.208333333336</v>
      </c>
      <c r="T886" s="12">
        <f t="shared" si="82"/>
        <v>41765.208333333336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6">
        <f t="shared" si="78"/>
        <v>118.27777777777777</v>
      </c>
      <c r="G887" t="s">
        <v>20</v>
      </c>
      <c r="H887">
        <v>52</v>
      </c>
      <c r="I887" s="7">
        <f t="shared" si="79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80"/>
        <v>theater</v>
      </c>
      <c r="R887" t="str">
        <f t="shared" si="83"/>
        <v>plays</v>
      </c>
      <c r="S887" s="12">
        <f t="shared" si="81"/>
        <v>40335.208333333336</v>
      </c>
      <c r="T887" s="12">
        <f t="shared" si="82"/>
        <v>40373.208333333336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6">
        <f t="shared" si="78"/>
        <v>84.824037184594957</v>
      </c>
      <c r="G888" t="s">
        <v>14</v>
      </c>
      <c r="H888">
        <v>1825</v>
      </c>
      <c r="I888" s="7">
        <f t="shared" si="79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80"/>
        <v>music</v>
      </c>
      <c r="R888" t="str">
        <f t="shared" si="83"/>
        <v>indie rock</v>
      </c>
      <c r="S888" s="12">
        <f t="shared" si="81"/>
        <v>40416.208333333336</v>
      </c>
      <c r="T888" s="12">
        <f t="shared" si="82"/>
        <v>40434.208333333336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6">
        <f t="shared" si="78"/>
        <v>29.346153846153843</v>
      </c>
      <c r="G889" t="s">
        <v>14</v>
      </c>
      <c r="H889">
        <v>31</v>
      </c>
      <c r="I889" s="7">
        <f t="shared" si="79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80"/>
        <v>theater</v>
      </c>
      <c r="R889" t="str">
        <f t="shared" si="83"/>
        <v>plays</v>
      </c>
      <c r="S889" s="12">
        <f t="shared" si="81"/>
        <v>42202.208333333328</v>
      </c>
      <c r="T889" s="12">
        <f t="shared" si="82"/>
        <v>42249.208333333328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6">
        <f t="shared" si="78"/>
        <v>209.89655172413794</v>
      </c>
      <c r="G890" t="s">
        <v>20</v>
      </c>
      <c r="H890">
        <v>290</v>
      </c>
      <c r="I890" s="7">
        <f t="shared" si="79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80"/>
        <v>theater</v>
      </c>
      <c r="R890" t="str">
        <f t="shared" si="83"/>
        <v>plays</v>
      </c>
      <c r="S890" s="12">
        <f t="shared" si="81"/>
        <v>42836.208333333328</v>
      </c>
      <c r="T890" s="12">
        <f t="shared" si="82"/>
        <v>42855.208333333328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6">
        <f t="shared" si="78"/>
        <v>169.78571428571431</v>
      </c>
      <c r="G891" t="s">
        <v>20</v>
      </c>
      <c r="H891">
        <v>122</v>
      </c>
      <c r="I891" s="7">
        <f t="shared" si="79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80"/>
        <v>music</v>
      </c>
      <c r="R891" t="str">
        <f t="shared" si="83"/>
        <v>electric music</v>
      </c>
      <c r="S891" s="12">
        <f t="shared" si="81"/>
        <v>41710.208333333336</v>
      </c>
      <c r="T891" s="12">
        <f t="shared" si="82"/>
        <v>41717.208333333336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6">
        <f t="shared" si="78"/>
        <v>115.95907738095239</v>
      </c>
      <c r="G892" t="s">
        <v>20</v>
      </c>
      <c r="H892">
        <v>1470</v>
      </c>
      <c r="I892" s="7">
        <f t="shared" si="79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80"/>
        <v>music</v>
      </c>
      <c r="R892" t="str">
        <f t="shared" si="83"/>
        <v>indie rock</v>
      </c>
      <c r="S892" s="12">
        <f t="shared" si="81"/>
        <v>43640.208333333328</v>
      </c>
      <c r="T892" s="12">
        <f t="shared" si="82"/>
        <v>43641.208333333328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6">
        <f t="shared" si="78"/>
        <v>258.59999999999997</v>
      </c>
      <c r="G893" t="s">
        <v>20</v>
      </c>
      <c r="H893">
        <v>165</v>
      </c>
      <c r="I893" s="7">
        <f t="shared" si="79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80"/>
        <v>film &amp; video</v>
      </c>
      <c r="R893" t="str">
        <f t="shared" si="83"/>
        <v>documentary</v>
      </c>
      <c r="S893" s="12">
        <f t="shared" si="81"/>
        <v>40880.25</v>
      </c>
      <c r="T893" s="12">
        <f t="shared" si="82"/>
        <v>40924.25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6">
        <f t="shared" si="78"/>
        <v>230.58333333333331</v>
      </c>
      <c r="G894" t="s">
        <v>20</v>
      </c>
      <c r="H894">
        <v>182</v>
      </c>
      <c r="I894" s="7">
        <f t="shared" si="79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80"/>
        <v>publishing</v>
      </c>
      <c r="R894" t="str">
        <f t="shared" si="83"/>
        <v>translations</v>
      </c>
      <c r="S894" s="12">
        <f t="shared" si="81"/>
        <v>40319.208333333336</v>
      </c>
      <c r="T894" s="12">
        <f t="shared" si="82"/>
        <v>40360.208333333336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6">
        <f t="shared" si="78"/>
        <v>128.21428571428572</v>
      </c>
      <c r="G895" t="s">
        <v>20</v>
      </c>
      <c r="H895">
        <v>199</v>
      </c>
      <c r="I895" s="7">
        <f t="shared" si="79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80"/>
        <v>film &amp; video</v>
      </c>
      <c r="R895" t="str">
        <f t="shared" si="83"/>
        <v>documentary</v>
      </c>
      <c r="S895" s="12">
        <f t="shared" si="81"/>
        <v>42170.208333333328</v>
      </c>
      <c r="T895" s="12">
        <f t="shared" si="82"/>
        <v>42174.208333333328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6">
        <f t="shared" si="78"/>
        <v>188.70588235294116</v>
      </c>
      <c r="G896" t="s">
        <v>20</v>
      </c>
      <c r="H896">
        <v>56</v>
      </c>
      <c r="I896" s="7">
        <f t="shared" si="79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80"/>
        <v>film &amp; video</v>
      </c>
      <c r="R896" t="str">
        <f t="shared" si="83"/>
        <v>television</v>
      </c>
      <c r="S896" s="12">
        <f t="shared" si="81"/>
        <v>41466.208333333336</v>
      </c>
      <c r="T896" s="12">
        <f t="shared" si="82"/>
        <v>41496.208333333336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6">
        <f t="shared" si="78"/>
        <v>6.9511889862327907</v>
      </c>
      <c r="G897" t="s">
        <v>14</v>
      </c>
      <c r="H897">
        <v>107</v>
      </c>
      <c r="I897" s="7">
        <f t="shared" si="79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80"/>
        <v>theater</v>
      </c>
      <c r="R897" t="str">
        <f t="shared" si="83"/>
        <v>plays</v>
      </c>
      <c r="S897" s="12">
        <f t="shared" si="81"/>
        <v>43134.25</v>
      </c>
      <c r="T897" s="12">
        <f t="shared" si="82"/>
        <v>43143.25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6">
        <f t="shared" si="78"/>
        <v>774.43434343434342</v>
      </c>
      <c r="G898" t="s">
        <v>20</v>
      </c>
      <c r="H898">
        <v>1460</v>
      </c>
      <c r="I898" s="7">
        <f t="shared" si="79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80"/>
        <v>food</v>
      </c>
      <c r="R898" t="str">
        <f t="shared" si="83"/>
        <v>food trucks</v>
      </c>
      <c r="S898" s="12">
        <f t="shared" si="81"/>
        <v>40738.208333333336</v>
      </c>
      <c r="T898" s="12">
        <f t="shared" si="82"/>
        <v>40741.208333333336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6">
        <f t="shared" ref="F899:F962" si="84">E899/D899*100</f>
        <v>27.693181818181817</v>
      </c>
      <c r="G899" t="s">
        <v>14</v>
      </c>
      <c r="H899">
        <v>27</v>
      </c>
      <c r="I899" s="7">
        <f t="shared" ref="I899:I962" si="85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86">LEFT(P899,SEARCH("/",P899)-1)</f>
        <v>theater</v>
      </c>
      <c r="R899" t="str">
        <f t="shared" si="83"/>
        <v>plays</v>
      </c>
      <c r="S899" s="12">
        <f t="shared" ref="S899:S962" si="87">(((L899/60)/60)/24)+DATE(1970,1,1)</f>
        <v>43583.208333333328</v>
      </c>
      <c r="T899" s="12">
        <f t="shared" ref="T899:T962" si="88">(((M899/60)/60)/24)+DATE(1970,1,1)</f>
        <v>43585.208333333328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6">
        <f t="shared" si="84"/>
        <v>52.479620323841424</v>
      </c>
      <c r="G900" t="s">
        <v>14</v>
      </c>
      <c r="H900">
        <v>1221</v>
      </c>
      <c r="I900" s="7">
        <f t="shared" si="85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86"/>
        <v>film &amp; video</v>
      </c>
      <c r="R900" t="str">
        <f t="shared" ref="R900:R963" si="89">RIGHT(P900,LEN(P900)-FIND("/",P900)+0)</f>
        <v>documentary</v>
      </c>
      <c r="S900" s="12">
        <f t="shared" si="87"/>
        <v>43815.25</v>
      </c>
      <c r="T900" s="12">
        <f t="shared" si="88"/>
        <v>43821.25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6">
        <f t="shared" si="84"/>
        <v>407.09677419354841</v>
      </c>
      <c r="G901" t="s">
        <v>20</v>
      </c>
      <c r="H901">
        <v>123</v>
      </c>
      <c r="I901" s="7">
        <f t="shared" si="85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86"/>
        <v>music</v>
      </c>
      <c r="R901" t="str">
        <f t="shared" si="89"/>
        <v>jazz</v>
      </c>
      <c r="S901" s="12">
        <f t="shared" si="87"/>
        <v>41554.208333333336</v>
      </c>
      <c r="T901" s="12">
        <f t="shared" si="88"/>
        <v>41572.208333333336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6">
        <f t="shared" si="84"/>
        <v>2</v>
      </c>
      <c r="G902" t="s">
        <v>14</v>
      </c>
      <c r="H902">
        <v>1</v>
      </c>
      <c r="I902" s="7">
        <f t="shared" si="85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86"/>
        <v>technology</v>
      </c>
      <c r="R902" t="str">
        <f t="shared" si="89"/>
        <v>web</v>
      </c>
      <c r="S902" s="12">
        <f t="shared" si="87"/>
        <v>41901.208333333336</v>
      </c>
      <c r="T902" s="12">
        <f t="shared" si="88"/>
        <v>41902.208333333336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6">
        <f t="shared" si="84"/>
        <v>156.17857142857144</v>
      </c>
      <c r="G903" t="s">
        <v>20</v>
      </c>
      <c r="H903">
        <v>159</v>
      </c>
      <c r="I903" s="7">
        <f t="shared" si="85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86"/>
        <v>music</v>
      </c>
      <c r="R903" t="str">
        <f t="shared" si="89"/>
        <v>rock</v>
      </c>
      <c r="S903" s="12">
        <f t="shared" si="87"/>
        <v>43298.208333333328</v>
      </c>
      <c r="T903" s="12">
        <f t="shared" si="88"/>
        <v>43331.208333333328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6">
        <f t="shared" si="84"/>
        <v>252.42857142857144</v>
      </c>
      <c r="G904" t="s">
        <v>20</v>
      </c>
      <c r="H904">
        <v>110</v>
      </c>
      <c r="I904" s="7">
        <f t="shared" si="85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86"/>
        <v>technology</v>
      </c>
      <c r="R904" t="str">
        <f t="shared" si="89"/>
        <v>web</v>
      </c>
      <c r="S904" s="12">
        <f t="shared" si="87"/>
        <v>42399.25</v>
      </c>
      <c r="T904" s="12">
        <f t="shared" si="88"/>
        <v>42441.25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6">
        <f t="shared" si="84"/>
        <v>1.729268292682927</v>
      </c>
      <c r="G905" t="s">
        <v>47</v>
      </c>
      <c r="H905">
        <v>14</v>
      </c>
      <c r="I905" s="7">
        <f t="shared" si="85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86"/>
        <v>publishing</v>
      </c>
      <c r="R905" t="str">
        <f t="shared" si="89"/>
        <v>nonfiction</v>
      </c>
      <c r="S905" s="12">
        <f t="shared" si="87"/>
        <v>41034.208333333336</v>
      </c>
      <c r="T905" s="12">
        <f t="shared" si="88"/>
        <v>41049.208333333336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6">
        <f t="shared" si="84"/>
        <v>12.230769230769232</v>
      </c>
      <c r="G906" t="s">
        <v>14</v>
      </c>
      <c r="H906">
        <v>16</v>
      </c>
      <c r="I906" s="7">
        <f t="shared" si="85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86"/>
        <v>publishing</v>
      </c>
      <c r="R906" t="str">
        <f t="shared" si="89"/>
        <v>radio &amp; podcasts</v>
      </c>
      <c r="S906" s="12">
        <f t="shared" si="87"/>
        <v>41186.208333333336</v>
      </c>
      <c r="T906" s="12">
        <f t="shared" si="88"/>
        <v>41190.208333333336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6">
        <f t="shared" si="84"/>
        <v>163.98734177215189</v>
      </c>
      <c r="G907" t="s">
        <v>20</v>
      </c>
      <c r="H907">
        <v>236</v>
      </c>
      <c r="I907" s="7">
        <f t="shared" si="85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86"/>
        <v>theater</v>
      </c>
      <c r="R907" t="str">
        <f t="shared" si="89"/>
        <v>plays</v>
      </c>
      <c r="S907" s="12">
        <f t="shared" si="87"/>
        <v>41536.208333333336</v>
      </c>
      <c r="T907" s="12">
        <f t="shared" si="88"/>
        <v>41539.208333333336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6">
        <f t="shared" si="84"/>
        <v>162.98181818181817</v>
      </c>
      <c r="G908" t="s">
        <v>20</v>
      </c>
      <c r="H908">
        <v>191</v>
      </c>
      <c r="I908" s="7">
        <f t="shared" si="85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86"/>
        <v>film &amp; video</v>
      </c>
      <c r="R908" t="str">
        <f t="shared" si="89"/>
        <v>documentary</v>
      </c>
      <c r="S908" s="12">
        <f t="shared" si="87"/>
        <v>42868.208333333328</v>
      </c>
      <c r="T908" s="12">
        <f t="shared" si="88"/>
        <v>42904.208333333328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6">
        <f t="shared" si="84"/>
        <v>20.252747252747252</v>
      </c>
      <c r="G909" t="s">
        <v>14</v>
      </c>
      <c r="H909">
        <v>41</v>
      </c>
      <c r="I909" s="7">
        <f t="shared" si="85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86"/>
        <v>theater</v>
      </c>
      <c r="R909" t="str">
        <f t="shared" si="89"/>
        <v>plays</v>
      </c>
      <c r="S909" s="12">
        <f t="shared" si="87"/>
        <v>40660.208333333336</v>
      </c>
      <c r="T909" s="12">
        <f t="shared" si="88"/>
        <v>40667.208333333336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6">
        <f t="shared" si="84"/>
        <v>319.24083769633506</v>
      </c>
      <c r="G910" t="s">
        <v>20</v>
      </c>
      <c r="H910">
        <v>3934</v>
      </c>
      <c r="I910" s="7">
        <f t="shared" si="85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86"/>
        <v>games</v>
      </c>
      <c r="R910" t="str">
        <f t="shared" si="89"/>
        <v>video games</v>
      </c>
      <c r="S910" s="12">
        <f t="shared" si="87"/>
        <v>41031.208333333336</v>
      </c>
      <c r="T910" s="12">
        <f t="shared" si="88"/>
        <v>41042.208333333336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6">
        <f t="shared" si="84"/>
        <v>478.94444444444446</v>
      </c>
      <c r="G911" t="s">
        <v>20</v>
      </c>
      <c r="H911">
        <v>80</v>
      </c>
      <c r="I911" s="7">
        <f t="shared" si="85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86"/>
        <v>theater</v>
      </c>
      <c r="R911" t="str">
        <f t="shared" si="89"/>
        <v>plays</v>
      </c>
      <c r="S911" s="12">
        <f t="shared" si="87"/>
        <v>43255.208333333328</v>
      </c>
      <c r="T911" s="12">
        <f t="shared" si="88"/>
        <v>43282.208333333328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6">
        <f t="shared" si="84"/>
        <v>19.556634304207122</v>
      </c>
      <c r="G912" t="s">
        <v>74</v>
      </c>
      <c r="H912">
        <v>296</v>
      </c>
      <c r="I912" s="7">
        <f t="shared" si="85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86"/>
        <v>theater</v>
      </c>
      <c r="R912" t="str">
        <f t="shared" si="89"/>
        <v>plays</v>
      </c>
      <c r="S912" s="12">
        <f t="shared" si="87"/>
        <v>42026.25</v>
      </c>
      <c r="T912" s="12">
        <f t="shared" si="88"/>
        <v>42027.25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6">
        <f t="shared" si="84"/>
        <v>198.94827586206895</v>
      </c>
      <c r="G913" t="s">
        <v>20</v>
      </c>
      <c r="H913">
        <v>462</v>
      </c>
      <c r="I913" s="7">
        <f t="shared" si="85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86"/>
        <v>technology</v>
      </c>
      <c r="R913" t="str">
        <f t="shared" si="89"/>
        <v>web</v>
      </c>
      <c r="S913" s="12">
        <f t="shared" si="87"/>
        <v>43717.208333333328</v>
      </c>
      <c r="T913" s="12">
        <f t="shared" si="88"/>
        <v>43719.208333333328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6">
        <f t="shared" si="84"/>
        <v>795</v>
      </c>
      <c r="G914" t="s">
        <v>20</v>
      </c>
      <c r="H914">
        <v>179</v>
      </c>
      <c r="I914" s="7">
        <f t="shared" si="85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86"/>
        <v>film &amp; video</v>
      </c>
      <c r="R914" t="str">
        <f t="shared" si="89"/>
        <v>drama</v>
      </c>
      <c r="S914" s="12">
        <f t="shared" si="87"/>
        <v>41157.208333333336</v>
      </c>
      <c r="T914" s="12">
        <f t="shared" si="88"/>
        <v>41170.208333333336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6">
        <f t="shared" si="84"/>
        <v>50.621082621082621</v>
      </c>
      <c r="G915" t="s">
        <v>14</v>
      </c>
      <c r="H915">
        <v>523</v>
      </c>
      <c r="I915" s="7">
        <f t="shared" si="85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86"/>
        <v>film &amp; video</v>
      </c>
      <c r="R915" t="str">
        <f t="shared" si="89"/>
        <v>drama</v>
      </c>
      <c r="S915" s="12">
        <f t="shared" si="87"/>
        <v>43597.208333333328</v>
      </c>
      <c r="T915" s="12">
        <f t="shared" si="88"/>
        <v>43610.208333333328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6">
        <f t="shared" si="84"/>
        <v>57.4375</v>
      </c>
      <c r="G916" t="s">
        <v>14</v>
      </c>
      <c r="H916">
        <v>141</v>
      </c>
      <c r="I916" s="7">
        <f t="shared" si="85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86"/>
        <v>theater</v>
      </c>
      <c r="R916" t="str">
        <f t="shared" si="89"/>
        <v>plays</v>
      </c>
      <c r="S916" s="12">
        <f t="shared" si="87"/>
        <v>41490.208333333336</v>
      </c>
      <c r="T916" s="12">
        <f t="shared" si="88"/>
        <v>41502.208333333336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6">
        <f t="shared" si="84"/>
        <v>155.62827640984909</v>
      </c>
      <c r="G917" t="s">
        <v>20</v>
      </c>
      <c r="H917">
        <v>1866</v>
      </c>
      <c r="I917" s="7">
        <f t="shared" si="85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86"/>
        <v>film &amp; video</v>
      </c>
      <c r="R917" t="str">
        <f t="shared" si="89"/>
        <v>television</v>
      </c>
      <c r="S917" s="12">
        <f t="shared" si="87"/>
        <v>42976.208333333328</v>
      </c>
      <c r="T917" s="12">
        <f t="shared" si="88"/>
        <v>42985.208333333328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6">
        <f t="shared" si="84"/>
        <v>36.297297297297298</v>
      </c>
      <c r="G918" t="s">
        <v>14</v>
      </c>
      <c r="H918">
        <v>52</v>
      </c>
      <c r="I918" s="7">
        <f t="shared" si="85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86"/>
        <v>photography</v>
      </c>
      <c r="R918" t="str">
        <f t="shared" si="89"/>
        <v>photography books</v>
      </c>
      <c r="S918" s="12">
        <f t="shared" si="87"/>
        <v>41991.25</v>
      </c>
      <c r="T918" s="12">
        <f t="shared" si="88"/>
        <v>42000.25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6">
        <f t="shared" si="84"/>
        <v>58.25</v>
      </c>
      <c r="G919" t="s">
        <v>47</v>
      </c>
      <c r="H919">
        <v>27</v>
      </c>
      <c r="I919" s="7">
        <f t="shared" si="85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86"/>
        <v>film &amp; video</v>
      </c>
      <c r="R919" t="str">
        <f t="shared" si="89"/>
        <v>shorts</v>
      </c>
      <c r="S919" s="12">
        <f t="shared" si="87"/>
        <v>40722.208333333336</v>
      </c>
      <c r="T919" s="12">
        <f t="shared" si="88"/>
        <v>40746.208333333336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6">
        <f t="shared" si="84"/>
        <v>237.39473684210526</v>
      </c>
      <c r="G920" t="s">
        <v>20</v>
      </c>
      <c r="H920">
        <v>156</v>
      </c>
      <c r="I920" s="7">
        <f t="shared" si="85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86"/>
        <v>publishing</v>
      </c>
      <c r="R920" t="str">
        <f t="shared" si="89"/>
        <v>radio &amp; podcasts</v>
      </c>
      <c r="S920" s="12">
        <f t="shared" si="87"/>
        <v>41117.208333333336</v>
      </c>
      <c r="T920" s="12">
        <f t="shared" si="88"/>
        <v>41128.208333333336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6">
        <f t="shared" si="84"/>
        <v>58.75</v>
      </c>
      <c r="G921" t="s">
        <v>14</v>
      </c>
      <c r="H921">
        <v>225</v>
      </c>
      <c r="I921" s="7">
        <f t="shared" si="85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86"/>
        <v>theater</v>
      </c>
      <c r="R921" t="str">
        <f t="shared" si="89"/>
        <v>plays</v>
      </c>
      <c r="S921" s="12">
        <f t="shared" si="87"/>
        <v>43022.208333333328</v>
      </c>
      <c r="T921" s="12">
        <f t="shared" si="88"/>
        <v>43054.25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6">
        <f t="shared" si="84"/>
        <v>182.56603773584905</v>
      </c>
      <c r="G922" t="s">
        <v>20</v>
      </c>
      <c r="H922">
        <v>255</v>
      </c>
      <c r="I922" s="7">
        <f t="shared" si="85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86"/>
        <v>film &amp; video</v>
      </c>
      <c r="R922" t="str">
        <f t="shared" si="89"/>
        <v>animation</v>
      </c>
      <c r="S922" s="12">
        <f t="shared" si="87"/>
        <v>43503.25</v>
      </c>
      <c r="T922" s="12">
        <f t="shared" si="88"/>
        <v>43523.25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6">
        <f t="shared" si="84"/>
        <v>0.75436408977556113</v>
      </c>
      <c r="G923" t="s">
        <v>14</v>
      </c>
      <c r="H923">
        <v>38</v>
      </c>
      <c r="I923" s="7">
        <f t="shared" si="85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86"/>
        <v>technology</v>
      </c>
      <c r="R923" t="str">
        <f t="shared" si="89"/>
        <v>web</v>
      </c>
      <c r="S923" s="12">
        <f t="shared" si="87"/>
        <v>40951.25</v>
      </c>
      <c r="T923" s="12">
        <f t="shared" si="88"/>
        <v>40965.25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6">
        <f t="shared" si="84"/>
        <v>175.95330739299609</v>
      </c>
      <c r="G924" t="s">
        <v>20</v>
      </c>
      <c r="H924">
        <v>2261</v>
      </c>
      <c r="I924" s="7">
        <f t="shared" si="85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86"/>
        <v>music</v>
      </c>
      <c r="R924" t="str">
        <f t="shared" si="89"/>
        <v>world music</v>
      </c>
      <c r="S924" s="12">
        <f t="shared" si="87"/>
        <v>43443.25</v>
      </c>
      <c r="T924" s="12">
        <f t="shared" si="88"/>
        <v>43452.25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6">
        <f t="shared" si="84"/>
        <v>237.88235294117646</v>
      </c>
      <c r="G925" t="s">
        <v>20</v>
      </c>
      <c r="H925">
        <v>40</v>
      </c>
      <c r="I925" s="7">
        <f t="shared" si="85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86"/>
        <v>theater</v>
      </c>
      <c r="R925" t="str">
        <f t="shared" si="89"/>
        <v>plays</v>
      </c>
      <c r="S925" s="12">
        <f t="shared" si="87"/>
        <v>40373.208333333336</v>
      </c>
      <c r="T925" s="12">
        <f t="shared" si="88"/>
        <v>40374.208333333336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6">
        <f t="shared" si="84"/>
        <v>488.05076142131981</v>
      </c>
      <c r="G926" t="s">
        <v>20</v>
      </c>
      <c r="H926">
        <v>2289</v>
      </c>
      <c r="I926" s="7">
        <f t="shared" si="85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86"/>
        <v>theater</v>
      </c>
      <c r="R926" t="str">
        <f t="shared" si="89"/>
        <v>plays</v>
      </c>
      <c r="S926" s="12">
        <f t="shared" si="87"/>
        <v>43769.208333333328</v>
      </c>
      <c r="T926" s="12">
        <f t="shared" si="88"/>
        <v>43780.25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6">
        <f t="shared" si="84"/>
        <v>224.06666666666669</v>
      </c>
      <c r="G927" t="s">
        <v>20</v>
      </c>
      <c r="H927">
        <v>65</v>
      </c>
      <c r="I927" s="7">
        <f t="shared" si="85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86"/>
        <v>theater</v>
      </c>
      <c r="R927" t="str">
        <f t="shared" si="89"/>
        <v>plays</v>
      </c>
      <c r="S927" s="12">
        <f t="shared" si="87"/>
        <v>43000.208333333328</v>
      </c>
      <c r="T927" s="12">
        <f t="shared" si="88"/>
        <v>43012.208333333328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6">
        <f t="shared" si="84"/>
        <v>18.126436781609197</v>
      </c>
      <c r="G928" t="s">
        <v>14</v>
      </c>
      <c r="H928">
        <v>15</v>
      </c>
      <c r="I928" s="7">
        <f t="shared" si="85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86"/>
        <v>food</v>
      </c>
      <c r="R928" t="str">
        <f t="shared" si="89"/>
        <v>food trucks</v>
      </c>
      <c r="S928" s="12">
        <f t="shared" si="87"/>
        <v>42502.208333333328</v>
      </c>
      <c r="T928" s="12">
        <f t="shared" si="88"/>
        <v>42506.208333333328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6">
        <f t="shared" si="84"/>
        <v>45.847222222222221</v>
      </c>
      <c r="G929" t="s">
        <v>14</v>
      </c>
      <c r="H929">
        <v>37</v>
      </c>
      <c r="I929" s="7">
        <f t="shared" si="85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86"/>
        <v>theater</v>
      </c>
      <c r="R929" t="str">
        <f t="shared" si="89"/>
        <v>plays</v>
      </c>
      <c r="S929" s="12">
        <f t="shared" si="87"/>
        <v>41102.208333333336</v>
      </c>
      <c r="T929" s="12">
        <f t="shared" si="88"/>
        <v>41131.208333333336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6">
        <f t="shared" si="84"/>
        <v>117.31541218637993</v>
      </c>
      <c r="G930" t="s">
        <v>20</v>
      </c>
      <c r="H930">
        <v>3777</v>
      </c>
      <c r="I930" s="7">
        <f t="shared" si="85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86"/>
        <v>technology</v>
      </c>
      <c r="R930" t="str">
        <f t="shared" si="89"/>
        <v>web</v>
      </c>
      <c r="S930" s="12">
        <f t="shared" si="87"/>
        <v>41637.25</v>
      </c>
      <c r="T930" s="12">
        <f t="shared" si="88"/>
        <v>41646.25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6">
        <f t="shared" si="84"/>
        <v>217.30909090909088</v>
      </c>
      <c r="G931" t="s">
        <v>20</v>
      </c>
      <c r="H931">
        <v>184</v>
      </c>
      <c r="I931" s="7">
        <f t="shared" si="85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86"/>
        <v>theater</v>
      </c>
      <c r="R931" t="str">
        <f t="shared" si="89"/>
        <v>plays</v>
      </c>
      <c r="S931" s="12">
        <f t="shared" si="87"/>
        <v>42858.208333333328</v>
      </c>
      <c r="T931" s="12">
        <f t="shared" si="88"/>
        <v>42872.208333333328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6">
        <f t="shared" si="84"/>
        <v>112.28571428571428</v>
      </c>
      <c r="G932" t="s">
        <v>20</v>
      </c>
      <c r="H932">
        <v>85</v>
      </c>
      <c r="I932" s="7">
        <f t="shared" si="85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86"/>
        <v>theater</v>
      </c>
      <c r="R932" t="str">
        <f t="shared" si="89"/>
        <v>plays</v>
      </c>
      <c r="S932" s="12">
        <f t="shared" si="87"/>
        <v>42060.25</v>
      </c>
      <c r="T932" s="12">
        <f t="shared" si="88"/>
        <v>42067.25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6">
        <f t="shared" si="84"/>
        <v>72.51898734177216</v>
      </c>
      <c r="G933" t="s">
        <v>14</v>
      </c>
      <c r="H933">
        <v>112</v>
      </c>
      <c r="I933" s="7">
        <f t="shared" si="85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86"/>
        <v>theater</v>
      </c>
      <c r="R933" t="str">
        <f t="shared" si="89"/>
        <v>plays</v>
      </c>
      <c r="S933" s="12">
        <f t="shared" si="87"/>
        <v>41818.208333333336</v>
      </c>
      <c r="T933" s="12">
        <f t="shared" si="88"/>
        <v>41820.208333333336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6">
        <f t="shared" si="84"/>
        <v>212.30434782608697</v>
      </c>
      <c r="G934" t="s">
        <v>20</v>
      </c>
      <c r="H934">
        <v>144</v>
      </c>
      <c r="I934" s="7">
        <f t="shared" si="85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86"/>
        <v>music</v>
      </c>
      <c r="R934" t="str">
        <f t="shared" si="89"/>
        <v>rock</v>
      </c>
      <c r="S934" s="12">
        <f t="shared" si="87"/>
        <v>41709.208333333336</v>
      </c>
      <c r="T934" s="12">
        <f t="shared" si="88"/>
        <v>41712.208333333336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6">
        <f t="shared" si="84"/>
        <v>239.74657534246577</v>
      </c>
      <c r="G935" t="s">
        <v>20</v>
      </c>
      <c r="H935">
        <v>1902</v>
      </c>
      <c r="I935" s="7">
        <f t="shared" si="85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86"/>
        <v>theater</v>
      </c>
      <c r="R935" t="str">
        <f t="shared" si="89"/>
        <v>plays</v>
      </c>
      <c r="S935" s="12">
        <f t="shared" si="87"/>
        <v>41372.208333333336</v>
      </c>
      <c r="T935" s="12">
        <f t="shared" si="88"/>
        <v>41385.208333333336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6">
        <f t="shared" si="84"/>
        <v>181.93548387096774</v>
      </c>
      <c r="G936" t="s">
        <v>20</v>
      </c>
      <c r="H936">
        <v>105</v>
      </c>
      <c r="I936" s="7">
        <f t="shared" si="85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86"/>
        <v>theater</v>
      </c>
      <c r="R936" t="str">
        <f t="shared" si="89"/>
        <v>plays</v>
      </c>
      <c r="S936" s="12">
        <f t="shared" si="87"/>
        <v>42422.25</v>
      </c>
      <c r="T936" s="12">
        <f t="shared" si="88"/>
        <v>42428.25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6">
        <f t="shared" si="84"/>
        <v>164.13114754098362</v>
      </c>
      <c r="G937" t="s">
        <v>20</v>
      </c>
      <c r="H937">
        <v>132</v>
      </c>
      <c r="I937" s="7">
        <f t="shared" si="85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86"/>
        <v>theater</v>
      </c>
      <c r="R937" t="str">
        <f t="shared" si="89"/>
        <v>plays</v>
      </c>
      <c r="S937" s="12">
        <f t="shared" si="87"/>
        <v>42209.208333333328</v>
      </c>
      <c r="T937" s="12">
        <f t="shared" si="88"/>
        <v>42216.208333333328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6">
        <f t="shared" si="84"/>
        <v>1.6375968992248062</v>
      </c>
      <c r="G938" t="s">
        <v>14</v>
      </c>
      <c r="H938">
        <v>21</v>
      </c>
      <c r="I938" s="7">
        <f t="shared" si="85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86"/>
        <v>theater</v>
      </c>
      <c r="R938" t="str">
        <f t="shared" si="89"/>
        <v>plays</v>
      </c>
      <c r="S938" s="12">
        <f t="shared" si="87"/>
        <v>43668.208333333328</v>
      </c>
      <c r="T938" s="12">
        <f t="shared" si="88"/>
        <v>43671.208333333328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6">
        <f t="shared" si="84"/>
        <v>49.64385964912281</v>
      </c>
      <c r="G939" t="s">
        <v>74</v>
      </c>
      <c r="H939">
        <v>976</v>
      </c>
      <c r="I939" s="7">
        <f t="shared" si="85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86"/>
        <v>film &amp; video</v>
      </c>
      <c r="R939" t="str">
        <f t="shared" si="89"/>
        <v>documentary</v>
      </c>
      <c r="S939" s="12">
        <f t="shared" si="87"/>
        <v>42334.25</v>
      </c>
      <c r="T939" s="12">
        <f t="shared" si="88"/>
        <v>42343.25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6">
        <f t="shared" si="84"/>
        <v>109.70652173913042</v>
      </c>
      <c r="G940" t="s">
        <v>20</v>
      </c>
      <c r="H940">
        <v>96</v>
      </c>
      <c r="I940" s="7">
        <f t="shared" si="85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86"/>
        <v>publishing</v>
      </c>
      <c r="R940" t="str">
        <f t="shared" si="89"/>
        <v>fiction</v>
      </c>
      <c r="S940" s="12">
        <f t="shared" si="87"/>
        <v>43263.208333333328</v>
      </c>
      <c r="T940" s="12">
        <f t="shared" si="88"/>
        <v>43299.208333333328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6">
        <f t="shared" si="84"/>
        <v>49.217948717948715</v>
      </c>
      <c r="G941" t="s">
        <v>14</v>
      </c>
      <c r="H941">
        <v>67</v>
      </c>
      <c r="I941" s="7">
        <f t="shared" si="85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86"/>
        <v>games</v>
      </c>
      <c r="R941" t="str">
        <f t="shared" si="89"/>
        <v>video games</v>
      </c>
      <c r="S941" s="12">
        <f t="shared" si="87"/>
        <v>40670.208333333336</v>
      </c>
      <c r="T941" s="12">
        <f t="shared" si="88"/>
        <v>40687.208333333336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6">
        <f t="shared" si="84"/>
        <v>62.232323232323225</v>
      </c>
      <c r="G942" t="s">
        <v>47</v>
      </c>
      <c r="H942">
        <v>66</v>
      </c>
      <c r="I942" s="7">
        <f t="shared" si="85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86"/>
        <v>technology</v>
      </c>
      <c r="R942" t="str">
        <f t="shared" si="89"/>
        <v>web</v>
      </c>
      <c r="S942" s="12">
        <f t="shared" si="87"/>
        <v>41244.25</v>
      </c>
      <c r="T942" s="12">
        <f t="shared" si="88"/>
        <v>41266.25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6">
        <f t="shared" si="84"/>
        <v>13.05813953488372</v>
      </c>
      <c r="G943" t="s">
        <v>14</v>
      </c>
      <c r="H943">
        <v>78</v>
      </c>
      <c r="I943" s="7">
        <f t="shared" si="85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86"/>
        <v>theater</v>
      </c>
      <c r="R943" t="str">
        <f t="shared" si="89"/>
        <v>plays</v>
      </c>
      <c r="S943" s="12">
        <f t="shared" si="87"/>
        <v>40552.25</v>
      </c>
      <c r="T943" s="12">
        <f t="shared" si="88"/>
        <v>40587.25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6">
        <f t="shared" si="84"/>
        <v>64.635416666666671</v>
      </c>
      <c r="G944" t="s">
        <v>14</v>
      </c>
      <c r="H944">
        <v>67</v>
      </c>
      <c r="I944" s="7">
        <f t="shared" si="85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86"/>
        <v>theater</v>
      </c>
      <c r="R944" t="str">
        <f t="shared" si="89"/>
        <v>plays</v>
      </c>
      <c r="S944" s="12">
        <f t="shared" si="87"/>
        <v>40568.25</v>
      </c>
      <c r="T944" s="12">
        <f t="shared" si="88"/>
        <v>40571.25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6">
        <f t="shared" si="84"/>
        <v>159.58666666666667</v>
      </c>
      <c r="G945" t="s">
        <v>20</v>
      </c>
      <c r="H945">
        <v>114</v>
      </c>
      <c r="I945" s="7">
        <f t="shared" si="85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86"/>
        <v>food</v>
      </c>
      <c r="R945" t="str">
        <f t="shared" si="89"/>
        <v>food trucks</v>
      </c>
      <c r="S945" s="12">
        <f t="shared" si="87"/>
        <v>41906.208333333336</v>
      </c>
      <c r="T945" s="12">
        <f t="shared" si="88"/>
        <v>41941.208333333336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6">
        <f t="shared" si="84"/>
        <v>81.42</v>
      </c>
      <c r="G946" t="s">
        <v>14</v>
      </c>
      <c r="H946">
        <v>263</v>
      </c>
      <c r="I946" s="7">
        <f t="shared" si="85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86"/>
        <v>photography</v>
      </c>
      <c r="R946" t="str">
        <f t="shared" si="89"/>
        <v>photography books</v>
      </c>
      <c r="S946" s="12">
        <f t="shared" si="87"/>
        <v>42776.25</v>
      </c>
      <c r="T946" s="12">
        <f t="shared" si="88"/>
        <v>42795.25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6">
        <f t="shared" si="84"/>
        <v>32.444767441860463</v>
      </c>
      <c r="G947" t="s">
        <v>14</v>
      </c>
      <c r="H947">
        <v>1691</v>
      </c>
      <c r="I947" s="7">
        <f t="shared" si="85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86"/>
        <v>photography</v>
      </c>
      <c r="R947" t="str">
        <f t="shared" si="89"/>
        <v>photography books</v>
      </c>
      <c r="S947" s="12">
        <f t="shared" si="87"/>
        <v>41004.208333333336</v>
      </c>
      <c r="T947" s="12">
        <f t="shared" si="88"/>
        <v>41019.208333333336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6">
        <f t="shared" si="84"/>
        <v>9.9141184124918666</v>
      </c>
      <c r="G948" t="s">
        <v>14</v>
      </c>
      <c r="H948">
        <v>181</v>
      </c>
      <c r="I948" s="7">
        <f t="shared" si="85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86"/>
        <v>theater</v>
      </c>
      <c r="R948" t="str">
        <f t="shared" si="89"/>
        <v>plays</v>
      </c>
      <c r="S948" s="12">
        <f t="shared" si="87"/>
        <v>40710.208333333336</v>
      </c>
      <c r="T948" s="12">
        <f t="shared" si="88"/>
        <v>40712.208333333336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6">
        <f t="shared" si="84"/>
        <v>26.694444444444443</v>
      </c>
      <c r="G949" t="s">
        <v>14</v>
      </c>
      <c r="H949">
        <v>13</v>
      </c>
      <c r="I949" s="7">
        <f t="shared" si="85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86"/>
        <v>theater</v>
      </c>
      <c r="R949" t="str">
        <f t="shared" si="89"/>
        <v>plays</v>
      </c>
      <c r="S949" s="12">
        <f t="shared" si="87"/>
        <v>41908.208333333336</v>
      </c>
      <c r="T949" s="12">
        <f t="shared" si="88"/>
        <v>41915.208333333336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6">
        <f t="shared" si="84"/>
        <v>62.957446808510639</v>
      </c>
      <c r="G950" t="s">
        <v>74</v>
      </c>
      <c r="H950">
        <v>160</v>
      </c>
      <c r="I950" s="7">
        <f t="shared" si="85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86"/>
        <v>film &amp; video</v>
      </c>
      <c r="R950" t="str">
        <f t="shared" si="89"/>
        <v>documentary</v>
      </c>
      <c r="S950" s="12">
        <f t="shared" si="87"/>
        <v>41985.25</v>
      </c>
      <c r="T950" s="12">
        <f t="shared" si="88"/>
        <v>41995.25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6">
        <f t="shared" si="84"/>
        <v>161.35593220338984</v>
      </c>
      <c r="G951" t="s">
        <v>20</v>
      </c>
      <c r="H951">
        <v>203</v>
      </c>
      <c r="I951" s="7">
        <f t="shared" si="85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86"/>
        <v>technology</v>
      </c>
      <c r="R951" t="str">
        <f t="shared" si="89"/>
        <v>web</v>
      </c>
      <c r="S951" s="12">
        <f t="shared" si="87"/>
        <v>42112.208333333328</v>
      </c>
      <c r="T951" s="12">
        <f t="shared" si="88"/>
        <v>42131.208333333328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6">
        <f t="shared" si="84"/>
        <v>5</v>
      </c>
      <c r="G952" t="s">
        <v>14</v>
      </c>
      <c r="H952">
        <v>1</v>
      </c>
      <c r="I952" s="7">
        <f t="shared" si="85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86"/>
        <v>theater</v>
      </c>
      <c r="R952" t="str">
        <f t="shared" si="89"/>
        <v>plays</v>
      </c>
      <c r="S952" s="12">
        <f t="shared" si="87"/>
        <v>43571.208333333328</v>
      </c>
      <c r="T952" s="12">
        <f t="shared" si="88"/>
        <v>43576.208333333328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6">
        <f t="shared" si="84"/>
        <v>1096.9379310344827</v>
      </c>
      <c r="G953" t="s">
        <v>20</v>
      </c>
      <c r="H953">
        <v>1559</v>
      </c>
      <c r="I953" s="7">
        <f t="shared" si="85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86"/>
        <v>music</v>
      </c>
      <c r="R953" t="str">
        <f t="shared" si="89"/>
        <v>rock</v>
      </c>
      <c r="S953" s="12">
        <f t="shared" si="87"/>
        <v>42730.25</v>
      </c>
      <c r="T953" s="12">
        <f t="shared" si="88"/>
        <v>42731.25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6">
        <f t="shared" si="84"/>
        <v>70.094158075601371</v>
      </c>
      <c r="G954" t="s">
        <v>74</v>
      </c>
      <c r="H954">
        <v>2266</v>
      </c>
      <c r="I954" s="7">
        <f t="shared" si="85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86"/>
        <v>film &amp; video</v>
      </c>
      <c r="R954" t="str">
        <f t="shared" si="89"/>
        <v>documentary</v>
      </c>
      <c r="S954" s="12">
        <f t="shared" si="87"/>
        <v>42591.208333333328</v>
      </c>
      <c r="T954" s="12">
        <f t="shared" si="88"/>
        <v>42605.208333333328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6">
        <f t="shared" si="84"/>
        <v>60</v>
      </c>
      <c r="G955" t="s">
        <v>14</v>
      </c>
      <c r="H955">
        <v>21</v>
      </c>
      <c r="I955" s="7">
        <f t="shared" si="85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86"/>
        <v>film &amp; video</v>
      </c>
      <c r="R955" t="str">
        <f t="shared" si="89"/>
        <v>science fiction</v>
      </c>
      <c r="S955" s="12">
        <f t="shared" si="87"/>
        <v>42358.25</v>
      </c>
      <c r="T955" s="12">
        <f t="shared" si="88"/>
        <v>42394.25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6">
        <f t="shared" si="84"/>
        <v>367.0985915492958</v>
      </c>
      <c r="G956" t="s">
        <v>20</v>
      </c>
      <c r="H956">
        <v>1548</v>
      </c>
      <c r="I956" s="7">
        <f t="shared" si="85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86"/>
        <v>technology</v>
      </c>
      <c r="R956" t="str">
        <f t="shared" si="89"/>
        <v>web</v>
      </c>
      <c r="S956" s="12">
        <f t="shared" si="87"/>
        <v>41174.208333333336</v>
      </c>
      <c r="T956" s="12">
        <f t="shared" si="88"/>
        <v>41198.208333333336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6">
        <f t="shared" si="84"/>
        <v>1109</v>
      </c>
      <c r="G957" t="s">
        <v>20</v>
      </c>
      <c r="H957">
        <v>80</v>
      </c>
      <c r="I957" s="7">
        <f t="shared" si="85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86"/>
        <v>theater</v>
      </c>
      <c r="R957" t="str">
        <f t="shared" si="89"/>
        <v>plays</v>
      </c>
      <c r="S957" s="12">
        <f t="shared" si="87"/>
        <v>41238.25</v>
      </c>
      <c r="T957" s="12">
        <f t="shared" si="88"/>
        <v>41240.25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6">
        <f t="shared" si="84"/>
        <v>19.028784648187631</v>
      </c>
      <c r="G958" t="s">
        <v>14</v>
      </c>
      <c r="H958">
        <v>830</v>
      </c>
      <c r="I958" s="7">
        <f t="shared" si="85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86"/>
        <v>film &amp; video</v>
      </c>
      <c r="R958" t="str">
        <f t="shared" si="89"/>
        <v>science fiction</v>
      </c>
      <c r="S958" s="12">
        <f t="shared" si="87"/>
        <v>42360.25</v>
      </c>
      <c r="T958" s="12">
        <f t="shared" si="88"/>
        <v>42364.25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6">
        <f t="shared" si="84"/>
        <v>126.87755102040816</v>
      </c>
      <c r="G959" t="s">
        <v>20</v>
      </c>
      <c r="H959">
        <v>131</v>
      </c>
      <c r="I959" s="7">
        <f t="shared" si="85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86"/>
        <v>theater</v>
      </c>
      <c r="R959" t="str">
        <f t="shared" si="89"/>
        <v>plays</v>
      </c>
      <c r="S959" s="12">
        <f t="shared" si="87"/>
        <v>40955.25</v>
      </c>
      <c r="T959" s="12">
        <f t="shared" si="88"/>
        <v>40958.25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6">
        <f t="shared" si="84"/>
        <v>734.63636363636363</v>
      </c>
      <c r="G960" t="s">
        <v>20</v>
      </c>
      <c r="H960">
        <v>112</v>
      </c>
      <c r="I960" s="7">
        <f t="shared" si="85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86"/>
        <v>film &amp; video</v>
      </c>
      <c r="R960" t="str">
        <f t="shared" si="89"/>
        <v>animation</v>
      </c>
      <c r="S960" s="12">
        <f t="shared" si="87"/>
        <v>40350.208333333336</v>
      </c>
      <c r="T960" s="12">
        <f t="shared" si="88"/>
        <v>40372.208333333336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6">
        <f t="shared" si="84"/>
        <v>4.5731034482758623</v>
      </c>
      <c r="G961" t="s">
        <v>14</v>
      </c>
      <c r="H961">
        <v>130</v>
      </c>
      <c r="I961" s="7">
        <f t="shared" si="85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86"/>
        <v>publishing</v>
      </c>
      <c r="R961" t="str">
        <f t="shared" si="89"/>
        <v>translations</v>
      </c>
      <c r="S961" s="12">
        <f t="shared" si="87"/>
        <v>40357.208333333336</v>
      </c>
      <c r="T961" s="12">
        <f t="shared" si="88"/>
        <v>40385.208333333336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6">
        <f t="shared" si="84"/>
        <v>85.054545454545448</v>
      </c>
      <c r="G962" t="s">
        <v>14</v>
      </c>
      <c r="H962">
        <v>55</v>
      </c>
      <c r="I962" s="7">
        <f t="shared" si="85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86"/>
        <v>technology</v>
      </c>
      <c r="R962" t="str">
        <f t="shared" si="89"/>
        <v>web</v>
      </c>
      <c r="S962" s="12">
        <f t="shared" si="87"/>
        <v>42408.25</v>
      </c>
      <c r="T962" s="12">
        <f t="shared" si="88"/>
        <v>42445.208333333328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6">
        <f t="shared" ref="F963:F1001" si="90">E963/D963*100</f>
        <v>119.29824561403508</v>
      </c>
      <c r="G963" t="s">
        <v>20</v>
      </c>
      <c r="H963">
        <v>155</v>
      </c>
      <c r="I963" s="7">
        <f t="shared" ref="I963:I1001" si="9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92">LEFT(P963,SEARCH("/",P963)-1)</f>
        <v>publishing</v>
      </c>
      <c r="R963" t="str">
        <f t="shared" si="89"/>
        <v>translations</v>
      </c>
      <c r="S963" s="12">
        <f t="shared" ref="S963:S1001" si="93">(((L963/60)/60)/24)+DATE(1970,1,1)</f>
        <v>40591.25</v>
      </c>
      <c r="T963" s="12">
        <f t="shared" ref="T963:T1001" si="94">(((M963/60)/60)/24)+DATE(1970,1,1)</f>
        <v>40595.25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6">
        <f t="shared" si="90"/>
        <v>296.02777777777777</v>
      </c>
      <c r="G964" t="s">
        <v>20</v>
      </c>
      <c r="H964">
        <v>266</v>
      </c>
      <c r="I964" s="7">
        <f t="shared" si="9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92"/>
        <v>food</v>
      </c>
      <c r="R964" t="str">
        <f t="shared" ref="R964:R1001" si="95">RIGHT(P964,LEN(P964)-FIND("/",P964)+0)</f>
        <v>food trucks</v>
      </c>
      <c r="S964" s="12">
        <f t="shared" si="93"/>
        <v>41592.25</v>
      </c>
      <c r="T964" s="12">
        <f t="shared" si="94"/>
        <v>41613.25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6">
        <f t="shared" si="90"/>
        <v>84.694915254237287</v>
      </c>
      <c r="G965" t="s">
        <v>14</v>
      </c>
      <c r="H965">
        <v>114</v>
      </c>
      <c r="I965" s="7">
        <f t="shared" si="9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92"/>
        <v>photography</v>
      </c>
      <c r="R965" t="str">
        <f t="shared" si="95"/>
        <v>photography books</v>
      </c>
      <c r="S965" s="12">
        <f t="shared" si="93"/>
        <v>40607.25</v>
      </c>
      <c r="T965" s="12">
        <f t="shared" si="94"/>
        <v>40613.25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6">
        <f t="shared" si="90"/>
        <v>355.7837837837838</v>
      </c>
      <c r="G966" t="s">
        <v>20</v>
      </c>
      <c r="H966">
        <v>155</v>
      </c>
      <c r="I966" s="7">
        <f t="shared" si="9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92"/>
        <v>theater</v>
      </c>
      <c r="R966" t="str">
        <f t="shared" si="95"/>
        <v>plays</v>
      </c>
      <c r="S966" s="12">
        <f t="shared" si="93"/>
        <v>42135.208333333328</v>
      </c>
      <c r="T966" s="12">
        <f t="shared" si="94"/>
        <v>42140.208333333328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6">
        <f t="shared" si="90"/>
        <v>386.40909090909093</v>
      </c>
      <c r="G967" t="s">
        <v>20</v>
      </c>
      <c r="H967">
        <v>207</v>
      </c>
      <c r="I967" s="7">
        <f t="shared" si="9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92"/>
        <v>music</v>
      </c>
      <c r="R967" t="str">
        <f t="shared" si="95"/>
        <v>rock</v>
      </c>
      <c r="S967" s="12">
        <f t="shared" si="93"/>
        <v>40203.25</v>
      </c>
      <c r="T967" s="12">
        <f t="shared" si="94"/>
        <v>40243.25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6">
        <f t="shared" si="90"/>
        <v>792.23529411764707</v>
      </c>
      <c r="G968" t="s">
        <v>20</v>
      </c>
      <c r="H968">
        <v>245</v>
      </c>
      <c r="I968" s="7">
        <f t="shared" si="9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92"/>
        <v>theater</v>
      </c>
      <c r="R968" t="str">
        <f t="shared" si="95"/>
        <v>plays</v>
      </c>
      <c r="S968" s="12">
        <f t="shared" si="93"/>
        <v>42901.208333333328</v>
      </c>
      <c r="T968" s="12">
        <f t="shared" si="94"/>
        <v>42903.208333333328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6">
        <f t="shared" si="90"/>
        <v>137.03393665158373</v>
      </c>
      <c r="G969" t="s">
        <v>20</v>
      </c>
      <c r="H969">
        <v>1573</v>
      </c>
      <c r="I969" s="7">
        <f t="shared" si="9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92"/>
        <v>music</v>
      </c>
      <c r="R969" t="str">
        <f t="shared" si="95"/>
        <v>world music</v>
      </c>
      <c r="S969" s="12">
        <f t="shared" si="93"/>
        <v>41005.208333333336</v>
      </c>
      <c r="T969" s="12">
        <f t="shared" si="94"/>
        <v>41042.208333333336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6">
        <f t="shared" si="90"/>
        <v>338.20833333333337</v>
      </c>
      <c r="G970" t="s">
        <v>20</v>
      </c>
      <c r="H970">
        <v>114</v>
      </c>
      <c r="I970" s="7">
        <f t="shared" si="9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92"/>
        <v>food</v>
      </c>
      <c r="R970" t="str">
        <f t="shared" si="95"/>
        <v>food trucks</v>
      </c>
      <c r="S970" s="12">
        <f t="shared" si="93"/>
        <v>40544.25</v>
      </c>
      <c r="T970" s="12">
        <f t="shared" si="94"/>
        <v>40559.25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6">
        <f t="shared" si="90"/>
        <v>108.22784810126582</v>
      </c>
      <c r="G971" t="s">
        <v>20</v>
      </c>
      <c r="H971">
        <v>93</v>
      </c>
      <c r="I971" s="7">
        <f t="shared" si="9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92"/>
        <v>theater</v>
      </c>
      <c r="R971" t="str">
        <f t="shared" si="95"/>
        <v>plays</v>
      </c>
      <c r="S971" s="12">
        <f t="shared" si="93"/>
        <v>43821.25</v>
      </c>
      <c r="T971" s="12">
        <f t="shared" si="94"/>
        <v>43828.25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6">
        <f t="shared" si="90"/>
        <v>60.757639620653315</v>
      </c>
      <c r="G972" t="s">
        <v>14</v>
      </c>
      <c r="H972">
        <v>594</v>
      </c>
      <c r="I972" s="7">
        <f t="shared" si="9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92"/>
        <v>theater</v>
      </c>
      <c r="R972" t="str">
        <f t="shared" si="95"/>
        <v>plays</v>
      </c>
      <c r="S972" s="12">
        <f t="shared" si="93"/>
        <v>40672.208333333336</v>
      </c>
      <c r="T972" s="12">
        <f t="shared" si="94"/>
        <v>40673.208333333336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6">
        <f t="shared" si="90"/>
        <v>27.725490196078432</v>
      </c>
      <c r="G973" t="s">
        <v>14</v>
      </c>
      <c r="H973">
        <v>24</v>
      </c>
      <c r="I973" s="7">
        <f t="shared" si="9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92"/>
        <v>film &amp; video</v>
      </c>
      <c r="R973" t="str">
        <f t="shared" si="95"/>
        <v>television</v>
      </c>
      <c r="S973" s="12">
        <f t="shared" si="93"/>
        <v>41555.208333333336</v>
      </c>
      <c r="T973" s="12">
        <f t="shared" si="94"/>
        <v>41561.208333333336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6">
        <f t="shared" si="90"/>
        <v>228.3934426229508</v>
      </c>
      <c r="G974" t="s">
        <v>20</v>
      </c>
      <c r="H974">
        <v>1681</v>
      </c>
      <c r="I974" s="7">
        <f t="shared" si="9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92"/>
        <v>technology</v>
      </c>
      <c r="R974" t="str">
        <f t="shared" si="95"/>
        <v>web</v>
      </c>
      <c r="S974" s="12">
        <f t="shared" si="93"/>
        <v>41792.208333333336</v>
      </c>
      <c r="T974" s="12">
        <f t="shared" si="94"/>
        <v>41801.208333333336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6">
        <f t="shared" si="90"/>
        <v>21.615194054500414</v>
      </c>
      <c r="G975" t="s">
        <v>14</v>
      </c>
      <c r="H975">
        <v>252</v>
      </c>
      <c r="I975" s="7">
        <f t="shared" si="9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92"/>
        <v>theater</v>
      </c>
      <c r="R975" t="str">
        <f t="shared" si="95"/>
        <v>plays</v>
      </c>
      <c r="S975" s="12">
        <f t="shared" si="93"/>
        <v>40522.25</v>
      </c>
      <c r="T975" s="12">
        <f t="shared" si="94"/>
        <v>40524.25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6">
        <f t="shared" si="90"/>
        <v>373.875</v>
      </c>
      <c r="G976" t="s">
        <v>20</v>
      </c>
      <c r="H976">
        <v>32</v>
      </c>
      <c r="I976" s="7">
        <f t="shared" si="91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92"/>
        <v>music</v>
      </c>
      <c r="R976" t="str">
        <f t="shared" si="95"/>
        <v>indie rock</v>
      </c>
      <c r="S976" s="12">
        <f t="shared" si="93"/>
        <v>41412.208333333336</v>
      </c>
      <c r="T976" s="12">
        <f t="shared" si="94"/>
        <v>41413.208333333336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6">
        <f t="shared" si="90"/>
        <v>154.92592592592592</v>
      </c>
      <c r="G977" t="s">
        <v>20</v>
      </c>
      <c r="H977">
        <v>135</v>
      </c>
      <c r="I977" s="7">
        <f t="shared" si="9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92"/>
        <v>theater</v>
      </c>
      <c r="R977" t="str">
        <f t="shared" si="95"/>
        <v>plays</v>
      </c>
      <c r="S977" s="12">
        <f t="shared" si="93"/>
        <v>42337.25</v>
      </c>
      <c r="T977" s="12">
        <f t="shared" si="94"/>
        <v>42376.25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6">
        <f t="shared" si="90"/>
        <v>322.14999999999998</v>
      </c>
      <c r="G978" t="s">
        <v>20</v>
      </c>
      <c r="H978">
        <v>140</v>
      </c>
      <c r="I978" s="7">
        <f t="shared" si="9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92"/>
        <v>theater</v>
      </c>
      <c r="R978" t="str">
        <f t="shared" si="95"/>
        <v>plays</v>
      </c>
      <c r="S978" s="12">
        <f t="shared" si="93"/>
        <v>40571.25</v>
      </c>
      <c r="T978" s="12">
        <f t="shared" si="94"/>
        <v>40577.25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6">
        <f t="shared" si="90"/>
        <v>73.957142857142856</v>
      </c>
      <c r="G979" t="s">
        <v>14</v>
      </c>
      <c r="H979">
        <v>67</v>
      </c>
      <c r="I979" s="7">
        <f t="shared" si="9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92"/>
        <v>food</v>
      </c>
      <c r="R979" t="str">
        <f t="shared" si="95"/>
        <v>food trucks</v>
      </c>
      <c r="S979" s="12">
        <f t="shared" si="93"/>
        <v>43138.25</v>
      </c>
      <c r="T979" s="12">
        <f t="shared" si="94"/>
        <v>43170.25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6">
        <f t="shared" si="90"/>
        <v>864.1</v>
      </c>
      <c r="G980" t="s">
        <v>20</v>
      </c>
      <c r="H980">
        <v>92</v>
      </c>
      <c r="I980" s="7">
        <f t="shared" si="9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92"/>
        <v>games</v>
      </c>
      <c r="R980" t="str">
        <f t="shared" si="95"/>
        <v>video games</v>
      </c>
      <c r="S980" s="12">
        <f t="shared" si="93"/>
        <v>42686.25</v>
      </c>
      <c r="T980" s="12">
        <f t="shared" si="94"/>
        <v>42708.25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6">
        <f t="shared" si="90"/>
        <v>143.26245847176079</v>
      </c>
      <c r="G981" t="s">
        <v>20</v>
      </c>
      <c r="H981">
        <v>1015</v>
      </c>
      <c r="I981" s="7">
        <f t="shared" si="9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92"/>
        <v>theater</v>
      </c>
      <c r="R981" t="str">
        <f t="shared" si="95"/>
        <v>plays</v>
      </c>
      <c r="S981" s="12">
        <f t="shared" si="93"/>
        <v>42078.208333333328</v>
      </c>
      <c r="T981" s="12">
        <f t="shared" si="94"/>
        <v>42084.208333333328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6">
        <f t="shared" si="90"/>
        <v>40.281762295081968</v>
      </c>
      <c r="G982" t="s">
        <v>14</v>
      </c>
      <c r="H982">
        <v>742</v>
      </c>
      <c r="I982" s="7">
        <f t="shared" si="9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92"/>
        <v>publishing</v>
      </c>
      <c r="R982" t="str">
        <f t="shared" si="95"/>
        <v>nonfiction</v>
      </c>
      <c r="S982" s="12">
        <f t="shared" si="93"/>
        <v>42307.208333333328</v>
      </c>
      <c r="T982" s="12">
        <f t="shared" si="94"/>
        <v>42312.25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6">
        <f t="shared" si="90"/>
        <v>178.22388059701493</v>
      </c>
      <c r="G983" t="s">
        <v>20</v>
      </c>
      <c r="H983">
        <v>323</v>
      </c>
      <c r="I983" s="7">
        <f t="shared" si="9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92"/>
        <v>technology</v>
      </c>
      <c r="R983" t="str">
        <f t="shared" si="95"/>
        <v>web</v>
      </c>
      <c r="S983" s="12">
        <f t="shared" si="93"/>
        <v>43094.25</v>
      </c>
      <c r="T983" s="12">
        <f t="shared" si="94"/>
        <v>43127.25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6">
        <f t="shared" si="90"/>
        <v>84.930555555555557</v>
      </c>
      <c r="G984" t="s">
        <v>14</v>
      </c>
      <c r="H984">
        <v>75</v>
      </c>
      <c r="I984" s="7">
        <f t="shared" si="9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92"/>
        <v>film &amp; video</v>
      </c>
      <c r="R984" t="str">
        <f t="shared" si="95"/>
        <v>documentary</v>
      </c>
      <c r="S984" s="12">
        <f t="shared" si="93"/>
        <v>40743.208333333336</v>
      </c>
      <c r="T984" s="12">
        <f t="shared" si="94"/>
        <v>40745.208333333336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6">
        <f t="shared" si="90"/>
        <v>145.93648334624322</v>
      </c>
      <c r="G985" t="s">
        <v>20</v>
      </c>
      <c r="H985">
        <v>2326</v>
      </c>
      <c r="I985" s="7">
        <f t="shared" si="9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92"/>
        <v>film &amp; video</v>
      </c>
      <c r="R985" t="str">
        <f t="shared" si="95"/>
        <v>documentary</v>
      </c>
      <c r="S985" s="12">
        <f t="shared" si="93"/>
        <v>43681.208333333328</v>
      </c>
      <c r="T985" s="12">
        <f t="shared" si="94"/>
        <v>43696.208333333328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6">
        <f t="shared" si="90"/>
        <v>152.46153846153848</v>
      </c>
      <c r="G986" t="s">
        <v>20</v>
      </c>
      <c r="H986">
        <v>381</v>
      </c>
      <c r="I986" s="7">
        <f t="shared" si="9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92"/>
        <v>theater</v>
      </c>
      <c r="R986" t="str">
        <f t="shared" si="95"/>
        <v>plays</v>
      </c>
      <c r="S986" s="12">
        <f t="shared" si="93"/>
        <v>43716.208333333328</v>
      </c>
      <c r="T986" s="12">
        <f t="shared" si="94"/>
        <v>43742.208333333328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6">
        <f t="shared" si="90"/>
        <v>67.129542790152414</v>
      </c>
      <c r="G987" t="s">
        <v>14</v>
      </c>
      <c r="H987">
        <v>4405</v>
      </c>
      <c r="I987" s="7">
        <f t="shared" si="9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92"/>
        <v>music</v>
      </c>
      <c r="R987" t="str">
        <f t="shared" si="95"/>
        <v>rock</v>
      </c>
      <c r="S987" s="12">
        <f t="shared" si="93"/>
        <v>41614.25</v>
      </c>
      <c r="T987" s="12">
        <f t="shared" si="94"/>
        <v>41640.25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6">
        <f t="shared" si="90"/>
        <v>40.307692307692307</v>
      </c>
      <c r="G988" t="s">
        <v>14</v>
      </c>
      <c r="H988">
        <v>92</v>
      </c>
      <c r="I988" s="7">
        <f t="shared" si="9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92"/>
        <v>music</v>
      </c>
      <c r="R988" t="str">
        <f t="shared" si="95"/>
        <v>rock</v>
      </c>
      <c r="S988" s="12">
        <f t="shared" si="93"/>
        <v>40638.208333333336</v>
      </c>
      <c r="T988" s="12">
        <f t="shared" si="94"/>
        <v>40652.208333333336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6">
        <f t="shared" si="90"/>
        <v>216.79032258064518</v>
      </c>
      <c r="G989" t="s">
        <v>20</v>
      </c>
      <c r="H989">
        <v>480</v>
      </c>
      <c r="I989" s="7">
        <f t="shared" si="9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92"/>
        <v>film &amp; video</v>
      </c>
      <c r="R989" t="str">
        <f t="shared" si="95"/>
        <v>documentary</v>
      </c>
      <c r="S989" s="12">
        <f t="shared" si="93"/>
        <v>42852.208333333328</v>
      </c>
      <c r="T989" s="12">
        <f t="shared" si="94"/>
        <v>42866.208333333328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6">
        <f t="shared" si="90"/>
        <v>52.117021276595743</v>
      </c>
      <c r="G990" t="s">
        <v>14</v>
      </c>
      <c r="H990">
        <v>64</v>
      </c>
      <c r="I990" s="7">
        <f t="shared" si="91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92"/>
        <v>publishing</v>
      </c>
      <c r="R990" t="str">
        <f t="shared" si="95"/>
        <v>radio &amp; podcasts</v>
      </c>
      <c r="S990" s="12">
        <f t="shared" si="93"/>
        <v>42686.25</v>
      </c>
      <c r="T990" s="12">
        <f t="shared" si="94"/>
        <v>42707.25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6">
        <f t="shared" si="90"/>
        <v>499.58333333333337</v>
      </c>
      <c r="G991" t="s">
        <v>20</v>
      </c>
      <c r="H991">
        <v>226</v>
      </c>
      <c r="I991" s="7">
        <f t="shared" si="9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92"/>
        <v>publishing</v>
      </c>
      <c r="R991" t="str">
        <f t="shared" si="95"/>
        <v>translations</v>
      </c>
      <c r="S991" s="12">
        <f t="shared" si="93"/>
        <v>43571.208333333328</v>
      </c>
      <c r="T991" s="12">
        <f t="shared" si="94"/>
        <v>43576.208333333328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6">
        <f t="shared" si="90"/>
        <v>87.679487179487182</v>
      </c>
      <c r="G992" t="s">
        <v>14</v>
      </c>
      <c r="H992">
        <v>64</v>
      </c>
      <c r="I992" s="7">
        <f t="shared" si="9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92"/>
        <v>film &amp; video</v>
      </c>
      <c r="R992" t="str">
        <f t="shared" si="95"/>
        <v>drama</v>
      </c>
      <c r="S992" s="12">
        <f t="shared" si="93"/>
        <v>42432.25</v>
      </c>
      <c r="T992" s="12">
        <f t="shared" si="94"/>
        <v>42454.208333333328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6">
        <f t="shared" si="90"/>
        <v>113.17346938775511</v>
      </c>
      <c r="G993" t="s">
        <v>20</v>
      </c>
      <c r="H993">
        <v>241</v>
      </c>
      <c r="I993" s="7">
        <f t="shared" si="9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92"/>
        <v>music</v>
      </c>
      <c r="R993" t="str">
        <f t="shared" si="95"/>
        <v>rock</v>
      </c>
      <c r="S993" s="12">
        <f t="shared" si="93"/>
        <v>41907.208333333336</v>
      </c>
      <c r="T993" s="12">
        <f t="shared" si="94"/>
        <v>41911.208333333336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6">
        <f t="shared" si="90"/>
        <v>426.54838709677421</v>
      </c>
      <c r="G994" t="s">
        <v>20</v>
      </c>
      <c r="H994">
        <v>132</v>
      </c>
      <c r="I994" s="7">
        <f t="shared" si="9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92"/>
        <v>film &amp; video</v>
      </c>
      <c r="R994" t="str">
        <f t="shared" si="95"/>
        <v>drama</v>
      </c>
      <c r="S994" s="12">
        <f t="shared" si="93"/>
        <v>43227.208333333328</v>
      </c>
      <c r="T994" s="12">
        <f t="shared" si="94"/>
        <v>43241.208333333328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6">
        <f t="shared" si="90"/>
        <v>77.632653061224488</v>
      </c>
      <c r="G995" t="s">
        <v>74</v>
      </c>
      <c r="H995">
        <v>75</v>
      </c>
      <c r="I995" s="7">
        <f t="shared" si="91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92"/>
        <v>photography</v>
      </c>
      <c r="R995" t="str">
        <f t="shared" si="95"/>
        <v>photography books</v>
      </c>
      <c r="S995" s="12">
        <f t="shared" si="93"/>
        <v>42362.25</v>
      </c>
      <c r="T995" s="12">
        <f t="shared" si="94"/>
        <v>42379.25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6">
        <f t="shared" si="90"/>
        <v>52.496810772501767</v>
      </c>
      <c r="G996" t="s">
        <v>14</v>
      </c>
      <c r="H996">
        <v>842</v>
      </c>
      <c r="I996" s="7">
        <f t="shared" si="9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92"/>
        <v>publishing</v>
      </c>
      <c r="R996" t="str">
        <f t="shared" si="95"/>
        <v>translations</v>
      </c>
      <c r="S996" s="12">
        <f t="shared" si="93"/>
        <v>41929.208333333336</v>
      </c>
      <c r="T996" s="12">
        <f t="shared" si="94"/>
        <v>41935.208333333336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6">
        <f t="shared" si="90"/>
        <v>157.46762589928059</v>
      </c>
      <c r="G997" t="s">
        <v>20</v>
      </c>
      <c r="H997">
        <v>2043</v>
      </c>
      <c r="I997" s="7">
        <f t="shared" si="9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92"/>
        <v>food</v>
      </c>
      <c r="R997" t="str">
        <f t="shared" si="95"/>
        <v>food trucks</v>
      </c>
      <c r="S997" s="12">
        <f t="shared" si="93"/>
        <v>43408.208333333328</v>
      </c>
      <c r="T997" s="12">
        <f t="shared" si="94"/>
        <v>43437.25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6">
        <f t="shared" si="90"/>
        <v>72.939393939393938</v>
      </c>
      <c r="G998" t="s">
        <v>14</v>
      </c>
      <c r="H998">
        <v>112</v>
      </c>
      <c r="I998" s="7">
        <f t="shared" si="9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92"/>
        <v>theater</v>
      </c>
      <c r="R998" t="str">
        <f t="shared" si="95"/>
        <v>plays</v>
      </c>
      <c r="S998" s="12">
        <f t="shared" si="93"/>
        <v>41276.25</v>
      </c>
      <c r="T998" s="12">
        <f t="shared" si="94"/>
        <v>41306.25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6">
        <f t="shared" si="90"/>
        <v>60.565789473684205</v>
      </c>
      <c r="G999" t="s">
        <v>74</v>
      </c>
      <c r="H999">
        <v>139</v>
      </c>
      <c r="I999" s="7">
        <f t="shared" si="9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92"/>
        <v>theater</v>
      </c>
      <c r="R999" t="str">
        <f t="shared" si="95"/>
        <v>plays</v>
      </c>
      <c r="S999" s="12">
        <f t="shared" si="93"/>
        <v>41659.25</v>
      </c>
      <c r="T999" s="12">
        <f t="shared" si="94"/>
        <v>41664.25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6">
        <f t="shared" si="90"/>
        <v>56.791291291291287</v>
      </c>
      <c r="G1000" t="s">
        <v>14</v>
      </c>
      <c r="H1000">
        <v>374</v>
      </c>
      <c r="I1000" s="7">
        <f t="shared" si="9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92"/>
        <v>music</v>
      </c>
      <c r="R1000" t="str">
        <f t="shared" si="95"/>
        <v>indie rock</v>
      </c>
      <c r="S1000" s="12">
        <f t="shared" si="93"/>
        <v>40220.25</v>
      </c>
      <c r="T1000" s="12">
        <f t="shared" si="94"/>
        <v>40234.25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6">
        <f t="shared" si="90"/>
        <v>56.542754275427541</v>
      </c>
      <c r="G1001" t="s">
        <v>74</v>
      </c>
      <c r="H1001">
        <v>1122</v>
      </c>
      <c r="I1001" s="7">
        <f t="shared" si="9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92"/>
        <v>food</v>
      </c>
      <c r="R1001" t="str">
        <f t="shared" si="95"/>
        <v>food trucks</v>
      </c>
      <c r="S1001" s="12">
        <f t="shared" si="93"/>
        <v>42550.208333333328</v>
      </c>
      <c r="T1001" s="12">
        <f t="shared" si="94"/>
        <v>42557.208333333328</v>
      </c>
    </row>
  </sheetData>
  <autoFilter ref="A1:T1001" xr:uid="{00000000-0001-0000-0000-000000000000}"/>
  <conditionalFormatting sqref="F1:F1048576">
    <cfRule type="colorScale" priority="1">
      <colorScale>
        <cfvo type="min"/>
        <cfvo type="num" val="100"/>
        <cfvo type="num" val="200"/>
        <color rgb="FFFF0000"/>
        <color theme="9"/>
        <color theme="4"/>
      </colorScale>
    </cfRule>
  </conditionalFormatting>
  <conditionalFormatting sqref="G1:G1048576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9EC7-3236-4AB7-BFBC-F26A3F8695D8}">
  <sheetPr codeName="Sheet2"/>
  <dimension ref="A1:F14"/>
  <sheetViews>
    <sheetView workbookViewId="0">
      <selection activeCell="B4" sqref="B4:B14"/>
    </sheetView>
  </sheetViews>
  <sheetFormatPr defaultRowHeight="15.6" x14ac:dyDescent="0.3"/>
  <cols>
    <col min="1" max="1" width="12.398437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  <col min="7" max="7" width="5.59765625" bestFit="1" customWidth="1"/>
    <col min="8" max="8" width="3.796875" bestFit="1" customWidth="1"/>
    <col min="9" max="9" width="9.19921875" bestFit="1" customWidth="1"/>
    <col min="10" max="10" width="14.09765625" bestFit="1" customWidth="1"/>
    <col min="11" max="11" width="15.5" bestFit="1" customWidth="1"/>
    <col min="12" max="12" width="3.796875" bestFit="1" customWidth="1"/>
    <col min="13" max="13" width="9.19921875" bestFit="1" customWidth="1"/>
    <col min="14" max="14" width="8.59765625" bestFit="1" customWidth="1"/>
    <col min="15" max="15" width="14.09765625" bestFit="1" customWidth="1"/>
    <col min="16" max="16" width="15.5" bestFit="1" customWidth="1"/>
    <col min="17" max="17" width="9.19921875" bestFit="1" customWidth="1"/>
    <col min="18" max="18" width="10.3984375" bestFit="1" customWidth="1"/>
    <col min="19" max="19" width="8.59765625" bestFit="1" customWidth="1"/>
    <col min="20" max="20" width="14.09765625" bestFit="1" customWidth="1"/>
    <col min="21" max="21" width="15.5" bestFit="1" customWidth="1"/>
    <col min="22" max="22" width="13.09765625" bestFit="1" customWidth="1"/>
    <col min="23" max="23" width="10.3984375" bestFit="1" customWidth="1"/>
    <col min="24" max="24" width="8.59765625" bestFit="1" customWidth="1"/>
    <col min="25" max="25" width="14.09765625" bestFit="1" customWidth="1"/>
    <col min="26" max="26" width="15.5" bestFit="1" customWidth="1"/>
  </cols>
  <sheetData>
    <row r="1" spans="1:6" x14ac:dyDescent="0.3">
      <c r="A1" s="9" t="s">
        <v>6</v>
      </c>
      <c r="B1" t="s">
        <v>2044</v>
      </c>
    </row>
    <row r="3" spans="1:6" x14ac:dyDescent="0.3">
      <c r="A3" s="9" t="s">
        <v>2045</v>
      </c>
      <c r="B3" s="9" t="s">
        <v>2046</v>
      </c>
    </row>
    <row r="4" spans="1:6" x14ac:dyDescent="0.3">
      <c r="A4" s="9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2042</v>
      </c>
    </row>
    <row r="5" spans="1:6" x14ac:dyDescent="0.3">
      <c r="A5" s="10" t="s">
        <v>2033</v>
      </c>
      <c r="B5" s="15">
        <v>11</v>
      </c>
      <c r="C5" s="15">
        <v>60</v>
      </c>
      <c r="D5" s="15">
        <v>5</v>
      </c>
      <c r="E5" s="15">
        <v>102</v>
      </c>
      <c r="F5" s="15">
        <v>178</v>
      </c>
    </row>
    <row r="6" spans="1:6" x14ac:dyDescent="0.3">
      <c r="A6" s="10" t="s">
        <v>2034</v>
      </c>
      <c r="B6" s="15">
        <v>4</v>
      </c>
      <c r="C6" s="15">
        <v>20</v>
      </c>
      <c r="D6" s="15"/>
      <c r="E6" s="15">
        <v>22</v>
      </c>
      <c r="F6" s="15">
        <v>46</v>
      </c>
    </row>
    <row r="7" spans="1:6" x14ac:dyDescent="0.3">
      <c r="A7" s="10" t="s">
        <v>2035</v>
      </c>
      <c r="B7" s="15">
        <v>1</v>
      </c>
      <c r="C7" s="15">
        <v>23</v>
      </c>
      <c r="D7" s="15">
        <v>3</v>
      </c>
      <c r="E7" s="15">
        <v>21</v>
      </c>
      <c r="F7" s="15">
        <v>48</v>
      </c>
    </row>
    <row r="8" spans="1:6" x14ac:dyDescent="0.3">
      <c r="A8" s="10" t="s">
        <v>2036</v>
      </c>
      <c r="B8" s="15"/>
      <c r="C8" s="15"/>
      <c r="D8" s="15"/>
      <c r="E8" s="15">
        <v>4</v>
      </c>
      <c r="F8" s="15">
        <v>4</v>
      </c>
    </row>
    <row r="9" spans="1:6" x14ac:dyDescent="0.3">
      <c r="A9" s="10" t="s">
        <v>2037</v>
      </c>
      <c r="B9" s="15">
        <v>10</v>
      </c>
      <c r="C9" s="15">
        <v>66</v>
      </c>
      <c r="D9" s="15"/>
      <c r="E9" s="15">
        <v>99</v>
      </c>
      <c r="F9" s="15">
        <v>175</v>
      </c>
    </row>
    <row r="10" spans="1:6" x14ac:dyDescent="0.3">
      <c r="A10" s="10" t="s">
        <v>2038</v>
      </c>
      <c r="B10" s="15">
        <v>4</v>
      </c>
      <c r="C10" s="15">
        <v>11</v>
      </c>
      <c r="D10" s="15">
        <v>1</v>
      </c>
      <c r="E10" s="15">
        <v>26</v>
      </c>
      <c r="F10" s="15">
        <v>42</v>
      </c>
    </row>
    <row r="11" spans="1:6" x14ac:dyDescent="0.3">
      <c r="A11" s="10" t="s">
        <v>2039</v>
      </c>
      <c r="B11" s="15">
        <v>2</v>
      </c>
      <c r="C11" s="15">
        <v>24</v>
      </c>
      <c r="D11" s="15">
        <v>1</v>
      </c>
      <c r="E11" s="15">
        <v>40</v>
      </c>
      <c r="F11" s="15">
        <v>67</v>
      </c>
    </row>
    <row r="12" spans="1:6" x14ac:dyDescent="0.3">
      <c r="A12" s="10" t="s">
        <v>2040</v>
      </c>
      <c r="B12" s="15">
        <v>2</v>
      </c>
      <c r="C12" s="15">
        <v>28</v>
      </c>
      <c r="D12" s="15">
        <v>2</v>
      </c>
      <c r="E12" s="15">
        <v>64</v>
      </c>
      <c r="F12" s="15">
        <v>96</v>
      </c>
    </row>
    <row r="13" spans="1:6" x14ac:dyDescent="0.3">
      <c r="A13" s="10" t="s">
        <v>2041</v>
      </c>
      <c r="B13" s="15">
        <v>23</v>
      </c>
      <c r="C13" s="15">
        <v>132</v>
      </c>
      <c r="D13" s="15">
        <v>2</v>
      </c>
      <c r="E13" s="15">
        <v>187</v>
      </c>
      <c r="F13" s="15">
        <v>344</v>
      </c>
    </row>
    <row r="14" spans="1:6" x14ac:dyDescent="0.3">
      <c r="A14" s="10" t="s">
        <v>2042</v>
      </c>
      <c r="B14" s="15">
        <v>57</v>
      </c>
      <c r="C14" s="15">
        <v>364</v>
      </c>
      <c r="D14" s="15">
        <v>14</v>
      </c>
      <c r="E14" s="15">
        <v>565</v>
      </c>
      <c r="F14" s="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9EEE6-2A7A-42C4-8D89-45CA59DC97E9}">
  <sheetPr codeName="Sheet3"/>
  <dimension ref="A1:F30"/>
  <sheetViews>
    <sheetView workbookViewId="0">
      <selection activeCell="E4" sqref="E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9" t="s">
        <v>6</v>
      </c>
      <c r="B1" t="s">
        <v>2044</v>
      </c>
    </row>
    <row r="2" spans="1:6" x14ac:dyDescent="0.3">
      <c r="A2" s="9" t="s">
        <v>2071</v>
      </c>
      <c r="B2" t="s">
        <v>2044</v>
      </c>
    </row>
    <row r="4" spans="1:6" x14ac:dyDescent="0.3">
      <c r="A4" s="9" t="s">
        <v>2043</v>
      </c>
      <c r="B4" s="9" t="s">
        <v>2046</v>
      </c>
    </row>
    <row r="5" spans="1:6" x14ac:dyDescent="0.3">
      <c r="A5" s="9" t="s">
        <v>2032</v>
      </c>
      <c r="B5" s="18" t="s">
        <v>74</v>
      </c>
      <c r="C5" s="18" t="s">
        <v>14</v>
      </c>
      <c r="D5" s="18" t="s">
        <v>47</v>
      </c>
      <c r="E5" s="18" t="s">
        <v>20</v>
      </c>
      <c r="F5" s="18" t="s">
        <v>2042</v>
      </c>
    </row>
    <row r="6" spans="1:6" x14ac:dyDescent="0.3">
      <c r="A6" s="10" t="s">
        <v>2047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3">
      <c r="A7" s="10" t="s">
        <v>2048</v>
      </c>
      <c r="B7" s="18"/>
      <c r="C7" s="18"/>
      <c r="D7" s="18"/>
      <c r="E7" s="18">
        <v>4</v>
      </c>
      <c r="F7" s="18">
        <v>4</v>
      </c>
    </row>
    <row r="8" spans="1:6" x14ac:dyDescent="0.3">
      <c r="A8" s="10" t="s">
        <v>2049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3">
      <c r="A9" s="10" t="s">
        <v>2050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3">
      <c r="A10" s="10" t="s">
        <v>2051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3">
      <c r="A11" s="10" t="s">
        <v>2052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3">
      <c r="A12" s="10" t="s">
        <v>2053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3">
      <c r="A13" s="10" t="s">
        <v>2054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3">
      <c r="A14" s="10" t="s">
        <v>2055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3">
      <c r="A15" s="10" t="s">
        <v>2056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3">
      <c r="A16" s="10" t="s">
        <v>2057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3">
      <c r="A17" s="10" t="s">
        <v>2058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3">
      <c r="A18" s="10" t="s">
        <v>2059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3">
      <c r="A19" s="10" t="s">
        <v>2060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3">
      <c r="A20" s="10" t="s">
        <v>2061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3">
      <c r="A21" s="10" t="s">
        <v>2062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3">
      <c r="A22" s="10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3">
      <c r="A23" s="10" t="s">
        <v>2064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3">
      <c r="A24" s="10" t="s">
        <v>2065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3">
      <c r="A25" s="10" t="s">
        <v>2066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3">
      <c r="A26" s="10" t="s">
        <v>2067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3">
      <c r="A27" s="10" t="s">
        <v>2068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3">
      <c r="A28" s="10" t="s">
        <v>2069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3">
      <c r="A29" s="10" t="s">
        <v>2070</v>
      </c>
      <c r="B29" s="18"/>
      <c r="C29" s="18"/>
      <c r="D29" s="18"/>
      <c r="E29" s="18">
        <v>3</v>
      </c>
      <c r="F29" s="18">
        <v>3</v>
      </c>
    </row>
    <row r="30" spans="1:6" x14ac:dyDescent="0.3">
      <c r="A30" s="10" t="s">
        <v>2042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91EC-B0A0-4C11-A495-42C816950060}">
  <sheetPr codeName="Sheet11"/>
  <dimension ref="A1:E18"/>
  <sheetViews>
    <sheetView workbookViewId="0">
      <selection activeCell="D27" sqref="D27"/>
    </sheetView>
  </sheetViews>
  <sheetFormatPr defaultRowHeight="15.6" x14ac:dyDescent="0.3"/>
  <cols>
    <col min="1" max="1" width="24.3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1" spans="1:5" x14ac:dyDescent="0.3">
      <c r="A1" s="9" t="s">
        <v>2071</v>
      </c>
      <c r="B1" t="s">
        <v>2044</v>
      </c>
    </row>
    <row r="2" spans="1:5" x14ac:dyDescent="0.3">
      <c r="A2" s="9" t="s">
        <v>2106</v>
      </c>
      <c r="B2" t="s">
        <v>2044</v>
      </c>
    </row>
    <row r="4" spans="1:5" x14ac:dyDescent="0.3">
      <c r="A4" s="9" t="s">
        <v>2043</v>
      </c>
      <c r="B4" s="9" t="s">
        <v>2046</v>
      </c>
    </row>
    <row r="5" spans="1:5" x14ac:dyDescent="0.3">
      <c r="A5" s="9" t="s">
        <v>2032</v>
      </c>
      <c r="B5" t="s">
        <v>74</v>
      </c>
      <c r="C5" t="s">
        <v>14</v>
      </c>
      <c r="D5" t="s">
        <v>20</v>
      </c>
      <c r="E5" t="s">
        <v>2042</v>
      </c>
    </row>
    <row r="6" spans="1:5" x14ac:dyDescent="0.3">
      <c r="A6" s="10" t="s">
        <v>2072</v>
      </c>
      <c r="B6">
        <v>6</v>
      </c>
      <c r="C6">
        <v>36</v>
      </c>
      <c r="D6">
        <v>49</v>
      </c>
      <c r="E6">
        <v>91</v>
      </c>
    </row>
    <row r="7" spans="1:5" x14ac:dyDescent="0.3">
      <c r="A7" s="10" t="s">
        <v>2073</v>
      </c>
      <c r="B7">
        <v>7</v>
      </c>
      <c r="C7">
        <v>28</v>
      </c>
      <c r="D7">
        <v>44</v>
      </c>
      <c r="E7">
        <v>79</v>
      </c>
    </row>
    <row r="8" spans="1:5" x14ac:dyDescent="0.3">
      <c r="A8" s="10" t="s">
        <v>2074</v>
      </c>
      <c r="B8">
        <v>4</v>
      </c>
      <c r="C8">
        <v>33</v>
      </c>
      <c r="D8">
        <v>49</v>
      </c>
      <c r="E8">
        <v>86</v>
      </c>
    </row>
    <row r="9" spans="1:5" x14ac:dyDescent="0.3">
      <c r="A9" s="10" t="s">
        <v>2075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10" t="s">
        <v>2076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10" t="s">
        <v>2077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10" t="s">
        <v>2078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10" t="s">
        <v>2079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10" t="s">
        <v>2080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10" t="s">
        <v>2081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10" t="s">
        <v>2082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10" t="s">
        <v>2083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10" t="s">
        <v>2042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BEEA-8CCD-4EEA-8687-A4971590BFA1}">
  <sheetPr codeName="Sheet1"/>
  <dimension ref="A1:H13"/>
  <sheetViews>
    <sheetView workbookViewId="0">
      <selection activeCell="M18" sqref="M18"/>
    </sheetView>
  </sheetViews>
  <sheetFormatPr defaultRowHeight="15.6" x14ac:dyDescent="0.3"/>
  <cols>
    <col min="1" max="1" width="18.8984375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6.19921875" bestFit="1" customWidth="1"/>
    <col min="8" max="8" width="18.3984375" bestFit="1" customWidth="1"/>
  </cols>
  <sheetData>
    <row r="1" spans="1:8" s="13" customFormat="1" x14ac:dyDescent="0.3">
      <c r="A1" t="s">
        <v>2096</v>
      </c>
      <c r="B1" s="13" t="s">
        <v>2097</v>
      </c>
      <c r="C1" s="13" t="s">
        <v>2098</v>
      </c>
      <c r="D1" s="13" t="s">
        <v>2099</v>
      </c>
      <c r="E1" s="13" t="s">
        <v>2100</v>
      </c>
      <c r="F1" s="13" t="s">
        <v>2101</v>
      </c>
      <c r="G1" s="13" t="s">
        <v>2102</v>
      </c>
      <c r="H1" s="13" t="s">
        <v>2103</v>
      </c>
    </row>
    <row r="2" spans="1:8" x14ac:dyDescent="0.3">
      <c r="A2" s="14" t="s">
        <v>2084</v>
      </c>
      <c r="B2">
        <f>COUNTIFS(Crowdfunding!$G$2:$G$1001,"successful",Crowdfunding!$D$2:$D$1001,"&lt; 1000")</f>
        <v>30</v>
      </c>
      <c r="C2">
        <f>COUNTIFS(Crowdfunding!$G$2:$G$1001,"failed",Crowdfunding!$D$2:$D$1001,"&lt; 1000")</f>
        <v>20</v>
      </c>
      <c r="D2">
        <f>COUNTIFS(Crowdfunding!$G$2:$G$1001,"canceled",Crowdfunding!$D$2:$D$1001,"&lt; 1000")</f>
        <v>1</v>
      </c>
      <c r="E2">
        <f>SUM(B2:D2)</f>
        <v>51</v>
      </c>
      <c r="F2" s="4">
        <f>B2/$E2</f>
        <v>0.58823529411764708</v>
      </c>
      <c r="G2" s="4">
        <f>C2/$E2</f>
        <v>0.39215686274509803</v>
      </c>
      <c r="H2" s="4">
        <f>D2/$E2</f>
        <v>1.9607843137254902E-2</v>
      </c>
    </row>
    <row r="3" spans="1:8" x14ac:dyDescent="0.3">
      <c r="A3" s="14" t="s">
        <v>2085</v>
      </c>
      <c r="B3">
        <f>COUNTIFS(Crowdfunding!$G$2:$G$1001,"successful",Crowdfunding!$D$2:$D$1001,"&gt;= 1000",Crowdfunding!$D$2:$D$1001,"&lt;4999")</f>
        <v>191</v>
      </c>
      <c r="C3">
        <f>COUNTIFS(Crowdfunding!$G$2:$G$1001,"failed",Crowdfunding!$D$2:$D$1001,"&gt;= 1000",Crowdfunding!$D$2:$D$1001,"&lt;4999")</f>
        <v>38</v>
      </c>
      <c r="D3">
        <f>COUNTIFS(Crowdfunding!$G$2:$G$1001,"canceled",Crowdfunding!$D$2:$D$1001,"&gt;= 1000",Crowdfunding!$D$2:$D$1001,"&lt;4999")</f>
        <v>2</v>
      </c>
      <c r="E3">
        <f t="shared" ref="E3:E13" si="0">SUM(B3:D3)</f>
        <v>231</v>
      </c>
      <c r="F3" s="4">
        <f t="shared" ref="F3:F13" si="1">B3/$E3</f>
        <v>0.82683982683982682</v>
      </c>
      <c r="G3" s="4">
        <f t="shared" ref="G3:G13" si="2">C3/$E3</f>
        <v>0.16450216450216451</v>
      </c>
      <c r="H3" s="4">
        <f t="shared" ref="H3:H13" si="3">D3/$E3</f>
        <v>8.658008658008658E-3</v>
      </c>
    </row>
    <row r="4" spans="1:8" x14ac:dyDescent="0.3">
      <c r="A4" s="14" t="s">
        <v>2086</v>
      </c>
      <c r="B4">
        <f>COUNTIFS(Crowdfunding!$G$2:$G$1001,"successful",Crowdfunding!$D$2:$D$1001,"&gt;= 5000",Crowdfunding!$D$2:$D$1001,"&lt;9999")</f>
        <v>164</v>
      </c>
      <c r="C4">
        <f>COUNTIFS(Crowdfunding!$G$2:$G$1001,"failed",Crowdfunding!$D$2:$D$1001,"&gt;= 5000",Crowdfunding!$D$2:$D$1001,"&lt;9999")</f>
        <v>126</v>
      </c>
      <c r="D4">
        <f>COUNTIFS(Crowdfunding!$G$2:$G$1001,"canceled",Crowdfunding!$D$2:$D$1001,"&gt;= 5000",Crowdfunding!$D$2:$D$1001,"&lt;9999")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">
      <c r="A5" s="14" t="s">
        <v>2087</v>
      </c>
      <c r="B5">
        <f>COUNTIFS(Crowdfunding!$G$2:$G$1001,"successful",Crowdfunding!$D$2:$D$1001,"&gt;= 10000",Crowdfunding!$D$2:$D$1001,"&lt;14999")</f>
        <v>4</v>
      </c>
      <c r="C5">
        <f>COUNTIFS(Crowdfunding!$G$2:$G$1001,"failed",Crowdfunding!$D$2:$D$1001,"&gt;= 10000",Crowdfunding!$D$2:$D$1001,"&lt;14999")</f>
        <v>5</v>
      </c>
      <c r="D5">
        <f>COUNTIFS(Crowdfunding!$G$2:$G$1001,"canceled",Crowdfunding!$D$2:$D$1001,"&gt;= 10000",Crowdfunding!$D$2:$D$1001,"&lt;14999")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">
      <c r="A6" s="14" t="s">
        <v>2088</v>
      </c>
      <c r="B6">
        <f>COUNTIFS(Crowdfunding!$G$2:$G$1001,"successful",Crowdfunding!$D$2:$D$1001,"&gt;= 15000",Crowdfunding!$D$2:$D$1001,"&lt;19999")</f>
        <v>10</v>
      </c>
      <c r="C6">
        <f>COUNTIFS(Crowdfunding!$G$2:$G$1001,"failed",Crowdfunding!$D$2:$D$1001,"&gt;= 15000",Crowdfunding!$D$2:$D$1001,"&lt;19999")</f>
        <v>0</v>
      </c>
      <c r="D6">
        <f>COUNTIFS(Crowdfunding!$G$2:$G$1001,"canceled",Crowdfunding!$D$2:$D$1001,"&gt;= 15000",Crowdfunding!$D$2:$D$1001,"&lt;19999")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">
      <c r="A7" s="14" t="s">
        <v>2089</v>
      </c>
      <c r="B7">
        <f>COUNTIFS(Crowdfunding!$G$2:$G$1001,"successful",Crowdfunding!$D$2:$D$1001,"&gt;= 20000",Crowdfunding!$D$2:$D$1001,"&lt;24999")</f>
        <v>7</v>
      </c>
      <c r="C7">
        <f>COUNTIFS(Crowdfunding!$G$2:$G$1001,"failed",Crowdfunding!$D$2:$D$1001,"&gt;= 20000",Crowdfunding!$D$2:$D$1001,"&lt;24999")</f>
        <v>0</v>
      </c>
      <c r="D7">
        <f>COUNTIFS(Crowdfunding!$G$2:$G$1001,"canceled",Crowdfunding!$D$2:$D$1001,"&gt;= 20000",Crowdfunding!$D$2:$D$1001,"&lt;24999")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">
      <c r="A8" s="14" t="s">
        <v>2090</v>
      </c>
      <c r="B8">
        <f>COUNTIFS(Crowdfunding!$G$2:$G$1001,"successful",Crowdfunding!$D$2:$D$1001,"&gt;= 25000",Crowdfunding!$D$2:$D$1001,"&lt;29999")</f>
        <v>11</v>
      </c>
      <c r="C8">
        <f>COUNTIFS(Crowdfunding!$G$2:$G$1001,"failed",Crowdfunding!$D$2:$D$1001,"&gt;= 25000",Crowdfunding!$D$2:$D$1001,"&lt;29999")</f>
        <v>3</v>
      </c>
      <c r="D8">
        <f>COUNTIFS(Crowdfunding!$G$2:$G$1001,"canceled",Crowdfunding!$D$2:$D$1001,"&gt;= 25000",Crowdfunding!$D$2:$D$1001,"&lt;29999")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">
      <c r="A9" s="14" t="s">
        <v>2091</v>
      </c>
      <c r="B9">
        <f>COUNTIFS(Crowdfunding!$G$2:$G$1001,"successful",Crowdfunding!$D$2:$D$1001,"&gt;= 30000",Crowdfunding!$D$2:$D$1001,"&lt;34999")</f>
        <v>7</v>
      </c>
      <c r="C9">
        <f>COUNTIFS(Crowdfunding!$G$2:$G$1001,"failed",Crowdfunding!$D$2:$D$1001,"&gt;= 30000",Crowdfunding!$D$2:$D$1001,"&lt;34999")</f>
        <v>0</v>
      </c>
      <c r="D9">
        <f>COUNTIFS(Crowdfunding!$G$2:$G$1001,"canceled",Crowdfunding!$D$2:$D$1001,"&gt;= 30000",Crowdfunding!$D$2:$D$1001,"&lt;34999")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">
      <c r="A10" s="14" t="s">
        <v>2092</v>
      </c>
      <c r="B10">
        <f>COUNTIFS(Crowdfunding!$G$2:$G$1001,"successful",Crowdfunding!$D$2:$D$1001,"&gt;= 35000",Crowdfunding!$D$2:$D$1001,"&lt;39999")</f>
        <v>8</v>
      </c>
      <c r="C10">
        <f>COUNTIFS(Crowdfunding!$G$2:$G$1001,"failed",Crowdfunding!$D$2:$D$1001,"&gt;= 35000",Crowdfunding!$D$2:$D$1001,"&lt;39999")</f>
        <v>3</v>
      </c>
      <c r="D10">
        <f>COUNTIFS(Crowdfunding!$G$2:$G$1001,"canceled",Crowdfunding!$D$2:$D$1001,"&gt;= 35000",Crowdfunding!$D$2:$D$1001,"&lt;39999")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">
      <c r="A11" s="14" t="s">
        <v>2093</v>
      </c>
      <c r="B11">
        <f>COUNTIFS(Crowdfunding!$G$2:$G$1001,"successful",Crowdfunding!$D$2:$D$1001,"&gt;= 40000",Crowdfunding!$D$2:$D$1001,"&lt;44999")</f>
        <v>11</v>
      </c>
      <c r="C11">
        <f>COUNTIFS(Crowdfunding!$G$2:$G$1001,"failed",Crowdfunding!$D$2:$D$1001,"&gt;= 40000",Crowdfunding!$D$2:$D$1001,"&lt;44999")</f>
        <v>3</v>
      </c>
      <c r="D11">
        <f>COUNTIFS(Crowdfunding!$G$2:$G$1001,"canceled",Crowdfunding!$D$2:$D$1001,"&gt;= 40000",Crowdfunding!$D$2:$D$1001,"&lt;44999")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">
      <c r="A12" s="14" t="s">
        <v>2094</v>
      </c>
      <c r="B12">
        <f>COUNTIFS(Crowdfunding!$G$2:$G$1001,"successful",Crowdfunding!$D$2:$D$1001,"&gt;= 45000",Crowdfunding!$D$2:$D$1001,"&lt;49999")</f>
        <v>8</v>
      </c>
      <c r="C12">
        <f>COUNTIFS(Crowdfunding!$G$2:$G$1001,"failed",Crowdfunding!$D$2:$D$1001,"&gt;= 45000",Crowdfunding!$D$2:$D$1001,"&lt;49999")</f>
        <v>3</v>
      </c>
      <c r="D12">
        <f>COUNTIFS(Crowdfunding!$G$2:$G$1001,"canceled",Crowdfunding!$D$2:$D$1001,"&gt;= 45000",Crowdfunding!$D$2:$D$1001,"&lt;49999")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ht="30" x14ac:dyDescent="0.3">
      <c r="A13" s="14" t="s">
        <v>2095</v>
      </c>
      <c r="B13">
        <f>COUNTIFS(Crowdfunding!$G$2:$G$1001,"successful",Crowdfunding!$D$2:$D$1001,"&gt;= 50000")</f>
        <v>114</v>
      </c>
      <c r="C13">
        <f>COUNTIFS(Crowdfunding!$G$2:$G$1001,"failed",Crowdfunding!$D$2:$D$1001,"&gt;= 50000")</f>
        <v>163</v>
      </c>
      <c r="D13">
        <f>COUNTIFS(Crowdfunding!$G$2:$G$1001,"canceled",Crowdfunding!$D$2:$D$1001,"&gt;= 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942D-4041-4149-AB00-A99B97AEBED1}">
  <dimension ref="B3:R568"/>
  <sheetViews>
    <sheetView workbookViewId="0">
      <selection activeCell="N21" sqref="N21:R28"/>
    </sheetView>
  </sheetViews>
  <sheetFormatPr defaultRowHeight="15.6" x14ac:dyDescent="0.3"/>
  <cols>
    <col min="3" max="3" width="17.19921875" bestFit="1" customWidth="1"/>
    <col min="4" max="4" width="13.09765625" bestFit="1" customWidth="1"/>
    <col min="5" max="5" width="9.3984375" bestFit="1" customWidth="1"/>
    <col min="6" max="7" width="13.09765625" bestFit="1" customWidth="1"/>
    <col min="8" max="8" width="10.3984375" bestFit="1" customWidth="1"/>
    <col min="14" max="14" width="17.19921875" bestFit="1" customWidth="1"/>
    <col min="15" max="15" width="11.3984375" bestFit="1" customWidth="1"/>
    <col min="16" max="16" width="3.5" customWidth="1"/>
    <col min="17" max="17" width="17.19921875" bestFit="1" customWidth="1"/>
    <col min="18" max="18" width="10.3984375" bestFit="1" customWidth="1"/>
  </cols>
  <sheetData>
    <row r="3" spans="2:18" x14ac:dyDescent="0.3">
      <c r="E3" t="s">
        <v>2107</v>
      </c>
      <c r="F3" t="s">
        <v>5</v>
      </c>
      <c r="I3" t="s">
        <v>2107</v>
      </c>
      <c r="J3" t="s">
        <v>5</v>
      </c>
    </row>
    <row r="4" spans="2:18" x14ac:dyDescent="0.3">
      <c r="C4" t="s">
        <v>20</v>
      </c>
      <c r="E4" t="str" cm="1">
        <f t="array" ref="E4:F568">_xlfn._xlws.FILTER(Crowdfunding!G2:H1001,Crowdfunding!G2:G1001=Statistical_Analysis!C4)</f>
        <v>successful</v>
      </c>
      <c r="F4">
        <v>158</v>
      </c>
      <c r="H4" t="s">
        <v>14</v>
      </c>
      <c r="I4" t="str" cm="1">
        <f t="array" ref="I4:J367">_xlfn._xlws.FILTER(Crowdfunding!G2:H1001,Crowdfunding!G2:G1001=Statistical_Analysis!H4)</f>
        <v>failed</v>
      </c>
      <c r="J4">
        <v>0</v>
      </c>
    </row>
    <row r="5" spans="2:18" x14ac:dyDescent="0.3">
      <c r="E5" t="str">
        <v>successful</v>
      </c>
      <c r="F5">
        <v>1425</v>
      </c>
      <c r="I5" t="str">
        <v>failed</v>
      </c>
      <c r="J5">
        <v>24</v>
      </c>
    </row>
    <row r="6" spans="2:18" x14ac:dyDescent="0.3">
      <c r="C6" t="s">
        <v>2108</v>
      </c>
      <c r="D6" s="17">
        <f>AVERAGE(F4:F568)</f>
        <v>851.14690265486729</v>
      </c>
      <c r="E6" t="str">
        <v>successful</v>
      </c>
      <c r="F6">
        <v>174</v>
      </c>
      <c r="G6" t="s">
        <v>2108</v>
      </c>
      <c r="H6" s="17">
        <f>AVERAGE(J4:J367)</f>
        <v>585.61538461538464</v>
      </c>
      <c r="I6" t="str">
        <v>failed</v>
      </c>
      <c r="J6">
        <v>53</v>
      </c>
    </row>
    <row r="7" spans="2:18" x14ac:dyDescent="0.3">
      <c r="C7" t="s">
        <v>2109</v>
      </c>
      <c r="D7" s="17">
        <f>MEDIAN(F4:F568)</f>
        <v>201</v>
      </c>
      <c r="E7" t="str">
        <v>successful</v>
      </c>
      <c r="F7">
        <v>227</v>
      </c>
      <c r="G7" t="s">
        <v>2109</v>
      </c>
      <c r="H7" s="17">
        <f>MEDIAN(J4:J367)</f>
        <v>114.5</v>
      </c>
      <c r="I7" t="str">
        <v>failed</v>
      </c>
      <c r="J7">
        <v>18</v>
      </c>
    </row>
    <row r="8" spans="2:18" x14ac:dyDescent="0.3">
      <c r="C8" t="s">
        <v>2110</v>
      </c>
      <c r="D8" s="17">
        <f>MIN(F4:F568)</f>
        <v>16</v>
      </c>
      <c r="E8" t="str">
        <v>successful</v>
      </c>
      <c r="F8">
        <v>220</v>
      </c>
      <c r="G8" t="s">
        <v>2110</v>
      </c>
      <c r="H8" s="17">
        <f>MIN(J4:J367)</f>
        <v>0</v>
      </c>
      <c r="I8" t="str">
        <v>failed</v>
      </c>
      <c r="J8">
        <v>44</v>
      </c>
    </row>
    <row r="9" spans="2:18" x14ac:dyDescent="0.3">
      <c r="C9" t="s">
        <v>2111</v>
      </c>
      <c r="D9" s="17">
        <f>MAX(F4:F568)</f>
        <v>7295</v>
      </c>
      <c r="E9" t="str">
        <v>successful</v>
      </c>
      <c r="F9">
        <v>98</v>
      </c>
      <c r="G9" t="s">
        <v>2111</v>
      </c>
      <c r="H9" s="17">
        <f>MAX(J4:J367)</f>
        <v>6080</v>
      </c>
      <c r="I9" t="str">
        <v>failed</v>
      </c>
      <c r="J9">
        <v>27</v>
      </c>
    </row>
    <row r="10" spans="2:18" x14ac:dyDescent="0.3">
      <c r="C10" t="s">
        <v>2112</v>
      </c>
      <c r="D10" s="17">
        <f>_xlfn.VAR.P(F4:F568)</f>
        <v>1603373.7324019109</v>
      </c>
      <c r="E10" t="str">
        <v>successful</v>
      </c>
      <c r="F10">
        <v>100</v>
      </c>
      <c r="G10" t="s">
        <v>2112</v>
      </c>
      <c r="H10" s="17">
        <f>_xlfn.VAR.P(J4:J367)</f>
        <v>921574.68174133555</v>
      </c>
      <c r="I10" t="str">
        <v>failed</v>
      </c>
      <c r="J10">
        <v>55</v>
      </c>
    </row>
    <row r="11" spans="2:18" x14ac:dyDescent="0.3">
      <c r="C11" t="s">
        <v>2113</v>
      </c>
      <c r="D11" s="17">
        <f>_xlfn.STDEV.P(F4:F568)</f>
        <v>1266.2439466397898</v>
      </c>
      <c r="E11" t="str">
        <v>successful</v>
      </c>
      <c r="F11">
        <v>1249</v>
      </c>
      <c r="G11" t="s">
        <v>2113</v>
      </c>
      <c r="H11" s="17">
        <f>_xlfn.STDEV.P(J4:J367)</f>
        <v>959.98681331637863</v>
      </c>
      <c r="I11" t="str">
        <v>failed</v>
      </c>
      <c r="J11">
        <v>200</v>
      </c>
    </row>
    <row r="12" spans="2:18" x14ac:dyDescent="0.3">
      <c r="E12" t="str">
        <v>successful</v>
      </c>
      <c r="F12">
        <v>1396</v>
      </c>
      <c r="I12" t="str">
        <v>failed</v>
      </c>
      <c r="J12">
        <v>452</v>
      </c>
      <c r="N12" s="21" t="s">
        <v>20</v>
      </c>
      <c r="O12" s="19"/>
      <c r="P12" s="19"/>
      <c r="Q12" s="21" t="s">
        <v>14</v>
      </c>
      <c r="R12" s="19"/>
    </row>
    <row r="13" spans="2:18" x14ac:dyDescent="0.3">
      <c r="E13" t="str">
        <v>successful</v>
      </c>
      <c r="F13">
        <v>890</v>
      </c>
      <c r="I13" t="str">
        <v>failed</v>
      </c>
      <c r="J13">
        <v>674</v>
      </c>
      <c r="N13" s="19" t="s">
        <v>2108</v>
      </c>
      <c r="O13" s="20">
        <v>851.14690265486729</v>
      </c>
      <c r="P13" s="19"/>
      <c r="Q13" s="19" t="s">
        <v>2108</v>
      </c>
      <c r="R13" s="20">
        <v>585.61538461538464</v>
      </c>
    </row>
    <row r="14" spans="2:18" x14ac:dyDescent="0.3">
      <c r="E14" t="str">
        <v>successful</v>
      </c>
      <c r="F14">
        <v>142</v>
      </c>
      <c r="I14" t="str">
        <v>failed</v>
      </c>
      <c r="J14">
        <v>558</v>
      </c>
      <c r="N14" s="19" t="s">
        <v>2109</v>
      </c>
      <c r="O14" s="20">
        <v>201</v>
      </c>
      <c r="P14" s="19"/>
      <c r="Q14" s="19" t="s">
        <v>2109</v>
      </c>
      <c r="R14" s="20">
        <v>114.5</v>
      </c>
    </row>
    <row r="15" spans="2:18" x14ac:dyDescent="0.3">
      <c r="E15" t="str">
        <v>successful</v>
      </c>
      <c r="F15">
        <v>2673</v>
      </c>
      <c r="I15" t="str">
        <v>failed</v>
      </c>
      <c r="J15">
        <v>15</v>
      </c>
      <c r="N15" s="19" t="s">
        <v>2110</v>
      </c>
      <c r="O15" s="20">
        <v>16</v>
      </c>
      <c r="P15" s="19"/>
      <c r="Q15" s="19" t="s">
        <v>2110</v>
      </c>
      <c r="R15" s="20">
        <v>0</v>
      </c>
    </row>
    <row r="16" spans="2:18" x14ac:dyDescent="0.3">
      <c r="B16" t="s">
        <v>2115</v>
      </c>
      <c r="C16" s="16">
        <f>C19-3*D11</f>
        <v>-2947.5849372645016</v>
      </c>
      <c r="E16" t="str">
        <v>successful</v>
      </c>
      <c r="F16">
        <v>163</v>
      </c>
      <c r="G16" s="16">
        <f>G19-3*H11</f>
        <v>-2294.3450553337511</v>
      </c>
      <c r="I16" t="str">
        <v>failed</v>
      </c>
      <c r="J16">
        <v>2307</v>
      </c>
      <c r="N16" s="19" t="s">
        <v>2111</v>
      </c>
      <c r="O16" s="20">
        <v>7295</v>
      </c>
      <c r="P16" s="19"/>
      <c r="Q16" s="19" t="s">
        <v>2111</v>
      </c>
      <c r="R16" s="20">
        <v>6080</v>
      </c>
    </row>
    <row r="17" spans="2:18" x14ac:dyDescent="0.3">
      <c r="B17" t="s">
        <v>2116</v>
      </c>
      <c r="C17" s="16">
        <f>C19-D11*2</f>
        <v>-1681.3409906247123</v>
      </c>
      <c r="E17" t="str">
        <v>successful</v>
      </c>
      <c r="F17">
        <v>2220</v>
      </c>
      <c r="G17" s="16">
        <f>G19-H11*2</f>
        <v>-1334.3582420173725</v>
      </c>
      <c r="I17" t="str">
        <v>failed</v>
      </c>
      <c r="J17">
        <v>88</v>
      </c>
      <c r="N17" s="19" t="s">
        <v>2112</v>
      </c>
      <c r="O17" s="20">
        <v>1603373.7324019109</v>
      </c>
      <c r="P17" s="19"/>
      <c r="Q17" s="19" t="s">
        <v>2112</v>
      </c>
      <c r="R17" s="20">
        <v>921574.68174133555</v>
      </c>
    </row>
    <row r="18" spans="2:18" x14ac:dyDescent="0.3">
      <c r="B18" t="s">
        <v>2114</v>
      </c>
      <c r="C18" s="16">
        <f>C19-D11</f>
        <v>-415.09704398492249</v>
      </c>
      <c r="E18" t="str">
        <v>successful</v>
      </c>
      <c r="F18">
        <v>1606</v>
      </c>
      <c r="G18" s="16">
        <f>G19-H11</f>
        <v>-374.37142870099399</v>
      </c>
      <c r="I18" t="str">
        <v>failed</v>
      </c>
      <c r="J18">
        <v>48</v>
      </c>
      <c r="N18" s="19" t="s">
        <v>2113</v>
      </c>
      <c r="O18" s="20">
        <v>1266.2439466397898</v>
      </c>
      <c r="P18" s="19"/>
      <c r="Q18" s="19" t="s">
        <v>2113</v>
      </c>
      <c r="R18" s="20">
        <v>959.98681331637863</v>
      </c>
    </row>
    <row r="19" spans="2:18" x14ac:dyDescent="0.3">
      <c r="B19" t="s">
        <v>2108</v>
      </c>
      <c r="C19" s="16">
        <f>D6</f>
        <v>851.14690265486729</v>
      </c>
      <c r="E19" t="str">
        <v>successful</v>
      </c>
      <c r="F19">
        <v>129</v>
      </c>
      <c r="G19" s="16">
        <f>H6</f>
        <v>585.61538461538464</v>
      </c>
      <c r="I19" t="str">
        <v>failed</v>
      </c>
      <c r="J19">
        <v>1</v>
      </c>
    </row>
    <row r="20" spans="2:18" x14ac:dyDescent="0.3">
      <c r="B20" t="s">
        <v>2114</v>
      </c>
      <c r="C20" s="16">
        <f>C19+D11</f>
        <v>2117.3908492946571</v>
      </c>
      <c r="E20" t="str">
        <v>successful</v>
      </c>
      <c r="F20">
        <v>226</v>
      </c>
      <c r="G20" s="16">
        <f>G19+H11</f>
        <v>1545.6021979317634</v>
      </c>
      <c r="I20" t="str">
        <v>failed</v>
      </c>
      <c r="J20">
        <v>1467</v>
      </c>
    </row>
    <row r="21" spans="2:18" x14ac:dyDescent="0.3">
      <c r="B21" t="s">
        <v>2116</v>
      </c>
      <c r="C21" s="16">
        <f>C19+D11*2</f>
        <v>3383.6347959344466</v>
      </c>
      <c r="E21" t="str">
        <v>successful</v>
      </c>
      <c r="F21">
        <v>5419</v>
      </c>
      <c r="G21" s="16">
        <f>G19+H11*2</f>
        <v>2505.589011248142</v>
      </c>
      <c r="I21" t="str">
        <v>failed</v>
      </c>
      <c r="J21">
        <v>75</v>
      </c>
      <c r="N21" s="21" t="s">
        <v>20</v>
      </c>
      <c r="O21" s="19"/>
      <c r="P21" s="19"/>
      <c r="Q21" s="21" t="s">
        <v>14</v>
      </c>
      <c r="R21" s="19"/>
    </row>
    <row r="22" spans="2:18" x14ac:dyDescent="0.3">
      <c r="B22" t="s">
        <v>2115</v>
      </c>
      <c r="C22" s="16">
        <f>C19+3*D11</f>
        <v>4649.8787425742366</v>
      </c>
      <c r="E22" t="str">
        <v>successful</v>
      </c>
      <c r="F22">
        <v>165</v>
      </c>
      <c r="G22" s="16">
        <f>G19+3*H11</f>
        <v>3465.5758245645206</v>
      </c>
      <c r="I22" t="str">
        <v>failed</v>
      </c>
      <c r="J22">
        <v>120</v>
      </c>
      <c r="N22" s="22" t="s">
        <v>2115</v>
      </c>
      <c r="O22" s="19">
        <v>-2947.5849372645016</v>
      </c>
      <c r="P22" s="19"/>
      <c r="Q22" s="22" t="s">
        <v>2115</v>
      </c>
      <c r="R22" s="19">
        <v>-2294.3450553337511</v>
      </c>
    </row>
    <row r="23" spans="2:18" x14ac:dyDescent="0.3">
      <c r="E23" t="str">
        <v>successful</v>
      </c>
      <c r="F23">
        <v>1965</v>
      </c>
      <c r="I23" t="str">
        <v>failed</v>
      </c>
      <c r="J23">
        <v>2253</v>
      </c>
      <c r="N23" s="22" t="s">
        <v>2116</v>
      </c>
      <c r="O23" s="19">
        <v>-1681.3409906247123</v>
      </c>
      <c r="P23" s="19"/>
      <c r="Q23" s="22" t="s">
        <v>2116</v>
      </c>
      <c r="R23" s="19">
        <v>-1334.3582420173725</v>
      </c>
    </row>
    <row r="24" spans="2:18" x14ac:dyDescent="0.3">
      <c r="E24" t="str">
        <v>successful</v>
      </c>
      <c r="F24">
        <v>16</v>
      </c>
      <c r="I24" t="str">
        <v>failed</v>
      </c>
      <c r="J24">
        <v>5</v>
      </c>
      <c r="N24" s="22" t="s">
        <v>2114</v>
      </c>
      <c r="O24" s="19">
        <v>-415.09704398492249</v>
      </c>
      <c r="P24" s="19"/>
      <c r="Q24" s="22" t="s">
        <v>2114</v>
      </c>
      <c r="R24" s="19">
        <v>-374.37142870099399</v>
      </c>
    </row>
    <row r="25" spans="2:18" x14ac:dyDescent="0.3">
      <c r="E25" t="str">
        <v>successful</v>
      </c>
      <c r="F25">
        <v>107</v>
      </c>
      <c r="I25" t="str">
        <v>failed</v>
      </c>
      <c r="J25">
        <v>38</v>
      </c>
      <c r="N25" s="22" t="s">
        <v>2108</v>
      </c>
      <c r="O25" s="19">
        <v>851.14690265486729</v>
      </c>
      <c r="P25" s="19"/>
      <c r="Q25" s="22" t="s">
        <v>2108</v>
      </c>
      <c r="R25" s="19">
        <v>585.61538461538464</v>
      </c>
    </row>
    <row r="26" spans="2:18" x14ac:dyDescent="0.3">
      <c r="E26" t="str">
        <v>successful</v>
      </c>
      <c r="F26">
        <v>134</v>
      </c>
      <c r="I26" t="str">
        <v>failed</v>
      </c>
      <c r="J26">
        <v>12</v>
      </c>
      <c r="N26" s="22" t="s">
        <v>2114</v>
      </c>
      <c r="O26" s="19">
        <v>2117.3908492946571</v>
      </c>
      <c r="P26" s="19"/>
      <c r="Q26" s="22" t="s">
        <v>2114</v>
      </c>
      <c r="R26" s="19">
        <v>1545.6021979317634</v>
      </c>
    </row>
    <row r="27" spans="2:18" x14ac:dyDescent="0.3">
      <c r="E27" t="str">
        <v>successful</v>
      </c>
      <c r="F27">
        <v>198</v>
      </c>
      <c r="I27" t="str">
        <v>failed</v>
      </c>
      <c r="J27">
        <v>1684</v>
      </c>
      <c r="N27" s="22" t="s">
        <v>2116</v>
      </c>
      <c r="O27" s="19">
        <v>3383.6347959344466</v>
      </c>
      <c r="P27" s="19"/>
      <c r="Q27" s="22" t="s">
        <v>2116</v>
      </c>
      <c r="R27" s="19">
        <v>2505.589011248142</v>
      </c>
    </row>
    <row r="28" spans="2:18" x14ac:dyDescent="0.3">
      <c r="E28" t="str">
        <v>successful</v>
      </c>
      <c r="F28">
        <v>111</v>
      </c>
      <c r="I28" t="str">
        <v>failed</v>
      </c>
      <c r="J28">
        <v>56</v>
      </c>
      <c r="N28" s="22" t="s">
        <v>2115</v>
      </c>
      <c r="O28" s="19">
        <v>4649.8787425742366</v>
      </c>
      <c r="P28" s="19"/>
      <c r="Q28" s="22" t="s">
        <v>2115</v>
      </c>
      <c r="R28" s="19">
        <v>3465.5758245645206</v>
      </c>
    </row>
    <row r="29" spans="2:18" x14ac:dyDescent="0.3">
      <c r="E29" t="str">
        <v>successful</v>
      </c>
      <c r="F29">
        <v>222</v>
      </c>
      <c r="I29" t="str">
        <v>failed</v>
      </c>
      <c r="J29">
        <v>838</v>
      </c>
    </row>
    <row r="30" spans="2:18" x14ac:dyDescent="0.3">
      <c r="E30" t="str">
        <v>successful</v>
      </c>
      <c r="F30">
        <v>6212</v>
      </c>
      <c r="I30" t="str">
        <v>failed</v>
      </c>
      <c r="J30">
        <v>1000</v>
      </c>
    </row>
    <row r="31" spans="2:18" x14ac:dyDescent="0.3">
      <c r="E31" t="str">
        <v>successful</v>
      </c>
      <c r="F31">
        <v>98</v>
      </c>
      <c r="I31" t="str">
        <v>failed</v>
      </c>
      <c r="J31">
        <v>1482</v>
      </c>
    </row>
    <row r="32" spans="2:18" x14ac:dyDescent="0.3">
      <c r="E32" t="str">
        <v>successful</v>
      </c>
      <c r="F32">
        <v>92</v>
      </c>
      <c r="I32" t="str">
        <v>failed</v>
      </c>
      <c r="J32">
        <v>106</v>
      </c>
    </row>
    <row r="33" spans="5:10" x14ac:dyDescent="0.3">
      <c r="E33" t="str">
        <v>successful</v>
      </c>
      <c r="F33">
        <v>149</v>
      </c>
      <c r="I33" t="str">
        <v>failed</v>
      </c>
      <c r="J33">
        <v>679</v>
      </c>
    </row>
    <row r="34" spans="5:10" x14ac:dyDescent="0.3">
      <c r="E34" t="str">
        <v>successful</v>
      </c>
      <c r="F34">
        <v>2431</v>
      </c>
      <c r="I34" t="str">
        <v>failed</v>
      </c>
      <c r="J34">
        <v>1220</v>
      </c>
    </row>
    <row r="35" spans="5:10" x14ac:dyDescent="0.3">
      <c r="E35" t="str">
        <v>successful</v>
      </c>
      <c r="F35">
        <v>303</v>
      </c>
      <c r="I35" t="str">
        <v>failed</v>
      </c>
      <c r="J35">
        <v>1</v>
      </c>
    </row>
    <row r="36" spans="5:10" x14ac:dyDescent="0.3">
      <c r="E36" t="str">
        <v>successful</v>
      </c>
      <c r="F36">
        <v>209</v>
      </c>
      <c r="I36" t="str">
        <v>failed</v>
      </c>
      <c r="J36">
        <v>37</v>
      </c>
    </row>
    <row r="37" spans="5:10" x14ac:dyDescent="0.3">
      <c r="E37" t="str">
        <v>successful</v>
      </c>
      <c r="F37">
        <v>131</v>
      </c>
      <c r="I37" t="str">
        <v>failed</v>
      </c>
      <c r="J37">
        <v>60</v>
      </c>
    </row>
    <row r="38" spans="5:10" x14ac:dyDescent="0.3">
      <c r="E38" t="str">
        <v>successful</v>
      </c>
      <c r="F38">
        <v>164</v>
      </c>
      <c r="I38" t="str">
        <v>failed</v>
      </c>
      <c r="J38">
        <v>296</v>
      </c>
    </row>
    <row r="39" spans="5:10" x14ac:dyDescent="0.3">
      <c r="E39" t="str">
        <v>successful</v>
      </c>
      <c r="F39">
        <v>201</v>
      </c>
      <c r="I39" t="str">
        <v>failed</v>
      </c>
      <c r="J39">
        <v>3304</v>
      </c>
    </row>
    <row r="40" spans="5:10" x14ac:dyDescent="0.3">
      <c r="E40" t="str">
        <v>successful</v>
      </c>
      <c r="F40">
        <v>211</v>
      </c>
      <c r="I40" t="str">
        <v>failed</v>
      </c>
      <c r="J40">
        <v>73</v>
      </c>
    </row>
    <row r="41" spans="5:10" x14ac:dyDescent="0.3">
      <c r="E41" t="str">
        <v>successful</v>
      </c>
      <c r="F41">
        <v>128</v>
      </c>
      <c r="I41" t="str">
        <v>failed</v>
      </c>
      <c r="J41">
        <v>3387</v>
      </c>
    </row>
    <row r="42" spans="5:10" x14ac:dyDescent="0.3">
      <c r="E42" t="str">
        <v>successful</v>
      </c>
      <c r="F42">
        <v>1600</v>
      </c>
      <c r="I42" t="str">
        <v>failed</v>
      </c>
      <c r="J42">
        <v>662</v>
      </c>
    </row>
    <row r="43" spans="5:10" x14ac:dyDescent="0.3">
      <c r="E43" t="str">
        <v>successful</v>
      </c>
      <c r="F43">
        <v>249</v>
      </c>
      <c r="I43" t="str">
        <v>failed</v>
      </c>
      <c r="J43">
        <v>774</v>
      </c>
    </row>
    <row r="44" spans="5:10" x14ac:dyDescent="0.3">
      <c r="E44" t="str">
        <v>successful</v>
      </c>
      <c r="F44">
        <v>236</v>
      </c>
      <c r="I44" t="str">
        <v>failed</v>
      </c>
      <c r="J44">
        <v>672</v>
      </c>
    </row>
    <row r="45" spans="5:10" x14ac:dyDescent="0.3">
      <c r="E45" t="str">
        <v>successful</v>
      </c>
      <c r="F45">
        <v>4065</v>
      </c>
      <c r="I45" t="str">
        <v>failed</v>
      </c>
      <c r="J45">
        <v>940</v>
      </c>
    </row>
    <row r="46" spans="5:10" x14ac:dyDescent="0.3">
      <c r="E46" t="str">
        <v>successful</v>
      </c>
      <c r="F46">
        <v>246</v>
      </c>
      <c r="I46" t="str">
        <v>failed</v>
      </c>
      <c r="J46">
        <v>117</v>
      </c>
    </row>
    <row r="47" spans="5:10" x14ac:dyDescent="0.3">
      <c r="E47" t="str">
        <v>successful</v>
      </c>
      <c r="F47">
        <v>2475</v>
      </c>
      <c r="I47" t="str">
        <v>failed</v>
      </c>
      <c r="J47">
        <v>115</v>
      </c>
    </row>
    <row r="48" spans="5:10" x14ac:dyDescent="0.3">
      <c r="E48" t="str">
        <v>successful</v>
      </c>
      <c r="F48">
        <v>76</v>
      </c>
      <c r="I48" t="str">
        <v>failed</v>
      </c>
      <c r="J48">
        <v>326</v>
      </c>
    </row>
    <row r="49" spans="5:10" x14ac:dyDescent="0.3">
      <c r="E49" t="str">
        <v>successful</v>
      </c>
      <c r="F49">
        <v>54</v>
      </c>
      <c r="I49" t="str">
        <v>failed</v>
      </c>
      <c r="J49">
        <v>1</v>
      </c>
    </row>
    <row r="50" spans="5:10" x14ac:dyDescent="0.3">
      <c r="E50" t="str">
        <v>successful</v>
      </c>
      <c r="F50">
        <v>88</v>
      </c>
      <c r="I50" t="str">
        <v>failed</v>
      </c>
      <c r="J50">
        <v>1467</v>
      </c>
    </row>
    <row r="51" spans="5:10" x14ac:dyDescent="0.3">
      <c r="E51" t="str">
        <v>successful</v>
      </c>
      <c r="F51">
        <v>85</v>
      </c>
      <c r="I51" t="str">
        <v>failed</v>
      </c>
      <c r="J51">
        <v>5681</v>
      </c>
    </row>
    <row r="52" spans="5:10" x14ac:dyDescent="0.3">
      <c r="E52" t="str">
        <v>successful</v>
      </c>
      <c r="F52">
        <v>170</v>
      </c>
      <c r="I52" t="str">
        <v>failed</v>
      </c>
      <c r="J52">
        <v>1059</v>
      </c>
    </row>
    <row r="53" spans="5:10" x14ac:dyDescent="0.3">
      <c r="E53" t="str">
        <v>successful</v>
      </c>
      <c r="F53">
        <v>330</v>
      </c>
      <c r="I53" t="str">
        <v>failed</v>
      </c>
      <c r="J53">
        <v>1194</v>
      </c>
    </row>
    <row r="54" spans="5:10" x14ac:dyDescent="0.3">
      <c r="E54" t="str">
        <v>successful</v>
      </c>
      <c r="F54">
        <v>127</v>
      </c>
      <c r="I54" t="str">
        <v>failed</v>
      </c>
      <c r="J54">
        <v>30</v>
      </c>
    </row>
    <row r="55" spans="5:10" x14ac:dyDescent="0.3">
      <c r="E55" t="str">
        <v>successful</v>
      </c>
      <c r="F55">
        <v>411</v>
      </c>
      <c r="I55" t="str">
        <v>failed</v>
      </c>
      <c r="J55">
        <v>75</v>
      </c>
    </row>
    <row r="56" spans="5:10" x14ac:dyDescent="0.3">
      <c r="E56" t="str">
        <v>successful</v>
      </c>
      <c r="F56">
        <v>180</v>
      </c>
      <c r="I56" t="str">
        <v>failed</v>
      </c>
      <c r="J56">
        <v>955</v>
      </c>
    </row>
    <row r="57" spans="5:10" x14ac:dyDescent="0.3">
      <c r="E57" t="str">
        <v>successful</v>
      </c>
      <c r="F57">
        <v>374</v>
      </c>
      <c r="I57" t="str">
        <v>failed</v>
      </c>
      <c r="J57">
        <v>67</v>
      </c>
    </row>
    <row r="58" spans="5:10" x14ac:dyDescent="0.3">
      <c r="E58" t="str">
        <v>successful</v>
      </c>
      <c r="F58">
        <v>71</v>
      </c>
      <c r="I58" t="str">
        <v>failed</v>
      </c>
      <c r="J58">
        <v>5</v>
      </c>
    </row>
    <row r="59" spans="5:10" x14ac:dyDescent="0.3">
      <c r="E59" t="str">
        <v>successful</v>
      </c>
      <c r="F59">
        <v>203</v>
      </c>
      <c r="I59" t="str">
        <v>failed</v>
      </c>
      <c r="J59">
        <v>26</v>
      </c>
    </row>
    <row r="60" spans="5:10" x14ac:dyDescent="0.3">
      <c r="E60" t="str">
        <v>successful</v>
      </c>
      <c r="F60">
        <v>113</v>
      </c>
      <c r="I60" t="str">
        <v>failed</v>
      </c>
      <c r="J60">
        <v>1130</v>
      </c>
    </row>
    <row r="61" spans="5:10" x14ac:dyDescent="0.3">
      <c r="E61" t="str">
        <v>successful</v>
      </c>
      <c r="F61">
        <v>96</v>
      </c>
      <c r="I61" t="str">
        <v>failed</v>
      </c>
      <c r="J61">
        <v>782</v>
      </c>
    </row>
    <row r="62" spans="5:10" x14ac:dyDescent="0.3">
      <c r="E62" t="str">
        <v>successful</v>
      </c>
      <c r="F62">
        <v>498</v>
      </c>
      <c r="I62" t="str">
        <v>failed</v>
      </c>
      <c r="J62">
        <v>210</v>
      </c>
    </row>
    <row r="63" spans="5:10" x14ac:dyDescent="0.3">
      <c r="E63" t="str">
        <v>successful</v>
      </c>
      <c r="F63">
        <v>180</v>
      </c>
      <c r="I63" t="str">
        <v>failed</v>
      </c>
      <c r="J63">
        <v>136</v>
      </c>
    </row>
    <row r="64" spans="5:10" x14ac:dyDescent="0.3">
      <c r="E64" t="str">
        <v>successful</v>
      </c>
      <c r="F64">
        <v>27</v>
      </c>
      <c r="I64" t="str">
        <v>failed</v>
      </c>
      <c r="J64">
        <v>86</v>
      </c>
    </row>
    <row r="65" spans="5:10" x14ac:dyDescent="0.3">
      <c r="E65" t="str">
        <v>successful</v>
      </c>
      <c r="F65">
        <v>2331</v>
      </c>
      <c r="I65" t="str">
        <v>failed</v>
      </c>
      <c r="J65">
        <v>19</v>
      </c>
    </row>
    <row r="66" spans="5:10" x14ac:dyDescent="0.3">
      <c r="E66" t="str">
        <v>successful</v>
      </c>
      <c r="F66">
        <v>113</v>
      </c>
      <c r="I66" t="str">
        <v>failed</v>
      </c>
      <c r="J66">
        <v>886</v>
      </c>
    </row>
    <row r="67" spans="5:10" x14ac:dyDescent="0.3">
      <c r="E67" t="str">
        <v>successful</v>
      </c>
      <c r="F67">
        <v>164</v>
      </c>
      <c r="I67" t="str">
        <v>failed</v>
      </c>
      <c r="J67">
        <v>35</v>
      </c>
    </row>
    <row r="68" spans="5:10" x14ac:dyDescent="0.3">
      <c r="E68" t="str">
        <v>successful</v>
      </c>
      <c r="F68">
        <v>164</v>
      </c>
      <c r="I68" t="str">
        <v>failed</v>
      </c>
      <c r="J68">
        <v>24</v>
      </c>
    </row>
    <row r="69" spans="5:10" x14ac:dyDescent="0.3">
      <c r="E69" t="str">
        <v>successful</v>
      </c>
      <c r="F69">
        <v>336</v>
      </c>
      <c r="I69" t="str">
        <v>failed</v>
      </c>
      <c r="J69">
        <v>86</v>
      </c>
    </row>
    <row r="70" spans="5:10" x14ac:dyDescent="0.3">
      <c r="E70" t="str">
        <v>successful</v>
      </c>
      <c r="F70">
        <v>1917</v>
      </c>
      <c r="I70" t="str">
        <v>failed</v>
      </c>
      <c r="J70">
        <v>243</v>
      </c>
    </row>
    <row r="71" spans="5:10" x14ac:dyDescent="0.3">
      <c r="E71" t="str">
        <v>successful</v>
      </c>
      <c r="F71">
        <v>95</v>
      </c>
      <c r="I71" t="str">
        <v>failed</v>
      </c>
      <c r="J71">
        <v>65</v>
      </c>
    </row>
    <row r="72" spans="5:10" x14ac:dyDescent="0.3">
      <c r="E72" t="str">
        <v>successful</v>
      </c>
      <c r="F72">
        <v>147</v>
      </c>
      <c r="I72" t="str">
        <v>failed</v>
      </c>
      <c r="J72">
        <v>100</v>
      </c>
    </row>
    <row r="73" spans="5:10" x14ac:dyDescent="0.3">
      <c r="E73" t="str">
        <v>successful</v>
      </c>
      <c r="F73">
        <v>86</v>
      </c>
      <c r="I73" t="str">
        <v>failed</v>
      </c>
      <c r="J73">
        <v>168</v>
      </c>
    </row>
    <row r="74" spans="5:10" x14ac:dyDescent="0.3">
      <c r="E74" t="str">
        <v>successful</v>
      </c>
      <c r="F74">
        <v>83</v>
      </c>
      <c r="I74" t="str">
        <v>failed</v>
      </c>
      <c r="J74">
        <v>13</v>
      </c>
    </row>
    <row r="75" spans="5:10" x14ac:dyDescent="0.3">
      <c r="E75" t="str">
        <v>successful</v>
      </c>
      <c r="F75">
        <v>676</v>
      </c>
      <c r="I75" t="str">
        <v>failed</v>
      </c>
      <c r="J75">
        <v>1</v>
      </c>
    </row>
    <row r="76" spans="5:10" x14ac:dyDescent="0.3">
      <c r="E76" t="str">
        <v>successful</v>
      </c>
      <c r="F76">
        <v>361</v>
      </c>
      <c r="I76" t="str">
        <v>failed</v>
      </c>
      <c r="J76">
        <v>40</v>
      </c>
    </row>
    <row r="77" spans="5:10" x14ac:dyDescent="0.3">
      <c r="E77" t="str">
        <v>successful</v>
      </c>
      <c r="F77">
        <v>131</v>
      </c>
      <c r="I77" t="str">
        <v>failed</v>
      </c>
      <c r="J77">
        <v>226</v>
      </c>
    </row>
    <row r="78" spans="5:10" x14ac:dyDescent="0.3">
      <c r="E78" t="str">
        <v>successful</v>
      </c>
      <c r="F78">
        <v>126</v>
      </c>
      <c r="I78" t="str">
        <v>failed</v>
      </c>
      <c r="J78">
        <v>1625</v>
      </c>
    </row>
    <row r="79" spans="5:10" x14ac:dyDescent="0.3">
      <c r="E79" t="str">
        <v>successful</v>
      </c>
      <c r="F79">
        <v>275</v>
      </c>
      <c r="I79" t="str">
        <v>failed</v>
      </c>
      <c r="J79">
        <v>143</v>
      </c>
    </row>
    <row r="80" spans="5:10" x14ac:dyDescent="0.3">
      <c r="E80" t="str">
        <v>successful</v>
      </c>
      <c r="F80">
        <v>67</v>
      </c>
      <c r="I80" t="str">
        <v>failed</v>
      </c>
      <c r="J80">
        <v>934</v>
      </c>
    </row>
    <row r="81" spans="5:10" x14ac:dyDescent="0.3">
      <c r="E81" t="str">
        <v>successful</v>
      </c>
      <c r="F81">
        <v>154</v>
      </c>
      <c r="I81" t="str">
        <v>failed</v>
      </c>
      <c r="J81">
        <v>17</v>
      </c>
    </row>
    <row r="82" spans="5:10" x14ac:dyDescent="0.3">
      <c r="E82" t="str">
        <v>successful</v>
      </c>
      <c r="F82">
        <v>1782</v>
      </c>
      <c r="I82" t="str">
        <v>failed</v>
      </c>
      <c r="J82">
        <v>2179</v>
      </c>
    </row>
    <row r="83" spans="5:10" x14ac:dyDescent="0.3">
      <c r="E83" t="str">
        <v>successful</v>
      </c>
      <c r="F83">
        <v>903</v>
      </c>
      <c r="I83" t="str">
        <v>failed</v>
      </c>
      <c r="J83">
        <v>931</v>
      </c>
    </row>
    <row r="84" spans="5:10" x14ac:dyDescent="0.3">
      <c r="E84" t="str">
        <v>successful</v>
      </c>
      <c r="F84">
        <v>94</v>
      </c>
      <c r="I84" t="str">
        <v>failed</v>
      </c>
      <c r="J84">
        <v>92</v>
      </c>
    </row>
    <row r="85" spans="5:10" x14ac:dyDescent="0.3">
      <c r="E85" t="str">
        <v>successful</v>
      </c>
      <c r="F85">
        <v>180</v>
      </c>
      <c r="I85" t="str">
        <v>failed</v>
      </c>
      <c r="J85">
        <v>57</v>
      </c>
    </row>
    <row r="86" spans="5:10" x14ac:dyDescent="0.3">
      <c r="E86" t="str">
        <v>successful</v>
      </c>
      <c r="F86">
        <v>533</v>
      </c>
      <c r="I86" t="str">
        <v>failed</v>
      </c>
      <c r="J86">
        <v>41</v>
      </c>
    </row>
    <row r="87" spans="5:10" x14ac:dyDescent="0.3">
      <c r="E87" t="str">
        <v>successful</v>
      </c>
      <c r="F87">
        <v>2443</v>
      </c>
      <c r="I87" t="str">
        <v>failed</v>
      </c>
      <c r="J87">
        <v>1</v>
      </c>
    </row>
    <row r="88" spans="5:10" x14ac:dyDescent="0.3">
      <c r="E88" t="str">
        <v>successful</v>
      </c>
      <c r="F88">
        <v>89</v>
      </c>
      <c r="I88" t="str">
        <v>failed</v>
      </c>
      <c r="J88">
        <v>101</v>
      </c>
    </row>
    <row r="89" spans="5:10" x14ac:dyDescent="0.3">
      <c r="E89" t="str">
        <v>successful</v>
      </c>
      <c r="F89">
        <v>159</v>
      </c>
      <c r="I89" t="str">
        <v>failed</v>
      </c>
      <c r="J89">
        <v>1335</v>
      </c>
    </row>
    <row r="90" spans="5:10" x14ac:dyDescent="0.3">
      <c r="E90" t="str">
        <v>successful</v>
      </c>
      <c r="F90">
        <v>50</v>
      </c>
      <c r="I90" t="str">
        <v>failed</v>
      </c>
      <c r="J90">
        <v>15</v>
      </c>
    </row>
    <row r="91" spans="5:10" x14ac:dyDescent="0.3">
      <c r="E91" t="str">
        <v>successful</v>
      </c>
      <c r="F91">
        <v>186</v>
      </c>
      <c r="I91" t="str">
        <v>failed</v>
      </c>
      <c r="J91">
        <v>454</v>
      </c>
    </row>
    <row r="92" spans="5:10" x14ac:dyDescent="0.3">
      <c r="E92" t="str">
        <v>successful</v>
      </c>
      <c r="F92">
        <v>1071</v>
      </c>
      <c r="I92" t="str">
        <v>failed</v>
      </c>
      <c r="J92">
        <v>3182</v>
      </c>
    </row>
    <row r="93" spans="5:10" x14ac:dyDescent="0.3">
      <c r="E93" t="str">
        <v>successful</v>
      </c>
      <c r="F93">
        <v>117</v>
      </c>
      <c r="I93" t="str">
        <v>failed</v>
      </c>
      <c r="J93">
        <v>15</v>
      </c>
    </row>
    <row r="94" spans="5:10" x14ac:dyDescent="0.3">
      <c r="E94" t="str">
        <v>successful</v>
      </c>
      <c r="F94">
        <v>70</v>
      </c>
      <c r="I94" t="str">
        <v>failed</v>
      </c>
      <c r="J94">
        <v>133</v>
      </c>
    </row>
    <row r="95" spans="5:10" x14ac:dyDescent="0.3">
      <c r="E95" t="str">
        <v>successful</v>
      </c>
      <c r="F95">
        <v>135</v>
      </c>
      <c r="I95" t="str">
        <v>failed</v>
      </c>
      <c r="J95">
        <v>2062</v>
      </c>
    </row>
    <row r="96" spans="5:10" x14ac:dyDescent="0.3">
      <c r="E96" t="str">
        <v>successful</v>
      </c>
      <c r="F96">
        <v>768</v>
      </c>
      <c r="I96" t="str">
        <v>failed</v>
      </c>
      <c r="J96">
        <v>29</v>
      </c>
    </row>
    <row r="97" spans="5:10" x14ac:dyDescent="0.3">
      <c r="E97" t="str">
        <v>successful</v>
      </c>
      <c r="F97">
        <v>199</v>
      </c>
      <c r="I97" t="str">
        <v>failed</v>
      </c>
      <c r="J97">
        <v>132</v>
      </c>
    </row>
    <row r="98" spans="5:10" x14ac:dyDescent="0.3">
      <c r="E98" t="str">
        <v>successful</v>
      </c>
      <c r="F98">
        <v>107</v>
      </c>
      <c r="I98" t="str">
        <v>failed</v>
      </c>
      <c r="J98">
        <v>137</v>
      </c>
    </row>
    <row r="99" spans="5:10" x14ac:dyDescent="0.3">
      <c r="E99" t="str">
        <v>successful</v>
      </c>
      <c r="F99">
        <v>195</v>
      </c>
      <c r="I99" t="str">
        <v>failed</v>
      </c>
      <c r="J99">
        <v>908</v>
      </c>
    </row>
    <row r="100" spans="5:10" x14ac:dyDescent="0.3">
      <c r="E100" t="str">
        <v>successful</v>
      </c>
      <c r="F100">
        <v>3376</v>
      </c>
      <c r="I100" t="str">
        <v>failed</v>
      </c>
      <c r="J100">
        <v>10</v>
      </c>
    </row>
    <row r="101" spans="5:10" x14ac:dyDescent="0.3">
      <c r="E101" t="str">
        <v>successful</v>
      </c>
      <c r="F101">
        <v>41</v>
      </c>
      <c r="I101" t="str">
        <v>failed</v>
      </c>
      <c r="J101">
        <v>1910</v>
      </c>
    </row>
    <row r="102" spans="5:10" x14ac:dyDescent="0.3">
      <c r="E102" t="str">
        <v>successful</v>
      </c>
      <c r="F102">
        <v>1821</v>
      </c>
      <c r="I102" t="str">
        <v>failed</v>
      </c>
      <c r="J102">
        <v>38</v>
      </c>
    </row>
    <row r="103" spans="5:10" x14ac:dyDescent="0.3">
      <c r="E103" t="str">
        <v>successful</v>
      </c>
      <c r="F103">
        <v>164</v>
      </c>
      <c r="I103" t="str">
        <v>failed</v>
      </c>
      <c r="J103">
        <v>104</v>
      </c>
    </row>
    <row r="104" spans="5:10" x14ac:dyDescent="0.3">
      <c r="E104" t="str">
        <v>successful</v>
      </c>
      <c r="F104">
        <v>157</v>
      </c>
      <c r="I104" t="str">
        <v>failed</v>
      </c>
      <c r="J104">
        <v>49</v>
      </c>
    </row>
    <row r="105" spans="5:10" x14ac:dyDescent="0.3">
      <c r="E105" t="str">
        <v>successful</v>
      </c>
      <c r="F105">
        <v>246</v>
      </c>
      <c r="I105" t="str">
        <v>failed</v>
      </c>
      <c r="J105">
        <v>1</v>
      </c>
    </row>
    <row r="106" spans="5:10" x14ac:dyDescent="0.3">
      <c r="E106" t="str">
        <v>successful</v>
      </c>
      <c r="F106">
        <v>1396</v>
      </c>
      <c r="I106" t="str">
        <v>failed</v>
      </c>
      <c r="J106">
        <v>245</v>
      </c>
    </row>
    <row r="107" spans="5:10" x14ac:dyDescent="0.3">
      <c r="E107" t="str">
        <v>successful</v>
      </c>
      <c r="F107">
        <v>2506</v>
      </c>
      <c r="I107" t="str">
        <v>failed</v>
      </c>
      <c r="J107">
        <v>32</v>
      </c>
    </row>
    <row r="108" spans="5:10" x14ac:dyDescent="0.3">
      <c r="E108" t="str">
        <v>successful</v>
      </c>
      <c r="F108">
        <v>244</v>
      </c>
      <c r="I108" t="str">
        <v>failed</v>
      </c>
      <c r="J108">
        <v>7</v>
      </c>
    </row>
    <row r="109" spans="5:10" x14ac:dyDescent="0.3">
      <c r="E109" t="str">
        <v>successful</v>
      </c>
      <c r="F109">
        <v>146</v>
      </c>
      <c r="I109" t="str">
        <v>failed</v>
      </c>
      <c r="J109">
        <v>803</v>
      </c>
    </row>
    <row r="110" spans="5:10" x14ac:dyDescent="0.3">
      <c r="E110" t="str">
        <v>successful</v>
      </c>
      <c r="F110">
        <v>1267</v>
      </c>
      <c r="I110" t="str">
        <v>failed</v>
      </c>
      <c r="J110">
        <v>16</v>
      </c>
    </row>
    <row r="111" spans="5:10" x14ac:dyDescent="0.3">
      <c r="E111" t="str">
        <v>successful</v>
      </c>
      <c r="F111">
        <v>1561</v>
      </c>
      <c r="I111" t="str">
        <v>failed</v>
      </c>
      <c r="J111">
        <v>31</v>
      </c>
    </row>
    <row r="112" spans="5:10" x14ac:dyDescent="0.3">
      <c r="E112" t="str">
        <v>successful</v>
      </c>
      <c r="F112">
        <v>48</v>
      </c>
      <c r="I112" t="str">
        <v>failed</v>
      </c>
      <c r="J112">
        <v>108</v>
      </c>
    </row>
    <row r="113" spans="5:10" x14ac:dyDescent="0.3">
      <c r="E113" t="str">
        <v>successful</v>
      </c>
      <c r="F113">
        <v>2739</v>
      </c>
      <c r="I113" t="str">
        <v>failed</v>
      </c>
      <c r="J113">
        <v>30</v>
      </c>
    </row>
    <row r="114" spans="5:10" x14ac:dyDescent="0.3">
      <c r="E114" t="str">
        <v>successful</v>
      </c>
      <c r="F114">
        <v>3537</v>
      </c>
      <c r="I114" t="str">
        <v>failed</v>
      </c>
      <c r="J114">
        <v>17</v>
      </c>
    </row>
    <row r="115" spans="5:10" x14ac:dyDescent="0.3">
      <c r="E115" t="str">
        <v>successful</v>
      </c>
      <c r="F115">
        <v>2107</v>
      </c>
      <c r="I115" t="str">
        <v>failed</v>
      </c>
      <c r="J115">
        <v>80</v>
      </c>
    </row>
    <row r="116" spans="5:10" x14ac:dyDescent="0.3">
      <c r="E116" t="str">
        <v>successful</v>
      </c>
      <c r="F116">
        <v>3318</v>
      </c>
      <c r="I116" t="str">
        <v>failed</v>
      </c>
      <c r="J116">
        <v>2468</v>
      </c>
    </row>
    <row r="117" spans="5:10" x14ac:dyDescent="0.3">
      <c r="E117" t="str">
        <v>successful</v>
      </c>
      <c r="F117">
        <v>340</v>
      </c>
      <c r="I117" t="str">
        <v>failed</v>
      </c>
      <c r="J117">
        <v>26</v>
      </c>
    </row>
    <row r="118" spans="5:10" x14ac:dyDescent="0.3">
      <c r="E118" t="str">
        <v>successful</v>
      </c>
      <c r="F118">
        <v>1442</v>
      </c>
      <c r="I118" t="str">
        <v>failed</v>
      </c>
      <c r="J118">
        <v>73</v>
      </c>
    </row>
    <row r="119" spans="5:10" x14ac:dyDescent="0.3">
      <c r="E119" t="str">
        <v>successful</v>
      </c>
      <c r="F119">
        <v>126</v>
      </c>
      <c r="I119" t="str">
        <v>failed</v>
      </c>
      <c r="J119">
        <v>128</v>
      </c>
    </row>
    <row r="120" spans="5:10" x14ac:dyDescent="0.3">
      <c r="E120" t="str">
        <v>successful</v>
      </c>
      <c r="F120">
        <v>524</v>
      </c>
      <c r="I120" t="str">
        <v>failed</v>
      </c>
      <c r="J120">
        <v>33</v>
      </c>
    </row>
    <row r="121" spans="5:10" x14ac:dyDescent="0.3">
      <c r="E121" t="str">
        <v>successful</v>
      </c>
      <c r="F121">
        <v>1989</v>
      </c>
      <c r="I121" t="str">
        <v>failed</v>
      </c>
      <c r="J121">
        <v>1072</v>
      </c>
    </row>
    <row r="122" spans="5:10" x14ac:dyDescent="0.3">
      <c r="E122" t="str">
        <v>successful</v>
      </c>
      <c r="F122">
        <v>157</v>
      </c>
      <c r="I122" t="str">
        <v>failed</v>
      </c>
      <c r="J122">
        <v>393</v>
      </c>
    </row>
    <row r="123" spans="5:10" x14ac:dyDescent="0.3">
      <c r="E123" t="str">
        <v>successful</v>
      </c>
      <c r="F123">
        <v>4498</v>
      </c>
      <c r="I123" t="str">
        <v>failed</v>
      </c>
      <c r="J123">
        <v>1257</v>
      </c>
    </row>
    <row r="124" spans="5:10" x14ac:dyDescent="0.3">
      <c r="E124" t="str">
        <v>successful</v>
      </c>
      <c r="F124">
        <v>80</v>
      </c>
      <c r="I124" t="str">
        <v>failed</v>
      </c>
      <c r="J124">
        <v>328</v>
      </c>
    </row>
    <row r="125" spans="5:10" x14ac:dyDescent="0.3">
      <c r="E125" t="str">
        <v>successful</v>
      </c>
      <c r="F125">
        <v>43</v>
      </c>
      <c r="I125" t="str">
        <v>failed</v>
      </c>
      <c r="J125">
        <v>147</v>
      </c>
    </row>
    <row r="126" spans="5:10" x14ac:dyDescent="0.3">
      <c r="E126" t="str">
        <v>successful</v>
      </c>
      <c r="F126">
        <v>2053</v>
      </c>
      <c r="I126" t="str">
        <v>failed</v>
      </c>
      <c r="J126">
        <v>830</v>
      </c>
    </row>
    <row r="127" spans="5:10" x14ac:dyDescent="0.3">
      <c r="E127" t="str">
        <v>successful</v>
      </c>
      <c r="F127">
        <v>168</v>
      </c>
      <c r="I127" t="str">
        <v>failed</v>
      </c>
      <c r="J127">
        <v>331</v>
      </c>
    </row>
    <row r="128" spans="5:10" x14ac:dyDescent="0.3">
      <c r="E128" t="str">
        <v>successful</v>
      </c>
      <c r="F128">
        <v>4289</v>
      </c>
      <c r="I128" t="str">
        <v>failed</v>
      </c>
      <c r="J128">
        <v>25</v>
      </c>
    </row>
    <row r="129" spans="5:10" x14ac:dyDescent="0.3">
      <c r="E129" t="str">
        <v>successful</v>
      </c>
      <c r="F129">
        <v>165</v>
      </c>
      <c r="I129" t="str">
        <v>failed</v>
      </c>
      <c r="J129">
        <v>3483</v>
      </c>
    </row>
    <row r="130" spans="5:10" x14ac:dyDescent="0.3">
      <c r="E130" t="str">
        <v>successful</v>
      </c>
      <c r="F130">
        <v>1815</v>
      </c>
      <c r="I130" t="str">
        <v>failed</v>
      </c>
      <c r="J130">
        <v>923</v>
      </c>
    </row>
    <row r="131" spans="5:10" x14ac:dyDescent="0.3">
      <c r="E131" t="str">
        <v>successful</v>
      </c>
      <c r="F131">
        <v>397</v>
      </c>
      <c r="I131" t="str">
        <v>failed</v>
      </c>
      <c r="J131">
        <v>1</v>
      </c>
    </row>
    <row r="132" spans="5:10" x14ac:dyDescent="0.3">
      <c r="E132" t="str">
        <v>successful</v>
      </c>
      <c r="F132">
        <v>1539</v>
      </c>
      <c r="I132" t="str">
        <v>failed</v>
      </c>
      <c r="J132">
        <v>33</v>
      </c>
    </row>
    <row r="133" spans="5:10" x14ac:dyDescent="0.3">
      <c r="E133" t="str">
        <v>successful</v>
      </c>
      <c r="F133">
        <v>138</v>
      </c>
      <c r="I133" t="str">
        <v>failed</v>
      </c>
      <c r="J133">
        <v>40</v>
      </c>
    </row>
    <row r="134" spans="5:10" x14ac:dyDescent="0.3">
      <c r="E134" t="str">
        <v>successful</v>
      </c>
      <c r="F134">
        <v>3594</v>
      </c>
      <c r="I134" t="str">
        <v>failed</v>
      </c>
      <c r="J134">
        <v>23</v>
      </c>
    </row>
    <row r="135" spans="5:10" x14ac:dyDescent="0.3">
      <c r="E135" t="str">
        <v>successful</v>
      </c>
      <c r="F135">
        <v>5880</v>
      </c>
      <c r="I135" t="str">
        <v>failed</v>
      </c>
      <c r="J135">
        <v>75</v>
      </c>
    </row>
    <row r="136" spans="5:10" x14ac:dyDescent="0.3">
      <c r="E136" t="str">
        <v>successful</v>
      </c>
      <c r="F136">
        <v>112</v>
      </c>
      <c r="I136" t="str">
        <v>failed</v>
      </c>
      <c r="J136">
        <v>2176</v>
      </c>
    </row>
    <row r="137" spans="5:10" x14ac:dyDescent="0.3">
      <c r="E137" t="str">
        <v>successful</v>
      </c>
      <c r="F137">
        <v>943</v>
      </c>
      <c r="I137" t="str">
        <v>failed</v>
      </c>
      <c r="J137">
        <v>441</v>
      </c>
    </row>
    <row r="138" spans="5:10" x14ac:dyDescent="0.3">
      <c r="E138" t="str">
        <v>successful</v>
      </c>
      <c r="F138">
        <v>2468</v>
      </c>
      <c r="I138" t="str">
        <v>failed</v>
      </c>
      <c r="J138">
        <v>25</v>
      </c>
    </row>
    <row r="139" spans="5:10" x14ac:dyDescent="0.3">
      <c r="E139" t="str">
        <v>successful</v>
      </c>
      <c r="F139">
        <v>2551</v>
      </c>
      <c r="I139" t="str">
        <v>failed</v>
      </c>
      <c r="J139">
        <v>127</v>
      </c>
    </row>
    <row r="140" spans="5:10" x14ac:dyDescent="0.3">
      <c r="E140" t="str">
        <v>successful</v>
      </c>
      <c r="F140">
        <v>101</v>
      </c>
      <c r="I140" t="str">
        <v>failed</v>
      </c>
      <c r="J140">
        <v>355</v>
      </c>
    </row>
    <row r="141" spans="5:10" x14ac:dyDescent="0.3">
      <c r="E141" t="str">
        <v>successful</v>
      </c>
      <c r="F141">
        <v>92</v>
      </c>
      <c r="I141" t="str">
        <v>failed</v>
      </c>
      <c r="J141">
        <v>44</v>
      </c>
    </row>
    <row r="142" spans="5:10" x14ac:dyDescent="0.3">
      <c r="E142" t="str">
        <v>successful</v>
      </c>
      <c r="F142">
        <v>62</v>
      </c>
      <c r="I142" t="str">
        <v>failed</v>
      </c>
      <c r="J142">
        <v>67</v>
      </c>
    </row>
    <row r="143" spans="5:10" x14ac:dyDescent="0.3">
      <c r="E143" t="str">
        <v>successful</v>
      </c>
      <c r="F143">
        <v>149</v>
      </c>
      <c r="I143" t="str">
        <v>failed</v>
      </c>
      <c r="J143">
        <v>1068</v>
      </c>
    </row>
    <row r="144" spans="5:10" x14ac:dyDescent="0.3">
      <c r="E144" t="str">
        <v>successful</v>
      </c>
      <c r="F144">
        <v>329</v>
      </c>
      <c r="I144" t="str">
        <v>failed</v>
      </c>
      <c r="J144">
        <v>424</v>
      </c>
    </row>
    <row r="145" spans="5:10" x14ac:dyDescent="0.3">
      <c r="E145" t="str">
        <v>successful</v>
      </c>
      <c r="F145">
        <v>97</v>
      </c>
      <c r="I145" t="str">
        <v>failed</v>
      </c>
      <c r="J145">
        <v>151</v>
      </c>
    </row>
    <row r="146" spans="5:10" x14ac:dyDescent="0.3">
      <c r="E146" t="str">
        <v>successful</v>
      </c>
      <c r="F146">
        <v>1784</v>
      </c>
      <c r="I146" t="str">
        <v>failed</v>
      </c>
      <c r="J146">
        <v>1608</v>
      </c>
    </row>
    <row r="147" spans="5:10" x14ac:dyDescent="0.3">
      <c r="E147" t="str">
        <v>successful</v>
      </c>
      <c r="F147">
        <v>1684</v>
      </c>
      <c r="I147" t="str">
        <v>failed</v>
      </c>
      <c r="J147">
        <v>941</v>
      </c>
    </row>
    <row r="148" spans="5:10" x14ac:dyDescent="0.3">
      <c r="E148" t="str">
        <v>successful</v>
      </c>
      <c r="F148">
        <v>250</v>
      </c>
      <c r="I148" t="str">
        <v>failed</v>
      </c>
      <c r="J148">
        <v>1</v>
      </c>
    </row>
    <row r="149" spans="5:10" x14ac:dyDescent="0.3">
      <c r="E149" t="str">
        <v>successful</v>
      </c>
      <c r="F149">
        <v>238</v>
      </c>
      <c r="I149" t="str">
        <v>failed</v>
      </c>
      <c r="J149">
        <v>40</v>
      </c>
    </row>
    <row r="150" spans="5:10" x14ac:dyDescent="0.3">
      <c r="E150" t="str">
        <v>successful</v>
      </c>
      <c r="F150">
        <v>53</v>
      </c>
      <c r="I150" t="str">
        <v>failed</v>
      </c>
      <c r="J150">
        <v>3015</v>
      </c>
    </row>
    <row r="151" spans="5:10" x14ac:dyDescent="0.3">
      <c r="E151" t="str">
        <v>successful</v>
      </c>
      <c r="F151">
        <v>214</v>
      </c>
      <c r="I151" t="str">
        <v>failed</v>
      </c>
      <c r="J151">
        <v>435</v>
      </c>
    </row>
    <row r="152" spans="5:10" x14ac:dyDescent="0.3">
      <c r="E152" t="str">
        <v>successful</v>
      </c>
      <c r="F152">
        <v>222</v>
      </c>
      <c r="I152" t="str">
        <v>failed</v>
      </c>
      <c r="J152">
        <v>714</v>
      </c>
    </row>
    <row r="153" spans="5:10" x14ac:dyDescent="0.3">
      <c r="E153" t="str">
        <v>successful</v>
      </c>
      <c r="F153">
        <v>1884</v>
      </c>
      <c r="I153" t="str">
        <v>failed</v>
      </c>
      <c r="J153">
        <v>5497</v>
      </c>
    </row>
    <row r="154" spans="5:10" x14ac:dyDescent="0.3">
      <c r="E154" t="str">
        <v>successful</v>
      </c>
      <c r="F154">
        <v>218</v>
      </c>
      <c r="I154" t="str">
        <v>failed</v>
      </c>
      <c r="J154">
        <v>418</v>
      </c>
    </row>
    <row r="155" spans="5:10" x14ac:dyDescent="0.3">
      <c r="E155" t="str">
        <v>successful</v>
      </c>
      <c r="F155">
        <v>6465</v>
      </c>
      <c r="I155" t="str">
        <v>failed</v>
      </c>
      <c r="J155">
        <v>1439</v>
      </c>
    </row>
    <row r="156" spans="5:10" x14ac:dyDescent="0.3">
      <c r="E156" t="str">
        <v>successful</v>
      </c>
      <c r="F156">
        <v>59</v>
      </c>
      <c r="I156" t="str">
        <v>failed</v>
      </c>
      <c r="J156">
        <v>15</v>
      </c>
    </row>
    <row r="157" spans="5:10" x14ac:dyDescent="0.3">
      <c r="E157" t="str">
        <v>successful</v>
      </c>
      <c r="F157">
        <v>88</v>
      </c>
      <c r="I157" t="str">
        <v>failed</v>
      </c>
      <c r="J157">
        <v>1999</v>
      </c>
    </row>
    <row r="158" spans="5:10" x14ac:dyDescent="0.3">
      <c r="E158" t="str">
        <v>successful</v>
      </c>
      <c r="F158">
        <v>1697</v>
      </c>
      <c r="I158" t="str">
        <v>failed</v>
      </c>
      <c r="J158">
        <v>118</v>
      </c>
    </row>
    <row r="159" spans="5:10" x14ac:dyDescent="0.3">
      <c r="E159" t="str">
        <v>successful</v>
      </c>
      <c r="F159">
        <v>92</v>
      </c>
      <c r="I159" t="str">
        <v>failed</v>
      </c>
      <c r="J159">
        <v>162</v>
      </c>
    </row>
    <row r="160" spans="5:10" x14ac:dyDescent="0.3">
      <c r="E160" t="str">
        <v>successful</v>
      </c>
      <c r="F160">
        <v>186</v>
      </c>
      <c r="I160" t="str">
        <v>failed</v>
      </c>
      <c r="J160">
        <v>83</v>
      </c>
    </row>
    <row r="161" spans="5:10" x14ac:dyDescent="0.3">
      <c r="E161" t="str">
        <v>successful</v>
      </c>
      <c r="F161">
        <v>138</v>
      </c>
      <c r="I161" t="str">
        <v>failed</v>
      </c>
      <c r="J161">
        <v>747</v>
      </c>
    </row>
    <row r="162" spans="5:10" x14ac:dyDescent="0.3">
      <c r="E162" t="str">
        <v>successful</v>
      </c>
      <c r="F162">
        <v>261</v>
      </c>
      <c r="I162" t="str">
        <v>failed</v>
      </c>
      <c r="J162">
        <v>84</v>
      </c>
    </row>
    <row r="163" spans="5:10" x14ac:dyDescent="0.3">
      <c r="E163" t="str">
        <v>successful</v>
      </c>
      <c r="F163">
        <v>107</v>
      </c>
      <c r="I163" t="str">
        <v>failed</v>
      </c>
      <c r="J163">
        <v>91</v>
      </c>
    </row>
    <row r="164" spans="5:10" x14ac:dyDescent="0.3">
      <c r="E164" t="str">
        <v>successful</v>
      </c>
      <c r="F164">
        <v>199</v>
      </c>
      <c r="I164" t="str">
        <v>failed</v>
      </c>
      <c r="J164">
        <v>792</v>
      </c>
    </row>
    <row r="165" spans="5:10" x14ac:dyDescent="0.3">
      <c r="E165" t="str">
        <v>successful</v>
      </c>
      <c r="F165">
        <v>5512</v>
      </c>
      <c r="I165" t="str">
        <v>failed</v>
      </c>
      <c r="J165">
        <v>32</v>
      </c>
    </row>
    <row r="166" spans="5:10" x14ac:dyDescent="0.3">
      <c r="E166" t="str">
        <v>successful</v>
      </c>
      <c r="F166">
        <v>86</v>
      </c>
      <c r="I166" t="str">
        <v>failed</v>
      </c>
      <c r="J166">
        <v>186</v>
      </c>
    </row>
    <row r="167" spans="5:10" x14ac:dyDescent="0.3">
      <c r="E167" t="str">
        <v>successful</v>
      </c>
      <c r="F167">
        <v>2768</v>
      </c>
      <c r="I167" t="str">
        <v>failed</v>
      </c>
      <c r="J167">
        <v>605</v>
      </c>
    </row>
    <row r="168" spans="5:10" x14ac:dyDescent="0.3">
      <c r="E168" t="str">
        <v>successful</v>
      </c>
      <c r="F168">
        <v>48</v>
      </c>
      <c r="I168" t="str">
        <v>failed</v>
      </c>
      <c r="J168">
        <v>1</v>
      </c>
    </row>
    <row r="169" spans="5:10" x14ac:dyDescent="0.3">
      <c r="E169" t="str">
        <v>successful</v>
      </c>
      <c r="F169">
        <v>87</v>
      </c>
      <c r="I169" t="str">
        <v>failed</v>
      </c>
      <c r="J169">
        <v>31</v>
      </c>
    </row>
    <row r="170" spans="5:10" x14ac:dyDescent="0.3">
      <c r="E170" t="str">
        <v>successful</v>
      </c>
      <c r="F170">
        <v>1894</v>
      </c>
      <c r="I170" t="str">
        <v>failed</v>
      </c>
      <c r="J170">
        <v>1181</v>
      </c>
    </row>
    <row r="171" spans="5:10" x14ac:dyDescent="0.3">
      <c r="E171" t="str">
        <v>successful</v>
      </c>
      <c r="F171">
        <v>282</v>
      </c>
      <c r="I171" t="str">
        <v>failed</v>
      </c>
      <c r="J171">
        <v>39</v>
      </c>
    </row>
    <row r="172" spans="5:10" x14ac:dyDescent="0.3">
      <c r="E172" t="str">
        <v>successful</v>
      </c>
      <c r="F172">
        <v>116</v>
      </c>
      <c r="I172" t="str">
        <v>failed</v>
      </c>
      <c r="J172">
        <v>46</v>
      </c>
    </row>
    <row r="173" spans="5:10" x14ac:dyDescent="0.3">
      <c r="E173" t="str">
        <v>successful</v>
      </c>
      <c r="F173">
        <v>83</v>
      </c>
      <c r="I173" t="str">
        <v>failed</v>
      </c>
      <c r="J173">
        <v>105</v>
      </c>
    </row>
    <row r="174" spans="5:10" x14ac:dyDescent="0.3">
      <c r="E174" t="str">
        <v>successful</v>
      </c>
      <c r="F174">
        <v>91</v>
      </c>
      <c r="I174" t="str">
        <v>failed</v>
      </c>
      <c r="J174">
        <v>535</v>
      </c>
    </row>
    <row r="175" spans="5:10" x14ac:dyDescent="0.3">
      <c r="E175" t="str">
        <v>successful</v>
      </c>
      <c r="F175">
        <v>546</v>
      </c>
      <c r="I175" t="str">
        <v>failed</v>
      </c>
      <c r="J175">
        <v>16</v>
      </c>
    </row>
    <row r="176" spans="5:10" x14ac:dyDescent="0.3">
      <c r="E176" t="str">
        <v>successful</v>
      </c>
      <c r="F176">
        <v>393</v>
      </c>
      <c r="I176" t="str">
        <v>failed</v>
      </c>
      <c r="J176">
        <v>575</v>
      </c>
    </row>
    <row r="177" spans="5:10" x14ac:dyDescent="0.3">
      <c r="E177" t="str">
        <v>successful</v>
      </c>
      <c r="F177">
        <v>133</v>
      </c>
      <c r="I177" t="str">
        <v>failed</v>
      </c>
      <c r="J177">
        <v>1120</v>
      </c>
    </row>
    <row r="178" spans="5:10" x14ac:dyDescent="0.3">
      <c r="E178" t="str">
        <v>successful</v>
      </c>
      <c r="F178">
        <v>254</v>
      </c>
      <c r="I178" t="str">
        <v>failed</v>
      </c>
      <c r="J178">
        <v>113</v>
      </c>
    </row>
    <row r="179" spans="5:10" x14ac:dyDescent="0.3">
      <c r="E179" t="str">
        <v>successful</v>
      </c>
      <c r="F179">
        <v>176</v>
      </c>
      <c r="I179" t="str">
        <v>failed</v>
      </c>
      <c r="J179">
        <v>1538</v>
      </c>
    </row>
    <row r="180" spans="5:10" x14ac:dyDescent="0.3">
      <c r="E180" t="str">
        <v>successful</v>
      </c>
      <c r="F180">
        <v>337</v>
      </c>
      <c r="I180" t="str">
        <v>failed</v>
      </c>
      <c r="J180">
        <v>9</v>
      </c>
    </row>
    <row r="181" spans="5:10" x14ac:dyDescent="0.3">
      <c r="E181" t="str">
        <v>successful</v>
      </c>
      <c r="F181">
        <v>107</v>
      </c>
      <c r="I181" t="str">
        <v>failed</v>
      </c>
      <c r="J181">
        <v>554</v>
      </c>
    </row>
    <row r="182" spans="5:10" x14ac:dyDescent="0.3">
      <c r="E182" t="str">
        <v>successful</v>
      </c>
      <c r="F182">
        <v>183</v>
      </c>
      <c r="I182" t="str">
        <v>failed</v>
      </c>
      <c r="J182">
        <v>648</v>
      </c>
    </row>
    <row r="183" spans="5:10" x14ac:dyDescent="0.3">
      <c r="E183" t="str">
        <v>successful</v>
      </c>
      <c r="F183">
        <v>72</v>
      </c>
      <c r="I183" t="str">
        <v>failed</v>
      </c>
      <c r="J183">
        <v>21</v>
      </c>
    </row>
    <row r="184" spans="5:10" x14ac:dyDescent="0.3">
      <c r="E184" t="str">
        <v>successful</v>
      </c>
      <c r="F184">
        <v>295</v>
      </c>
      <c r="I184" t="str">
        <v>failed</v>
      </c>
      <c r="J184">
        <v>54</v>
      </c>
    </row>
    <row r="185" spans="5:10" x14ac:dyDescent="0.3">
      <c r="E185" t="str">
        <v>successful</v>
      </c>
      <c r="F185">
        <v>142</v>
      </c>
      <c r="I185" t="str">
        <v>failed</v>
      </c>
      <c r="J185">
        <v>120</v>
      </c>
    </row>
    <row r="186" spans="5:10" x14ac:dyDescent="0.3">
      <c r="E186" t="str">
        <v>successful</v>
      </c>
      <c r="F186">
        <v>85</v>
      </c>
      <c r="I186" t="str">
        <v>failed</v>
      </c>
      <c r="J186">
        <v>579</v>
      </c>
    </row>
    <row r="187" spans="5:10" x14ac:dyDescent="0.3">
      <c r="E187" t="str">
        <v>successful</v>
      </c>
      <c r="F187">
        <v>659</v>
      </c>
      <c r="I187" t="str">
        <v>failed</v>
      </c>
      <c r="J187">
        <v>2072</v>
      </c>
    </row>
    <row r="188" spans="5:10" x14ac:dyDescent="0.3">
      <c r="E188" t="str">
        <v>successful</v>
      </c>
      <c r="F188">
        <v>121</v>
      </c>
      <c r="I188" t="str">
        <v>failed</v>
      </c>
      <c r="J188">
        <v>0</v>
      </c>
    </row>
    <row r="189" spans="5:10" x14ac:dyDescent="0.3">
      <c r="E189" t="str">
        <v>successful</v>
      </c>
      <c r="F189">
        <v>3742</v>
      </c>
      <c r="I189" t="str">
        <v>failed</v>
      </c>
      <c r="J189">
        <v>1796</v>
      </c>
    </row>
    <row r="190" spans="5:10" x14ac:dyDescent="0.3">
      <c r="E190" t="str">
        <v>successful</v>
      </c>
      <c r="F190">
        <v>223</v>
      </c>
      <c r="I190" t="str">
        <v>failed</v>
      </c>
      <c r="J190">
        <v>62</v>
      </c>
    </row>
    <row r="191" spans="5:10" x14ac:dyDescent="0.3">
      <c r="E191" t="str">
        <v>successful</v>
      </c>
      <c r="F191">
        <v>133</v>
      </c>
      <c r="I191" t="str">
        <v>failed</v>
      </c>
      <c r="J191">
        <v>347</v>
      </c>
    </row>
    <row r="192" spans="5:10" x14ac:dyDescent="0.3">
      <c r="E192" t="str">
        <v>successful</v>
      </c>
      <c r="F192">
        <v>5168</v>
      </c>
      <c r="I192" t="str">
        <v>failed</v>
      </c>
      <c r="J192">
        <v>19</v>
      </c>
    </row>
    <row r="193" spans="5:10" x14ac:dyDescent="0.3">
      <c r="E193" t="str">
        <v>successful</v>
      </c>
      <c r="F193">
        <v>307</v>
      </c>
      <c r="I193" t="str">
        <v>failed</v>
      </c>
      <c r="J193">
        <v>1258</v>
      </c>
    </row>
    <row r="194" spans="5:10" x14ac:dyDescent="0.3">
      <c r="E194" t="str">
        <v>successful</v>
      </c>
      <c r="F194">
        <v>2441</v>
      </c>
      <c r="I194" t="str">
        <v>failed</v>
      </c>
      <c r="J194">
        <v>362</v>
      </c>
    </row>
    <row r="195" spans="5:10" x14ac:dyDescent="0.3">
      <c r="E195" t="str">
        <v>successful</v>
      </c>
      <c r="F195">
        <v>1385</v>
      </c>
      <c r="I195" t="str">
        <v>failed</v>
      </c>
      <c r="J195">
        <v>133</v>
      </c>
    </row>
    <row r="196" spans="5:10" x14ac:dyDescent="0.3">
      <c r="E196" t="str">
        <v>successful</v>
      </c>
      <c r="F196">
        <v>190</v>
      </c>
      <c r="I196" t="str">
        <v>failed</v>
      </c>
      <c r="J196">
        <v>846</v>
      </c>
    </row>
    <row r="197" spans="5:10" x14ac:dyDescent="0.3">
      <c r="E197" t="str">
        <v>successful</v>
      </c>
      <c r="F197">
        <v>470</v>
      </c>
      <c r="I197" t="str">
        <v>failed</v>
      </c>
      <c r="J197">
        <v>10</v>
      </c>
    </row>
    <row r="198" spans="5:10" x14ac:dyDescent="0.3">
      <c r="E198" t="str">
        <v>successful</v>
      </c>
      <c r="F198">
        <v>253</v>
      </c>
      <c r="I198" t="str">
        <v>failed</v>
      </c>
      <c r="J198">
        <v>191</v>
      </c>
    </row>
    <row r="199" spans="5:10" x14ac:dyDescent="0.3">
      <c r="E199" t="str">
        <v>successful</v>
      </c>
      <c r="F199">
        <v>1113</v>
      </c>
      <c r="I199" t="str">
        <v>failed</v>
      </c>
      <c r="J199">
        <v>1979</v>
      </c>
    </row>
    <row r="200" spans="5:10" x14ac:dyDescent="0.3">
      <c r="E200" t="str">
        <v>successful</v>
      </c>
      <c r="F200">
        <v>2283</v>
      </c>
      <c r="I200" t="str">
        <v>failed</v>
      </c>
      <c r="J200">
        <v>63</v>
      </c>
    </row>
    <row r="201" spans="5:10" x14ac:dyDescent="0.3">
      <c r="E201" t="str">
        <v>successful</v>
      </c>
      <c r="F201">
        <v>1095</v>
      </c>
      <c r="I201" t="str">
        <v>failed</v>
      </c>
      <c r="J201">
        <v>6080</v>
      </c>
    </row>
    <row r="202" spans="5:10" x14ac:dyDescent="0.3">
      <c r="E202" t="str">
        <v>successful</v>
      </c>
      <c r="F202">
        <v>1690</v>
      </c>
      <c r="I202" t="str">
        <v>failed</v>
      </c>
      <c r="J202">
        <v>80</v>
      </c>
    </row>
    <row r="203" spans="5:10" x14ac:dyDescent="0.3">
      <c r="E203" t="str">
        <v>successful</v>
      </c>
      <c r="F203">
        <v>191</v>
      </c>
      <c r="I203" t="str">
        <v>failed</v>
      </c>
      <c r="J203">
        <v>9</v>
      </c>
    </row>
    <row r="204" spans="5:10" x14ac:dyDescent="0.3">
      <c r="E204" t="str">
        <v>successful</v>
      </c>
      <c r="F204">
        <v>2013</v>
      </c>
      <c r="I204" t="str">
        <v>failed</v>
      </c>
      <c r="J204">
        <v>1784</v>
      </c>
    </row>
    <row r="205" spans="5:10" x14ac:dyDescent="0.3">
      <c r="E205" t="str">
        <v>successful</v>
      </c>
      <c r="F205">
        <v>1703</v>
      </c>
      <c r="I205" t="str">
        <v>failed</v>
      </c>
      <c r="J205">
        <v>243</v>
      </c>
    </row>
    <row r="206" spans="5:10" x14ac:dyDescent="0.3">
      <c r="E206" t="str">
        <v>successful</v>
      </c>
      <c r="F206">
        <v>80</v>
      </c>
      <c r="I206" t="str">
        <v>failed</v>
      </c>
      <c r="J206">
        <v>1296</v>
      </c>
    </row>
    <row r="207" spans="5:10" x14ac:dyDescent="0.3">
      <c r="E207" t="str">
        <v>successful</v>
      </c>
      <c r="F207">
        <v>41</v>
      </c>
      <c r="I207" t="str">
        <v>failed</v>
      </c>
      <c r="J207">
        <v>77</v>
      </c>
    </row>
    <row r="208" spans="5:10" x14ac:dyDescent="0.3">
      <c r="E208" t="str">
        <v>successful</v>
      </c>
      <c r="F208">
        <v>187</v>
      </c>
      <c r="I208" t="str">
        <v>failed</v>
      </c>
      <c r="J208">
        <v>395</v>
      </c>
    </row>
    <row r="209" spans="5:10" x14ac:dyDescent="0.3">
      <c r="E209" t="str">
        <v>successful</v>
      </c>
      <c r="F209">
        <v>2875</v>
      </c>
      <c r="I209" t="str">
        <v>failed</v>
      </c>
      <c r="J209">
        <v>49</v>
      </c>
    </row>
    <row r="210" spans="5:10" x14ac:dyDescent="0.3">
      <c r="E210" t="str">
        <v>successful</v>
      </c>
      <c r="F210">
        <v>88</v>
      </c>
      <c r="I210" t="str">
        <v>failed</v>
      </c>
      <c r="J210">
        <v>180</v>
      </c>
    </row>
    <row r="211" spans="5:10" x14ac:dyDescent="0.3">
      <c r="E211" t="str">
        <v>successful</v>
      </c>
      <c r="F211">
        <v>191</v>
      </c>
      <c r="I211" t="str">
        <v>failed</v>
      </c>
      <c r="J211">
        <v>2690</v>
      </c>
    </row>
    <row r="212" spans="5:10" x14ac:dyDescent="0.3">
      <c r="E212" t="str">
        <v>successful</v>
      </c>
      <c r="F212">
        <v>139</v>
      </c>
      <c r="I212" t="str">
        <v>failed</v>
      </c>
      <c r="J212">
        <v>2779</v>
      </c>
    </row>
    <row r="213" spans="5:10" x14ac:dyDescent="0.3">
      <c r="E213" t="str">
        <v>successful</v>
      </c>
      <c r="F213">
        <v>186</v>
      </c>
      <c r="I213" t="str">
        <v>failed</v>
      </c>
      <c r="J213">
        <v>92</v>
      </c>
    </row>
    <row r="214" spans="5:10" x14ac:dyDescent="0.3">
      <c r="E214" t="str">
        <v>successful</v>
      </c>
      <c r="F214">
        <v>112</v>
      </c>
      <c r="I214" t="str">
        <v>failed</v>
      </c>
      <c r="J214">
        <v>1028</v>
      </c>
    </row>
    <row r="215" spans="5:10" x14ac:dyDescent="0.3">
      <c r="E215" t="str">
        <v>successful</v>
      </c>
      <c r="F215">
        <v>101</v>
      </c>
      <c r="I215" t="str">
        <v>failed</v>
      </c>
      <c r="J215">
        <v>26</v>
      </c>
    </row>
    <row r="216" spans="5:10" x14ac:dyDescent="0.3">
      <c r="E216" t="str">
        <v>successful</v>
      </c>
      <c r="F216">
        <v>206</v>
      </c>
      <c r="I216" t="str">
        <v>failed</v>
      </c>
      <c r="J216">
        <v>1790</v>
      </c>
    </row>
    <row r="217" spans="5:10" x14ac:dyDescent="0.3">
      <c r="E217" t="str">
        <v>successful</v>
      </c>
      <c r="F217">
        <v>154</v>
      </c>
      <c r="I217" t="str">
        <v>failed</v>
      </c>
      <c r="J217">
        <v>37</v>
      </c>
    </row>
    <row r="218" spans="5:10" x14ac:dyDescent="0.3">
      <c r="E218" t="str">
        <v>successful</v>
      </c>
      <c r="F218">
        <v>5966</v>
      </c>
      <c r="I218" t="str">
        <v>failed</v>
      </c>
      <c r="J218">
        <v>35</v>
      </c>
    </row>
    <row r="219" spans="5:10" x14ac:dyDescent="0.3">
      <c r="E219" t="str">
        <v>successful</v>
      </c>
      <c r="F219">
        <v>169</v>
      </c>
      <c r="I219" t="str">
        <v>failed</v>
      </c>
      <c r="J219">
        <v>558</v>
      </c>
    </row>
    <row r="220" spans="5:10" x14ac:dyDescent="0.3">
      <c r="E220" t="str">
        <v>successful</v>
      </c>
      <c r="F220">
        <v>2106</v>
      </c>
      <c r="I220" t="str">
        <v>failed</v>
      </c>
      <c r="J220">
        <v>64</v>
      </c>
    </row>
    <row r="221" spans="5:10" x14ac:dyDescent="0.3">
      <c r="E221" t="str">
        <v>successful</v>
      </c>
      <c r="F221">
        <v>131</v>
      </c>
      <c r="I221" t="str">
        <v>failed</v>
      </c>
      <c r="J221">
        <v>245</v>
      </c>
    </row>
    <row r="222" spans="5:10" x14ac:dyDescent="0.3">
      <c r="E222" t="str">
        <v>successful</v>
      </c>
      <c r="F222">
        <v>84</v>
      </c>
      <c r="I222" t="str">
        <v>failed</v>
      </c>
      <c r="J222">
        <v>71</v>
      </c>
    </row>
    <row r="223" spans="5:10" x14ac:dyDescent="0.3">
      <c r="E223" t="str">
        <v>successful</v>
      </c>
      <c r="F223">
        <v>155</v>
      </c>
      <c r="I223" t="str">
        <v>failed</v>
      </c>
      <c r="J223">
        <v>42</v>
      </c>
    </row>
    <row r="224" spans="5:10" x14ac:dyDescent="0.3">
      <c r="E224" t="str">
        <v>successful</v>
      </c>
      <c r="F224">
        <v>189</v>
      </c>
      <c r="I224" t="str">
        <v>failed</v>
      </c>
      <c r="J224">
        <v>156</v>
      </c>
    </row>
    <row r="225" spans="5:10" x14ac:dyDescent="0.3">
      <c r="E225" t="str">
        <v>successful</v>
      </c>
      <c r="F225">
        <v>4799</v>
      </c>
      <c r="I225" t="str">
        <v>failed</v>
      </c>
      <c r="J225">
        <v>1368</v>
      </c>
    </row>
    <row r="226" spans="5:10" x14ac:dyDescent="0.3">
      <c r="E226" t="str">
        <v>successful</v>
      </c>
      <c r="F226">
        <v>1137</v>
      </c>
      <c r="I226" t="str">
        <v>failed</v>
      </c>
      <c r="J226">
        <v>102</v>
      </c>
    </row>
    <row r="227" spans="5:10" x14ac:dyDescent="0.3">
      <c r="E227" t="str">
        <v>successful</v>
      </c>
      <c r="F227">
        <v>1152</v>
      </c>
      <c r="I227" t="str">
        <v>failed</v>
      </c>
      <c r="J227">
        <v>86</v>
      </c>
    </row>
    <row r="228" spans="5:10" x14ac:dyDescent="0.3">
      <c r="E228" t="str">
        <v>successful</v>
      </c>
      <c r="F228">
        <v>50</v>
      </c>
      <c r="I228" t="str">
        <v>failed</v>
      </c>
      <c r="J228">
        <v>253</v>
      </c>
    </row>
    <row r="229" spans="5:10" x14ac:dyDescent="0.3">
      <c r="E229" t="str">
        <v>successful</v>
      </c>
      <c r="F229">
        <v>3059</v>
      </c>
      <c r="I229" t="str">
        <v>failed</v>
      </c>
      <c r="J229">
        <v>157</v>
      </c>
    </row>
    <row r="230" spans="5:10" x14ac:dyDescent="0.3">
      <c r="E230" t="str">
        <v>successful</v>
      </c>
      <c r="F230">
        <v>34</v>
      </c>
      <c r="I230" t="str">
        <v>failed</v>
      </c>
      <c r="J230">
        <v>183</v>
      </c>
    </row>
    <row r="231" spans="5:10" x14ac:dyDescent="0.3">
      <c r="E231" t="str">
        <v>successful</v>
      </c>
      <c r="F231">
        <v>220</v>
      </c>
      <c r="I231" t="str">
        <v>failed</v>
      </c>
      <c r="J231">
        <v>82</v>
      </c>
    </row>
    <row r="232" spans="5:10" x14ac:dyDescent="0.3">
      <c r="E232" t="str">
        <v>successful</v>
      </c>
      <c r="F232">
        <v>1604</v>
      </c>
      <c r="I232" t="str">
        <v>failed</v>
      </c>
      <c r="J232">
        <v>1</v>
      </c>
    </row>
    <row r="233" spans="5:10" x14ac:dyDescent="0.3">
      <c r="E233" t="str">
        <v>successful</v>
      </c>
      <c r="F233">
        <v>454</v>
      </c>
      <c r="I233" t="str">
        <v>failed</v>
      </c>
      <c r="J233">
        <v>1198</v>
      </c>
    </row>
    <row r="234" spans="5:10" x14ac:dyDescent="0.3">
      <c r="E234" t="str">
        <v>successful</v>
      </c>
      <c r="F234">
        <v>123</v>
      </c>
      <c r="I234" t="str">
        <v>failed</v>
      </c>
      <c r="J234">
        <v>648</v>
      </c>
    </row>
    <row r="235" spans="5:10" x14ac:dyDescent="0.3">
      <c r="E235" t="str">
        <v>successful</v>
      </c>
      <c r="F235">
        <v>299</v>
      </c>
      <c r="I235" t="str">
        <v>failed</v>
      </c>
      <c r="J235">
        <v>64</v>
      </c>
    </row>
    <row r="236" spans="5:10" x14ac:dyDescent="0.3">
      <c r="E236" t="str">
        <v>successful</v>
      </c>
      <c r="F236">
        <v>2237</v>
      </c>
      <c r="I236" t="str">
        <v>failed</v>
      </c>
      <c r="J236">
        <v>62</v>
      </c>
    </row>
    <row r="237" spans="5:10" x14ac:dyDescent="0.3">
      <c r="E237" t="str">
        <v>successful</v>
      </c>
      <c r="F237">
        <v>645</v>
      </c>
      <c r="I237" t="str">
        <v>failed</v>
      </c>
      <c r="J237">
        <v>750</v>
      </c>
    </row>
    <row r="238" spans="5:10" x14ac:dyDescent="0.3">
      <c r="E238" t="str">
        <v>successful</v>
      </c>
      <c r="F238">
        <v>484</v>
      </c>
      <c r="I238" t="str">
        <v>failed</v>
      </c>
      <c r="J238">
        <v>105</v>
      </c>
    </row>
    <row r="239" spans="5:10" x14ac:dyDescent="0.3">
      <c r="E239" t="str">
        <v>successful</v>
      </c>
      <c r="F239">
        <v>154</v>
      </c>
      <c r="I239" t="str">
        <v>failed</v>
      </c>
      <c r="J239">
        <v>2604</v>
      </c>
    </row>
    <row r="240" spans="5:10" x14ac:dyDescent="0.3">
      <c r="E240" t="str">
        <v>successful</v>
      </c>
      <c r="F240">
        <v>82</v>
      </c>
      <c r="I240" t="str">
        <v>failed</v>
      </c>
      <c r="J240">
        <v>65</v>
      </c>
    </row>
    <row r="241" spans="5:10" x14ac:dyDescent="0.3">
      <c r="E241" t="str">
        <v>successful</v>
      </c>
      <c r="F241">
        <v>134</v>
      </c>
      <c r="I241" t="str">
        <v>failed</v>
      </c>
      <c r="J241">
        <v>94</v>
      </c>
    </row>
    <row r="242" spans="5:10" x14ac:dyDescent="0.3">
      <c r="E242" t="str">
        <v>successful</v>
      </c>
      <c r="F242">
        <v>5203</v>
      </c>
      <c r="I242" t="str">
        <v>failed</v>
      </c>
      <c r="J242">
        <v>257</v>
      </c>
    </row>
    <row r="243" spans="5:10" x14ac:dyDescent="0.3">
      <c r="E243" t="str">
        <v>successful</v>
      </c>
      <c r="F243">
        <v>94</v>
      </c>
      <c r="I243" t="str">
        <v>failed</v>
      </c>
      <c r="J243">
        <v>2928</v>
      </c>
    </row>
    <row r="244" spans="5:10" x14ac:dyDescent="0.3">
      <c r="E244" t="str">
        <v>successful</v>
      </c>
      <c r="F244">
        <v>205</v>
      </c>
      <c r="I244" t="str">
        <v>failed</v>
      </c>
      <c r="J244">
        <v>4697</v>
      </c>
    </row>
    <row r="245" spans="5:10" x14ac:dyDescent="0.3">
      <c r="E245" t="str">
        <v>successful</v>
      </c>
      <c r="F245">
        <v>92</v>
      </c>
      <c r="I245" t="str">
        <v>failed</v>
      </c>
      <c r="J245">
        <v>2915</v>
      </c>
    </row>
    <row r="246" spans="5:10" x14ac:dyDescent="0.3">
      <c r="E246" t="str">
        <v>successful</v>
      </c>
      <c r="F246">
        <v>219</v>
      </c>
      <c r="I246" t="str">
        <v>failed</v>
      </c>
      <c r="J246">
        <v>18</v>
      </c>
    </row>
    <row r="247" spans="5:10" x14ac:dyDescent="0.3">
      <c r="E247" t="str">
        <v>successful</v>
      </c>
      <c r="F247">
        <v>2526</v>
      </c>
      <c r="I247" t="str">
        <v>failed</v>
      </c>
      <c r="J247">
        <v>602</v>
      </c>
    </row>
    <row r="248" spans="5:10" x14ac:dyDescent="0.3">
      <c r="E248" t="str">
        <v>successful</v>
      </c>
      <c r="F248">
        <v>94</v>
      </c>
      <c r="I248" t="str">
        <v>failed</v>
      </c>
      <c r="J248">
        <v>1</v>
      </c>
    </row>
    <row r="249" spans="5:10" x14ac:dyDescent="0.3">
      <c r="E249" t="str">
        <v>successful</v>
      </c>
      <c r="F249">
        <v>1713</v>
      </c>
      <c r="I249" t="str">
        <v>failed</v>
      </c>
      <c r="J249">
        <v>3868</v>
      </c>
    </row>
    <row r="250" spans="5:10" x14ac:dyDescent="0.3">
      <c r="E250" t="str">
        <v>successful</v>
      </c>
      <c r="F250">
        <v>249</v>
      </c>
      <c r="I250" t="str">
        <v>failed</v>
      </c>
      <c r="J250">
        <v>504</v>
      </c>
    </row>
    <row r="251" spans="5:10" x14ac:dyDescent="0.3">
      <c r="E251" t="str">
        <v>successful</v>
      </c>
      <c r="F251">
        <v>192</v>
      </c>
      <c r="I251" t="str">
        <v>failed</v>
      </c>
      <c r="J251">
        <v>14</v>
      </c>
    </row>
    <row r="252" spans="5:10" x14ac:dyDescent="0.3">
      <c r="E252" t="str">
        <v>successful</v>
      </c>
      <c r="F252">
        <v>247</v>
      </c>
      <c r="I252" t="str">
        <v>failed</v>
      </c>
      <c r="J252">
        <v>750</v>
      </c>
    </row>
    <row r="253" spans="5:10" x14ac:dyDescent="0.3">
      <c r="E253" t="str">
        <v>successful</v>
      </c>
      <c r="F253">
        <v>2293</v>
      </c>
      <c r="I253" t="str">
        <v>failed</v>
      </c>
      <c r="J253">
        <v>77</v>
      </c>
    </row>
    <row r="254" spans="5:10" x14ac:dyDescent="0.3">
      <c r="E254" t="str">
        <v>successful</v>
      </c>
      <c r="F254">
        <v>3131</v>
      </c>
      <c r="I254" t="str">
        <v>failed</v>
      </c>
      <c r="J254">
        <v>752</v>
      </c>
    </row>
    <row r="255" spans="5:10" x14ac:dyDescent="0.3">
      <c r="E255" t="str">
        <v>successful</v>
      </c>
      <c r="F255">
        <v>143</v>
      </c>
      <c r="I255" t="str">
        <v>failed</v>
      </c>
      <c r="J255">
        <v>131</v>
      </c>
    </row>
    <row r="256" spans="5:10" x14ac:dyDescent="0.3">
      <c r="E256" t="str">
        <v>successful</v>
      </c>
      <c r="F256">
        <v>296</v>
      </c>
      <c r="I256" t="str">
        <v>failed</v>
      </c>
      <c r="J256">
        <v>87</v>
      </c>
    </row>
    <row r="257" spans="5:10" x14ac:dyDescent="0.3">
      <c r="E257" t="str">
        <v>successful</v>
      </c>
      <c r="F257">
        <v>170</v>
      </c>
      <c r="I257" t="str">
        <v>failed</v>
      </c>
      <c r="J257">
        <v>1063</v>
      </c>
    </row>
    <row r="258" spans="5:10" x14ac:dyDescent="0.3">
      <c r="E258" t="str">
        <v>successful</v>
      </c>
      <c r="F258">
        <v>86</v>
      </c>
      <c r="I258" t="str">
        <v>failed</v>
      </c>
      <c r="J258">
        <v>76</v>
      </c>
    </row>
    <row r="259" spans="5:10" x14ac:dyDescent="0.3">
      <c r="E259" t="str">
        <v>successful</v>
      </c>
      <c r="F259">
        <v>6286</v>
      </c>
      <c r="I259" t="str">
        <v>failed</v>
      </c>
      <c r="J259">
        <v>4428</v>
      </c>
    </row>
    <row r="260" spans="5:10" x14ac:dyDescent="0.3">
      <c r="E260" t="str">
        <v>successful</v>
      </c>
      <c r="F260">
        <v>3727</v>
      </c>
      <c r="I260" t="str">
        <v>failed</v>
      </c>
      <c r="J260">
        <v>58</v>
      </c>
    </row>
    <row r="261" spans="5:10" x14ac:dyDescent="0.3">
      <c r="E261" t="str">
        <v>successful</v>
      </c>
      <c r="F261">
        <v>1605</v>
      </c>
      <c r="I261" t="str">
        <v>failed</v>
      </c>
      <c r="J261">
        <v>111</v>
      </c>
    </row>
    <row r="262" spans="5:10" x14ac:dyDescent="0.3">
      <c r="E262" t="str">
        <v>successful</v>
      </c>
      <c r="F262">
        <v>2120</v>
      </c>
      <c r="I262" t="str">
        <v>failed</v>
      </c>
      <c r="J262">
        <v>2955</v>
      </c>
    </row>
    <row r="263" spans="5:10" x14ac:dyDescent="0.3">
      <c r="E263" t="str">
        <v>successful</v>
      </c>
      <c r="F263">
        <v>50</v>
      </c>
      <c r="I263" t="str">
        <v>failed</v>
      </c>
      <c r="J263">
        <v>1657</v>
      </c>
    </row>
    <row r="264" spans="5:10" x14ac:dyDescent="0.3">
      <c r="E264" t="str">
        <v>successful</v>
      </c>
      <c r="F264">
        <v>2080</v>
      </c>
      <c r="I264" t="str">
        <v>failed</v>
      </c>
      <c r="J264">
        <v>926</v>
      </c>
    </row>
    <row r="265" spans="5:10" x14ac:dyDescent="0.3">
      <c r="E265" t="str">
        <v>successful</v>
      </c>
      <c r="F265">
        <v>2105</v>
      </c>
      <c r="I265" t="str">
        <v>failed</v>
      </c>
      <c r="J265">
        <v>77</v>
      </c>
    </row>
    <row r="266" spans="5:10" x14ac:dyDescent="0.3">
      <c r="E266" t="str">
        <v>successful</v>
      </c>
      <c r="F266">
        <v>2436</v>
      </c>
      <c r="I266" t="str">
        <v>failed</v>
      </c>
      <c r="J266">
        <v>1748</v>
      </c>
    </row>
    <row r="267" spans="5:10" x14ac:dyDescent="0.3">
      <c r="E267" t="str">
        <v>successful</v>
      </c>
      <c r="F267">
        <v>80</v>
      </c>
      <c r="I267" t="str">
        <v>failed</v>
      </c>
      <c r="J267">
        <v>79</v>
      </c>
    </row>
    <row r="268" spans="5:10" x14ac:dyDescent="0.3">
      <c r="E268" t="str">
        <v>successful</v>
      </c>
      <c r="F268">
        <v>42</v>
      </c>
      <c r="I268" t="str">
        <v>failed</v>
      </c>
      <c r="J268">
        <v>889</v>
      </c>
    </row>
    <row r="269" spans="5:10" x14ac:dyDescent="0.3">
      <c r="E269" t="str">
        <v>successful</v>
      </c>
      <c r="F269">
        <v>139</v>
      </c>
      <c r="I269" t="str">
        <v>failed</v>
      </c>
      <c r="J269">
        <v>56</v>
      </c>
    </row>
    <row r="270" spans="5:10" x14ac:dyDescent="0.3">
      <c r="E270" t="str">
        <v>successful</v>
      </c>
      <c r="F270">
        <v>159</v>
      </c>
      <c r="I270" t="str">
        <v>failed</v>
      </c>
      <c r="J270">
        <v>1</v>
      </c>
    </row>
    <row r="271" spans="5:10" x14ac:dyDescent="0.3">
      <c r="E271" t="str">
        <v>successful</v>
      </c>
      <c r="F271">
        <v>381</v>
      </c>
      <c r="I271" t="str">
        <v>failed</v>
      </c>
      <c r="J271">
        <v>83</v>
      </c>
    </row>
    <row r="272" spans="5:10" x14ac:dyDescent="0.3">
      <c r="E272" t="str">
        <v>successful</v>
      </c>
      <c r="F272">
        <v>194</v>
      </c>
      <c r="I272" t="str">
        <v>failed</v>
      </c>
      <c r="J272">
        <v>2025</v>
      </c>
    </row>
    <row r="273" spans="5:10" x14ac:dyDescent="0.3">
      <c r="E273" t="str">
        <v>successful</v>
      </c>
      <c r="F273">
        <v>106</v>
      </c>
      <c r="I273" t="str">
        <v>failed</v>
      </c>
      <c r="J273">
        <v>14</v>
      </c>
    </row>
    <row r="274" spans="5:10" x14ac:dyDescent="0.3">
      <c r="E274" t="str">
        <v>successful</v>
      </c>
      <c r="F274">
        <v>142</v>
      </c>
      <c r="I274" t="str">
        <v>failed</v>
      </c>
      <c r="J274">
        <v>656</v>
      </c>
    </row>
    <row r="275" spans="5:10" x14ac:dyDescent="0.3">
      <c r="E275" t="str">
        <v>successful</v>
      </c>
      <c r="F275">
        <v>211</v>
      </c>
      <c r="I275" t="str">
        <v>failed</v>
      </c>
      <c r="J275">
        <v>1596</v>
      </c>
    </row>
    <row r="276" spans="5:10" x14ac:dyDescent="0.3">
      <c r="E276" t="str">
        <v>successful</v>
      </c>
      <c r="F276">
        <v>2756</v>
      </c>
      <c r="I276" t="str">
        <v>failed</v>
      </c>
      <c r="J276">
        <v>10</v>
      </c>
    </row>
    <row r="277" spans="5:10" x14ac:dyDescent="0.3">
      <c r="E277" t="str">
        <v>successful</v>
      </c>
      <c r="F277">
        <v>173</v>
      </c>
      <c r="I277" t="str">
        <v>failed</v>
      </c>
      <c r="J277">
        <v>1121</v>
      </c>
    </row>
    <row r="278" spans="5:10" x14ac:dyDescent="0.3">
      <c r="E278" t="str">
        <v>successful</v>
      </c>
      <c r="F278">
        <v>87</v>
      </c>
      <c r="I278" t="str">
        <v>failed</v>
      </c>
      <c r="J278">
        <v>15</v>
      </c>
    </row>
    <row r="279" spans="5:10" x14ac:dyDescent="0.3">
      <c r="E279" t="str">
        <v>successful</v>
      </c>
      <c r="F279">
        <v>1572</v>
      </c>
      <c r="I279" t="str">
        <v>failed</v>
      </c>
      <c r="J279">
        <v>191</v>
      </c>
    </row>
    <row r="280" spans="5:10" x14ac:dyDescent="0.3">
      <c r="E280" t="str">
        <v>successful</v>
      </c>
      <c r="F280">
        <v>2346</v>
      </c>
      <c r="I280" t="str">
        <v>failed</v>
      </c>
      <c r="J280">
        <v>16</v>
      </c>
    </row>
    <row r="281" spans="5:10" x14ac:dyDescent="0.3">
      <c r="E281" t="str">
        <v>successful</v>
      </c>
      <c r="F281">
        <v>115</v>
      </c>
      <c r="I281" t="str">
        <v>failed</v>
      </c>
      <c r="J281">
        <v>17</v>
      </c>
    </row>
    <row r="282" spans="5:10" x14ac:dyDescent="0.3">
      <c r="E282" t="str">
        <v>successful</v>
      </c>
      <c r="F282">
        <v>85</v>
      </c>
      <c r="I282" t="str">
        <v>failed</v>
      </c>
      <c r="J282">
        <v>34</v>
      </c>
    </row>
    <row r="283" spans="5:10" x14ac:dyDescent="0.3">
      <c r="E283" t="str">
        <v>successful</v>
      </c>
      <c r="F283">
        <v>144</v>
      </c>
      <c r="I283" t="str">
        <v>failed</v>
      </c>
      <c r="J283">
        <v>1</v>
      </c>
    </row>
    <row r="284" spans="5:10" x14ac:dyDescent="0.3">
      <c r="E284" t="str">
        <v>successful</v>
      </c>
      <c r="F284">
        <v>2443</v>
      </c>
      <c r="I284" t="str">
        <v>failed</v>
      </c>
      <c r="J284">
        <v>1274</v>
      </c>
    </row>
    <row r="285" spans="5:10" x14ac:dyDescent="0.3">
      <c r="E285" t="str">
        <v>successful</v>
      </c>
      <c r="F285">
        <v>64</v>
      </c>
      <c r="I285" t="str">
        <v>failed</v>
      </c>
      <c r="J285">
        <v>210</v>
      </c>
    </row>
    <row r="286" spans="5:10" x14ac:dyDescent="0.3">
      <c r="E286" t="str">
        <v>successful</v>
      </c>
      <c r="F286">
        <v>268</v>
      </c>
      <c r="I286" t="str">
        <v>failed</v>
      </c>
      <c r="J286">
        <v>248</v>
      </c>
    </row>
    <row r="287" spans="5:10" x14ac:dyDescent="0.3">
      <c r="E287" t="str">
        <v>successful</v>
      </c>
      <c r="F287">
        <v>195</v>
      </c>
      <c r="I287" t="str">
        <v>failed</v>
      </c>
      <c r="J287">
        <v>513</v>
      </c>
    </row>
    <row r="288" spans="5:10" x14ac:dyDescent="0.3">
      <c r="E288" t="str">
        <v>successful</v>
      </c>
      <c r="F288">
        <v>186</v>
      </c>
      <c r="I288" t="str">
        <v>failed</v>
      </c>
      <c r="J288">
        <v>3410</v>
      </c>
    </row>
    <row r="289" spans="5:10" x14ac:dyDescent="0.3">
      <c r="E289" t="str">
        <v>successful</v>
      </c>
      <c r="F289">
        <v>460</v>
      </c>
      <c r="I289" t="str">
        <v>failed</v>
      </c>
      <c r="J289">
        <v>10</v>
      </c>
    </row>
    <row r="290" spans="5:10" x14ac:dyDescent="0.3">
      <c r="E290" t="str">
        <v>successful</v>
      </c>
      <c r="F290">
        <v>2528</v>
      </c>
      <c r="I290" t="str">
        <v>failed</v>
      </c>
      <c r="J290">
        <v>2201</v>
      </c>
    </row>
    <row r="291" spans="5:10" x14ac:dyDescent="0.3">
      <c r="E291" t="str">
        <v>successful</v>
      </c>
      <c r="F291">
        <v>3657</v>
      </c>
      <c r="I291" t="str">
        <v>failed</v>
      </c>
      <c r="J291">
        <v>676</v>
      </c>
    </row>
    <row r="292" spans="5:10" x14ac:dyDescent="0.3">
      <c r="E292" t="str">
        <v>successful</v>
      </c>
      <c r="F292">
        <v>131</v>
      </c>
      <c r="I292" t="str">
        <v>failed</v>
      </c>
      <c r="J292">
        <v>831</v>
      </c>
    </row>
    <row r="293" spans="5:10" x14ac:dyDescent="0.3">
      <c r="E293" t="str">
        <v>successful</v>
      </c>
      <c r="F293">
        <v>239</v>
      </c>
      <c r="I293" t="str">
        <v>failed</v>
      </c>
      <c r="J293">
        <v>859</v>
      </c>
    </row>
    <row r="294" spans="5:10" x14ac:dyDescent="0.3">
      <c r="E294" t="str">
        <v>successful</v>
      </c>
      <c r="F294">
        <v>78</v>
      </c>
      <c r="I294" t="str">
        <v>failed</v>
      </c>
      <c r="J294">
        <v>45</v>
      </c>
    </row>
    <row r="295" spans="5:10" x14ac:dyDescent="0.3">
      <c r="E295" t="str">
        <v>successful</v>
      </c>
      <c r="F295">
        <v>1773</v>
      </c>
      <c r="I295" t="str">
        <v>failed</v>
      </c>
      <c r="J295">
        <v>6</v>
      </c>
    </row>
    <row r="296" spans="5:10" x14ac:dyDescent="0.3">
      <c r="E296" t="str">
        <v>successful</v>
      </c>
      <c r="F296">
        <v>32</v>
      </c>
      <c r="I296" t="str">
        <v>failed</v>
      </c>
      <c r="J296">
        <v>7</v>
      </c>
    </row>
    <row r="297" spans="5:10" x14ac:dyDescent="0.3">
      <c r="E297" t="str">
        <v>successful</v>
      </c>
      <c r="F297">
        <v>369</v>
      </c>
      <c r="I297" t="str">
        <v>failed</v>
      </c>
      <c r="J297">
        <v>31</v>
      </c>
    </row>
    <row r="298" spans="5:10" x14ac:dyDescent="0.3">
      <c r="E298" t="str">
        <v>successful</v>
      </c>
      <c r="F298">
        <v>89</v>
      </c>
      <c r="I298" t="str">
        <v>failed</v>
      </c>
      <c r="J298">
        <v>78</v>
      </c>
    </row>
    <row r="299" spans="5:10" x14ac:dyDescent="0.3">
      <c r="E299" t="str">
        <v>successful</v>
      </c>
      <c r="F299">
        <v>147</v>
      </c>
      <c r="I299" t="str">
        <v>failed</v>
      </c>
      <c r="J299">
        <v>1225</v>
      </c>
    </row>
    <row r="300" spans="5:10" x14ac:dyDescent="0.3">
      <c r="E300" t="str">
        <v>successful</v>
      </c>
      <c r="F300">
        <v>126</v>
      </c>
      <c r="I300" t="str">
        <v>failed</v>
      </c>
      <c r="J300">
        <v>1</v>
      </c>
    </row>
    <row r="301" spans="5:10" x14ac:dyDescent="0.3">
      <c r="E301" t="str">
        <v>successful</v>
      </c>
      <c r="F301">
        <v>2218</v>
      </c>
      <c r="I301" t="str">
        <v>failed</v>
      </c>
      <c r="J301">
        <v>67</v>
      </c>
    </row>
    <row r="302" spans="5:10" x14ac:dyDescent="0.3">
      <c r="E302" t="str">
        <v>successful</v>
      </c>
      <c r="F302">
        <v>202</v>
      </c>
      <c r="I302" t="str">
        <v>failed</v>
      </c>
      <c r="J302">
        <v>19</v>
      </c>
    </row>
    <row r="303" spans="5:10" x14ac:dyDescent="0.3">
      <c r="E303" t="str">
        <v>successful</v>
      </c>
      <c r="F303">
        <v>140</v>
      </c>
      <c r="I303" t="str">
        <v>failed</v>
      </c>
      <c r="J303">
        <v>2108</v>
      </c>
    </row>
    <row r="304" spans="5:10" x14ac:dyDescent="0.3">
      <c r="E304" t="str">
        <v>successful</v>
      </c>
      <c r="F304">
        <v>1052</v>
      </c>
      <c r="I304" t="str">
        <v>failed</v>
      </c>
      <c r="J304">
        <v>679</v>
      </c>
    </row>
    <row r="305" spans="5:10" x14ac:dyDescent="0.3">
      <c r="E305" t="str">
        <v>successful</v>
      </c>
      <c r="F305">
        <v>247</v>
      </c>
      <c r="I305" t="str">
        <v>failed</v>
      </c>
      <c r="J305">
        <v>36</v>
      </c>
    </row>
    <row r="306" spans="5:10" x14ac:dyDescent="0.3">
      <c r="E306" t="str">
        <v>successful</v>
      </c>
      <c r="F306">
        <v>84</v>
      </c>
      <c r="I306" t="str">
        <v>failed</v>
      </c>
      <c r="J306">
        <v>47</v>
      </c>
    </row>
    <row r="307" spans="5:10" x14ac:dyDescent="0.3">
      <c r="E307" t="str">
        <v>successful</v>
      </c>
      <c r="F307">
        <v>88</v>
      </c>
      <c r="I307" t="str">
        <v>failed</v>
      </c>
      <c r="J307">
        <v>70</v>
      </c>
    </row>
    <row r="308" spans="5:10" x14ac:dyDescent="0.3">
      <c r="E308" t="str">
        <v>successful</v>
      </c>
      <c r="F308">
        <v>156</v>
      </c>
      <c r="I308" t="str">
        <v>failed</v>
      </c>
      <c r="J308">
        <v>154</v>
      </c>
    </row>
    <row r="309" spans="5:10" x14ac:dyDescent="0.3">
      <c r="E309" t="str">
        <v>successful</v>
      </c>
      <c r="F309">
        <v>2985</v>
      </c>
      <c r="I309" t="str">
        <v>failed</v>
      </c>
      <c r="J309">
        <v>22</v>
      </c>
    </row>
    <row r="310" spans="5:10" x14ac:dyDescent="0.3">
      <c r="E310" t="str">
        <v>successful</v>
      </c>
      <c r="F310">
        <v>762</v>
      </c>
      <c r="I310" t="str">
        <v>failed</v>
      </c>
      <c r="J310">
        <v>1758</v>
      </c>
    </row>
    <row r="311" spans="5:10" x14ac:dyDescent="0.3">
      <c r="E311" t="str">
        <v>successful</v>
      </c>
      <c r="F311">
        <v>554</v>
      </c>
      <c r="I311" t="str">
        <v>failed</v>
      </c>
      <c r="J311">
        <v>94</v>
      </c>
    </row>
    <row r="312" spans="5:10" x14ac:dyDescent="0.3">
      <c r="E312" t="str">
        <v>successful</v>
      </c>
      <c r="F312">
        <v>135</v>
      </c>
      <c r="I312" t="str">
        <v>failed</v>
      </c>
      <c r="J312">
        <v>33</v>
      </c>
    </row>
    <row r="313" spans="5:10" x14ac:dyDescent="0.3">
      <c r="E313" t="str">
        <v>successful</v>
      </c>
      <c r="F313">
        <v>122</v>
      </c>
      <c r="I313" t="str">
        <v>failed</v>
      </c>
      <c r="J313">
        <v>1</v>
      </c>
    </row>
    <row r="314" spans="5:10" x14ac:dyDescent="0.3">
      <c r="E314" t="str">
        <v>successful</v>
      </c>
      <c r="F314">
        <v>221</v>
      </c>
      <c r="I314" t="str">
        <v>failed</v>
      </c>
      <c r="J314">
        <v>31</v>
      </c>
    </row>
    <row r="315" spans="5:10" x14ac:dyDescent="0.3">
      <c r="E315" t="str">
        <v>successful</v>
      </c>
      <c r="F315">
        <v>126</v>
      </c>
      <c r="I315" t="str">
        <v>failed</v>
      </c>
      <c r="J315">
        <v>35</v>
      </c>
    </row>
    <row r="316" spans="5:10" x14ac:dyDescent="0.3">
      <c r="E316" t="str">
        <v>successful</v>
      </c>
      <c r="F316">
        <v>1022</v>
      </c>
      <c r="I316" t="str">
        <v>failed</v>
      </c>
      <c r="J316">
        <v>63</v>
      </c>
    </row>
    <row r="317" spans="5:10" x14ac:dyDescent="0.3">
      <c r="E317" t="str">
        <v>successful</v>
      </c>
      <c r="F317">
        <v>3177</v>
      </c>
      <c r="I317" t="str">
        <v>failed</v>
      </c>
      <c r="J317">
        <v>526</v>
      </c>
    </row>
    <row r="318" spans="5:10" x14ac:dyDescent="0.3">
      <c r="E318" t="str">
        <v>successful</v>
      </c>
      <c r="F318">
        <v>198</v>
      </c>
      <c r="I318" t="str">
        <v>failed</v>
      </c>
      <c r="J318">
        <v>121</v>
      </c>
    </row>
    <row r="319" spans="5:10" x14ac:dyDescent="0.3">
      <c r="E319" t="str">
        <v>successful</v>
      </c>
      <c r="F319">
        <v>85</v>
      </c>
      <c r="I319" t="str">
        <v>failed</v>
      </c>
      <c r="J319">
        <v>67</v>
      </c>
    </row>
    <row r="320" spans="5:10" x14ac:dyDescent="0.3">
      <c r="E320" t="str">
        <v>successful</v>
      </c>
      <c r="F320">
        <v>3596</v>
      </c>
      <c r="I320" t="str">
        <v>failed</v>
      </c>
      <c r="J320">
        <v>57</v>
      </c>
    </row>
    <row r="321" spans="5:10" x14ac:dyDescent="0.3">
      <c r="E321" t="str">
        <v>successful</v>
      </c>
      <c r="F321">
        <v>244</v>
      </c>
      <c r="I321" t="str">
        <v>failed</v>
      </c>
      <c r="J321">
        <v>1229</v>
      </c>
    </row>
    <row r="322" spans="5:10" x14ac:dyDescent="0.3">
      <c r="E322" t="str">
        <v>successful</v>
      </c>
      <c r="F322">
        <v>5180</v>
      </c>
      <c r="I322" t="str">
        <v>failed</v>
      </c>
      <c r="J322">
        <v>12</v>
      </c>
    </row>
    <row r="323" spans="5:10" x14ac:dyDescent="0.3">
      <c r="E323" t="str">
        <v>successful</v>
      </c>
      <c r="F323">
        <v>589</v>
      </c>
      <c r="I323" t="str">
        <v>failed</v>
      </c>
      <c r="J323">
        <v>452</v>
      </c>
    </row>
    <row r="324" spans="5:10" x14ac:dyDescent="0.3">
      <c r="E324" t="str">
        <v>successful</v>
      </c>
      <c r="F324">
        <v>2725</v>
      </c>
      <c r="I324" t="str">
        <v>failed</v>
      </c>
      <c r="J324">
        <v>1886</v>
      </c>
    </row>
    <row r="325" spans="5:10" x14ac:dyDescent="0.3">
      <c r="E325" t="str">
        <v>successful</v>
      </c>
      <c r="F325">
        <v>300</v>
      </c>
      <c r="I325" t="str">
        <v>failed</v>
      </c>
      <c r="J325">
        <v>1825</v>
      </c>
    </row>
    <row r="326" spans="5:10" x14ac:dyDescent="0.3">
      <c r="E326" t="str">
        <v>successful</v>
      </c>
      <c r="F326">
        <v>144</v>
      </c>
      <c r="I326" t="str">
        <v>failed</v>
      </c>
      <c r="J326">
        <v>31</v>
      </c>
    </row>
    <row r="327" spans="5:10" x14ac:dyDescent="0.3">
      <c r="E327" t="str">
        <v>successful</v>
      </c>
      <c r="F327">
        <v>87</v>
      </c>
      <c r="I327" t="str">
        <v>failed</v>
      </c>
      <c r="J327">
        <v>107</v>
      </c>
    </row>
    <row r="328" spans="5:10" x14ac:dyDescent="0.3">
      <c r="E328" t="str">
        <v>successful</v>
      </c>
      <c r="F328">
        <v>3116</v>
      </c>
      <c r="I328" t="str">
        <v>failed</v>
      </c>
      <c r="J328">
        <v>27</v>
      </c>
    </row>
    <row r="329" spans="5:10" x14ac:dyDescent="0.3">
      <c r="E329" t="str">
        <v>successful</v>
      </c>
      <c r="F329">
        <v>909</v>
      </c>
      <c r="I329" t="str">
        <v>failed</v>
      </c>
      <c r="J329">
        <v>1221</v>
      </c>
    </row>
    <row r="330" spans="5:10" x14ac:dyDescent="0.3">
      <c r="E330" t="str">
        <v>successful</v>
      </c>
      <c r="F330">
        <v>1613</v>
      </c>
      <c r="I330" t="str">
        <v>failed</v>
      </c>
      <c r="J330">
        <v>1</v>
      </c>
    </row>
    <row r="331" spans="5:10" x14ac:dyDescent="0.3">
      <c r="E331" t="str">
        <v>successful</v>
      </c>
      <c r="F331">
        <v>136</v>
      </c>
      <c r="I331" t="str">
        <v>failed</v>
      </c>
      <c r="J331">
        <v>16</v>
      </c>
    </row>
    <row r="332" spans="5:10" x14ac:dyDescent="0.3">
      <c r="E332" t="str">
        <v>successful</v>
      </c>
      <c r="F332">
        <v>130</v>
      </c>
      <c r="I332" t="str">
        <v>failed</v>
      </c>
      <c r="J332">
        <v>41</v>
      </c>
    </row>
    <row r="333" spans="5:10" x14ac:dyDescent="0.3">
      <c r="E333" t="str">
        <v>successful</v>
      </c>
      <c r="F333">
        <v>102</v>
      </c>
      <c r="I333" t="str">
        <v>failed</v>
      </c>
      <c r="J333">
        <v>523</v>
      </c>
    </row>
    <row r="334" spans="5:10" x14ac:dyDescent="0.3">
      <c r="E334" t="str">
        <v>successful</v>
      </c>
      <c r="F334">
        <v>4006</v>
      </c>
      <c r="I334" t="str">
        <v>failed</v>
      </c>
      <c r="J334">
        <v>141</v>
      </c>
    </row>
    <row r="335" spans="5:10" x14ac:dyDescent="0.3">
      <c r="E335" t="str">
        <v>successful</v>
      </c>
      <c r="F335">
        <v>1629</v>
      </c>
      <c r="I335" t="str">
        <v>failed</v>
      </c>
      <c r="J335">
        <v>52</v>
      </c>
    </row>
    <row r="336" spans="5:10" x14ac:dyDescent="0.3">
      <c r="E336" t="str">
        <v>successful</v>
      </c>
      <c r="F336">
        <v>2188</v>
      </c>
      <c r="I336" t="str">
        <v>failed</v>
      </c>
      <c r="J336">
        <v>225</v>
      </c>
    </row>
    <row r="337" spans="5:10" x14ac:dyDescent="0.3">
      <c r="E337" t="str">
        <v>successful</v>
      </c>
      <c r="F337">
        <v>2409</v>
      </c>
      <c r="I337" t="str">
        <v>failed</v>
      </c>
      <c r="J337">
        <v>38</v>
      </c>
    </row>
    <row r="338" spans="5:10" x14ac:dyDescent="0.3">
      <c r="E338" t="str">
        <v>successful</v>
      </c>
      <c r="F338">
        <v>194</v>
      </c>
      <c r="I338" t="str">
        <v>failed</v>
      </c>
      <c r="J338">
        <v>15</v>
      </c>
    </row>
    <row r="339" spans="5:10" x14ac:dyDescent="0.3">
      <c r="E339" t="str">
        <v>successful</v>
      </c>
      <c r="F339">
        <v>1140</v>
      </c>
      <c r="I339" t="str">
        <v>failed</v>
      </c>
      <c r="J339">
        <v>37</v>
      </c>
    </row>
    <row r="340" spans="5:10" x14ac:dyDescent="0.3">
      <c r="E340" t="str">
        <v>successful</v>
      </c>
      <c r="F340">
        <v>102</v>
      </c>
      <c r="I340" t="str">
        <v>failed</v>
      </c>
      <c r="J340">
        <v>112</v>
      </c>
    </row>
    <row r="341" spans="5:10" x14ac:dyDescent="0.3">
      <c r="E341" t="str">
        <v>successful</v>
      </c>
      <c r="F341">
        <v>2857</v>
      </c>
      <c r="I341" t="str">
        <v>failed</v>
      </c>
      <c r="J341">
        <v>21</v>
      </c>
    </row>
    <row r="342" spans="5:10" x14ac:dyDescent="0.3">
      <c r="E342" t="str">
        <v>successful</v>
      </c>
      <c r="F342">
        <v>107</v>
      </c>
      <c r="I342" t="str">
        <v>failed</v>
      </c>
      <c r="J342">
        <v>67</v>
      </c>
    </row>
    <row r="343" spans="5:10" x14ac:dyDescent="0.3">
      <c r="E343" t="str">
        <v>successful</v>
      </c>
      <c r="F343">
        <v>160</v>
      </c>
      <c r="I343" t="str">
        <v>failed</v>
      </c>
      <c r="J343">
        <v>78</v>
      </c>
    </row>
    <row r="344" spans="5:10" x14ac:dyDescent="0.3">
      <c r="E344" t="str">
        <v>successful</v>
      </c>
      <c r="F344">
        <v>2230</v>
      </c>
      <c r="I344" t="str">
        <v>failed</v>
      </c>
      <c r="J344">
        <v>67</v>
      </c>
    </row>
    <row r="345" spans="5:10" x14ac:dyDescent="0.3">
      <c r="E345" t="str">
        <v>successful</v>
      </c>
      <c r="F345">
        <v>316</v>
      </c>
      <c r="I345" t="str">
        <v>failed</v>
      </c>
      <c r="J345">
        <v>263</v>
      </c>
    </row>
    <row r="346" spans="5:10" x14ac:dyDescent="0.3">
      <c r="E346" t="str">
        <v>successful</v>
      </c>
      <c r="F346">
        <v>117</v>
      </c>
      <c r="I346" t="str">
        <v>failed</v>
      </c>
      <c r="J346">
        <v>1691</v>
      </c>
    </row>
    <row r="347" spans="5:10" x14ac:dyDescent="0.3">
      <c r="E347" t="str">
        <v>successful</v>
      </c>
      <c r="F347">
        <v>6406</v>
      </c>
      <c r="I347" t="str">
        <v>failed</v>
      </c>
      <c r="J347">
        <v>181</v>
      </c>
    </row>
    <row r="348" spans="5:10" x14ac:dyDescent="0.3">
      <c r="E348" t="str">
        <v>successful</v>
      </c>
      <c r="F348">
        <v>192</v>
      </c>
      <c r="I348" t="str">
        <v>failed</v>
      </c>
      <c r="J348">
        <v>13</v>
      </c>
    </row>
    <row r="349" spans="5:10" x14ac:dyDescent="0.3">
      <c r="E349" t="str">
        <v>successful</v>
      </c>
      <c r="F349">
        <v>26</v>
      </c>
      <c r="I349" t="str">
        <v>failed</v>
      </c>
      <c r="J349">
        <v>1</v>
      </c>
    </row>
    <row r="350" spans="5:10" x14ac:dyDescent="0.3">
      <c r="E350" t="str">
        <v>successful</v>
      </c>
      <c r="F350">
        <v>723</v>
      </c>
      <c r="I350" t="str">
        <v>failed</v>
      </c>
      <c r="J350">
        <v>21</v>
      </c>
    </row>
    <row r="351" spans="5:10" x14ac:dyDescent="0.3">
      <c r="E351" t="str">
        <v>successful</v>
      </c>
      <c r="F351">
        <v>170</v>
      </c>
      <c r="I351" t="str">
        <v>failed</v>
      </c>
      <c r="J351">
        <v>830</v>
      </c>
    </row>
    <row r="352" spans="5:10" x14ac:dyDescent="0.3">
      <c r="E352" t="str">
        <v>successful</v>
      </c>
      <c r="F352">
        <v>238</v>
      </c>
      <c r="I352" t="str">
        <v>failed</v>
      </c>
      <c r="J352">
        <v>130</v>
      </c>
    </row>
    <row r="353" spans="5:10" x14ac:dyDescent="0.3">
      <c r="E353" t="str">
        <v>successful</v>
      </c>
      <c r="F353">
        <v>55</v>
      </c>
      <c r="I353" t="str">
        <v>failed</v>
      </c>
      <c r="J353">
        <v>55</v>
      </c>
    </row>
    <row r="354" spans="5:10" x14ac:dyDescent="0.3">
      <c r="E354" t="str">
        <v>successful</v>
      </c>
      <c r="F354">
        <v>128</v>
      </c>
      <c r="I354" t="str">
        <v>failed</v>
      </c>
      <c r="J354">
        <v>114</v>
      </c>
    </row>
    <row r="355" spans="5:10" x14ac:dyDescent="0.3">
      <c r="E355" t="str">
        <v>successful</v>
      </c>
      <c r="F355">
        <v>2144</v>
      </c>
      <c r="I355" t="str">
        <v>failed</v>
      </c>
      <c r="J355">
        <v>594</v>
      </c>
    </row>
    <row r="356" spans="5:10" x14ac:dyDescent="0.3">
      <c r="E356" t="str">
        <v>successful</v>
      </c>
      <c r="F356">
        <v>2693</v>
      </c>
      <c r="I356" t="str">
        <v>failed</v>
      </c>
      <c r="J356">
        <v>24</v>
      </c>
    </row>
    <row r="357" spans="5:10" x14ac:dyDescent="0.3">
      <c r="E357" t="str">
        <v>successful</v>
      </c>
      <c r="F357">
        <v>432</v>
      </c>
      <c r="I357" t="str">
        <v>failed</v>
      </c>
      <c r="J357">
        <v>252</v>
      </c>
    </row>
    <row r="358" spans="5:10" x14ac:dyDescent="0.3">
      <c r="E358" t="str">
        <v>successful</v>
      </c>
      <c r="F358">
        <v>189</v>
      </c>
      <c r="I358" t="str">
        <v>failed</v>
      </c>
      <c r="J358">
        <v>67</v>
      </c>
    </row>
    <row r="359" spans="5:10" x14ac:dyDescent="0.3">
      <c r="E359" t="str">
        <v>successful</v>
      </c>
      <c r="F359">
        <v>154</v>
      </c>
      <c r="I359" t="str">
        <v>failed</v>
      </c>
      <c r="J359">
        <v>742</v>
      </c>
    </row>
    <row r="360" spans="5:10" x14ac:dyDescent="0.3">
      <c r="E360" t="str">
        <v>successful</v>
      </c>
      <c r="F360">
        <v>96</v>
      </c>
      <c r="I360" t="str">
        <v>failed</v>
      </c>
      <c r="J360">
        <v>75</v>
      </c>
    </row>
    <row r="361" spans="5:10" x14ac:dyDescent="0.3">
      <c r="E361" t="str">
        <v>successful</v>
      </c>
      <c r="F361">
        <v>3063</v>
      </c>
      <c r="I361" t="str">
        <v>failed</v>
      </c>
      <c r="J361">
        <v>4405</v>
      </c>
    </row>
    <row r="362" spans="5:10" x14ac:dyDescent="0.3">
      <c r="E362" t="str">
        <v>successful</v>
      </c>
      <c r="F362">
        <v>2266</v>
      </c>
      <c r="I362" t="str">
        <v>failed</v>
      </c>
      <c r="J362">
        <v>92</v>
      </c>
    </row>
    <row r="363" spans="5:10" x14ac:dyDescent="0.3">
      <c r="E363" t="str">
        <v>successful</v>
      </c>
      <c r="F363">
        <v>194</v>
      </c>
      <c r="I363" t="str">
        <v>failed</v>
      </c>
      <c r="J363">
        <v>64</v>
      </c>
    </row>
    <row r="364" spans="5:10" x14ac:dyDescent="0.3">
      <c r="E364" t="str">
        <v>successful</v>
      </c>
      <c r="F364">
        <v>129</v>
      </c>
      <c r="I364" t="str">
        <v>failed</v>
      </c>
      <c r="J364">
        <v>64</v>
      </c>
    </row>
    <row r="365" spans="5:10" x14ac:dyDescent="0.3">
      <c r="E365" t="str">
        <v>successful</v>
      </c>
      <c r="F365">
        <v>375</v>
      </c>
      <c r="I365" t="str">
        <v>failed</v>
      </c>
      <c r="J365">
        <v>842</v>
      </c>
    </row>
    <row r="366" spans="5:10" x14ac:dyDescent="0.3">
      <c r="E366" t="str">
        <v>successful</v>
      </c>
      <c r="F366">
        <v>409</v>
      </c>
      <c r="I366" t="str">
        <v>failed</v>
      </c>
      <c r="J366">
        <v>112</v>
      </c>
    </row>
    <row r="367" spans="5:10" x14ac:dyDescent="0.3">
      <c r="E367" t="str">
        <v>successful</v>
      </c>
      <c r="F367">
        <v>234</v>
      </c>
      <c r="I367" t="str">
        <v>failed</v>
      </c>
      <c r="J367">
        <v>374</v>
      </c>
    </row>
    <row r="368" spans="5:10" x14ac:dyDescent="0.3">
      <c r="E368" t="str">
        <v>successful</v>
      </c>
      <c r="F368">
        <v>3016</v>
      </c>
    </row>
    <row r="369" spans="5:6" x14ac:dyDescent="0.3">
      <c r="E369" t="str">
        <v>successful</v>
      </c>
      <c r="F369">
        <v>264</v>
      </c>
    </row>
    <row r="370" spans="5:6" x14ac:dyDescent="0.3">
      <c r="E370" t="str">
        <v>successful</v>
      </c>
      <c r="F370">
        <v>272</v>
      </c>
    </row>
    <row r="371" spans="5:6" x14ac:dyDescent="0.3">
      <c r="E371" t="str">
        <v>successful</v>
      </c>
      <c r="F371">
        <v>419</v>
      </c>
    </row>
    <row r="372" spans="5:6" x14ac:dyDescent="0.3">
      <c r="E372" t="str">
        <v>successful</v>
      </c>
      <c r="F372">
        <v>1621</v>
      </c>
    </row>
    <row r="373" spans="5:6" x14ac:dyDescent="0.3">
      <c r="E373" t="str">
        <v>successful</v>
      </c>
      <c r="F373">
        <v>1101</v>
      </c>
    </row>
    <row r="374" spans="5:6" x14ac:dyDescent="0.3">
      <c r="E374" t="str">
        <v>successful</v>
      </c>
      <c r="F374">
        <v>1073</v>
      </c>
    </row>
    <row r="375" spans="5:6" x14ac:dyDescent="0.3">
      <c r="E375" t="str">
        <v>successful</v>
      </c>
      <c r="F375">
        <v>331</v>
      </c>
    </row>
    <row r="376" spans="5:6" x14ac:dyDescent="0.3">
      <c r="E376" t="str">
        <v>successful</v>
      </c>
      <c r="F376">
        <v>1170</v>
      </c>
    </row>
    <row r="377" spans="5:6" x14ac:dyDescent="0.3">
      <c r="E377" t="str">
        <v>successful</v>
      </c>
      <c r="F377">
        <v>363</v>
      </c>
    </row>
    <row r="378" spans="5:6" x14ac:dyDescent="0.3">
      <c r="E378" t="str">
        <v>successful</v>
      </c>
      <c r="F378">
        <v>103</v>
      </c>
    </row>
    <row r="379" spans="5:6" x14ac:dyDescent="0.3">
      <c r="E379" t="str">
        <v>successful</v>
      </c>
      <c r="F379">
        <v>147</v>
      </c>
    </row>
    <row r="380" spans="5:6" x14ac:dyDescent="0.3">
      <c r="E380" t="str">
        <v>successful</v>
      </c>
      <c r="F380">
        <v>110</v>
      </c>
    </row>
    <row r="381" spans="5:6" x14ac:dyDescent="0.3">
      <c r="E381" t="str">
        <v>successful</v>
      </c>
      <c r="F381">
        <v>134</v>
      </c>
    </row>
    <row r="382" spans="5:6" x14ac:dyDescent="0.3">
      <c r="E382" t="str">
        <v>successful</v>
      </c>
      <c r="F382">
        <v>269</v>
      </c>
    </row>
    <row r="383" spans="5:6" x14ac:dyDescent="0.3">
      <c r="E383" t="str">
        <v>successful</v>
      </c>
      <c r="F383">
        <v>175</v>
      </c>
    </row>
    <row r="384" spans="5:6" x14ac:dyDescent="0.3">
      <c r="E384" t="str">
        <v>successful</v>
      </c>
      <c r="F384">
        <v>69</v>
      </c>
    </row>
    <row r="385" spans="5:6" x14ac:dyDescent="0.3">
      <c r="E385" t="str">
        <v>successful</v>
      </c>
      <c r="F385">
        <v>190</v>
      </c>
    </row>
    <row r="386" spans="5:6" x14ac:dyDescent="0.3">
      <c r="E386" t="str">
        <v>successful</v>
      </c>
      <c r="F386">
        <v>237</v>
      </c>
    </row>
    <row r="387" spans="5:6" x14ac:dyDescent="0.3">
      <c r="E387" t="str">
        <v>successful</v>
      </c>
      <c r="F387">
        <v>196</v>
      </c>
    </row>
    <row r="388" spans="5:6" x14ac:dyDescent="0.3">
      <c r="E388" t="str">
        <v>successful</v>
      </c>
      <c r="F388">
        <v>7295</v>
      </c>
    </row>
    <row r="389" spans="5:6" x14ac:dyDescent="0.3">
      <c r="E389" t="str">
        <v>successful</v>
      </c>
      <c r="F389">
        <v>2893</v>
      </c>
    </row>
    <row r="390" spans="5:6" x14ac:dyDescent="0.3">
      <c r="E390" t="str">
        <v>successful</v>
      </c>
      <c r="F390">
        <v>820</v>
      </c>
    </row>
    <row r="391" spans="5:6" x14ac:dyDescent="0.3">
      <c r="E391" t="str">
        <v>successful</v>
      </c>
      <c r="F391">
        <v>2038</v>
      </c>
    </row>
    <row r="392" spans="5:6" x14ac:dyDescent="0.3">
      <c r="E392" t="str">
        <v>successful</v>
      </c>
      <c r="F392">
        <v>116</v>
      </c>
    </row>
    <row r="393" spans="5:6" x14ac:dyDescent="0.3">
      <c r="E393" t="str">
        <v>successful</v>
      </c>
      <c r="F393">
        <v>1345</v>
      </c>
    </row>
    <row r="394" spans="5:6" x14ac:dyDescent="0.3">
      <c r="E394" t="str">
        <v>successful</v>
      </c>
      <c r="F394">
        <v>168</v>
      </c>
    </row>
    <row r="395" spans="5:6" x14ac:dyDescent="0.3">
      <c r="E395" t="str">
        <v>successful</v>
      </c>
      <c r="F395">
        <v>137</v>
      </c>
    </row>
    <row r="396" spans="5:6" x14ac:dyDescent="0.3">
      <c r="E396" t="str">
        <v>successful</v>
      </c>
      <c r="F396">
        <v>186</v>
      </c>
    </row>
    <row r="397" spans="5:6" x14ac:dyDescent="0.3">
      <c r="E397" t="str">
        <v>successful</v>
      </c>
      <c r="F397">
        <v>125</v>
      </c>
    </row>
    <row r="398" spans="5:6" x14ac:dyDescent="0.3">
      <c r="E398" t="str">
        <v>successful</v>
      </c>
      <c r="F398">
        <v>202</v>
      </c>
    </row>
    <row r="399" spans="5:6" x14ac:dyDescent="0.3">
      <c r="E399" t="str">
        <v>successful</v>
      </c>
      <c r="F399">
        <v>103</v>
      </c>
    </row>
    <row r="400" spans="5:6" x14ac:dyDescent="0.3">
      <c r="E400" t="str">
        <v>successful</v>
      </c>
      <c r="F400">
        <v>1785</v>
      </c>
    </row>
    <row r="401" spans="5:6" x14ac:dyDescent="0.3">
      <c r="E401" t="str">
        <v>successful</v>
      </c>
      <c r="F401">
        <v>157</v>
      </c>
    </row>
    <row r="402" spans="5:6" x14ac:dyDescent="0.3">
      <c r="E402" t="str">
        <v>successful</v>
      </c>
      <c r="F402">
        <v>555</v>
      </c>
    </row>
    <row r="403" spans="5:6" x14ac:dyDescent="0.3">
      <c r="E403" t="str">
        <v>successful</v>
      </c>
      <c r="F403">
        <v>297</v>
      </c>
    </row>
    <row r="404" spans="5:6" x14ac:dyDescent="0.3">
      <c r="E404" t="str">
        <v>successful</v>
      </c>
      <c r="F404">
        <v>123</v>
      </c>
    </row>
    <row r="405" spans="5:6" x14ac:dyDescent="0.3">
      <c r="E405" t="str">
        <v>successful</v>
      </c>
      <c r="F405">
        <v>3036</v>
      </c>
    </row>
    <row r="406" spans="5:6" x14ac:dyDescent="0.3">
      <c r="E406" t="str">
        <v>successful</v>
      </c>
      <c r="F406">
        <v>144</v>
      </c>
    </row>
    <row r="407" spans="5:6" x14ac:dyDescent="0.3">
      <c r="E407" t="str">
        <v>successful</v>
      </c>
      <c r="F407">
        <v>121</v>
      </c>
    </row>
    <row r="408" spans="5:6" x14ac:dyDescent="0.3">
      <c r="E408" t="str">
        <v>successful</v>
      </c>
      <c r="F408">
        <v>181</v>
      </c>
    </row>
    <row r="409" spans="5:6" x14ac:dyDescent="0.3">
      <c r="E409" t="str">
        <v>successful</v>
      </c>
      <c r="F409">
        <v>122</v>
      </c>
    </row>
    <row r="410" spans="5:6" x14ac:dyDescent="0.3">
      <c r="E410" t="str">
        <v>successful</v>
      </c>
      <c r="F410">
        <v>1071</v>
      </c>
    </row>
    <row r="411" spans="5:6" x14ac:dyDescent="0.3">
      <c r="E411" t="str">
        <v>successful</v>
      </c>
      <c r="F411">
        <v>980</v>
      </c>
    </row>
    <row r="412" spans="5:6" x14ac:dyDescent="0.3">
      <c r="E412" t="str">
        <v>successful</v>
      </c>
      <c r="F412">
        <v>536</v>
      </c>
    </row>
    <row r="413" spans="5:6" x14ac:dyDescent="0.3">
      <c r="E413" t="str">
        <v>successful</v>
      </c>
      <c r="F413">
        <v>1991</v>
      </c>
    </row>
    <row r="414" spans="5:6" x14ac:dyDescent="0.3">
      <c r="E414" t="str">
        <v>successful</v>
      </c>
      <c r="F414">
        <v>180</v>
      </c>
    </row>
    <row r="415" spans="5:6" x14ac:dyDescent="0.3">
      <c r="E415" t="str">
        <v>successful</v>
      </c>
      <c r="F415">
        <v>130</v>
      </c>
    </row>
    <row r="416" spans="5:6" x14ac:dyDescent="0.3">
      <c r="E416" t="str">
        <v>successful</v>
      </c>
      <c r="F416">
        <v>122</v>
      </c>
    </row>
    <row r="417" spans="5:6" x14ac:dyDescent="0.3">
      <c r="E417" t="str">
        <v>successful</v>
      </c>
      <c r="F417">
        <v>140</v>
      </c>
    </row>
    <row r="418" spans="5:6" x14ac:dyDescent="0.3">
      <c r="E418" t="str">
        <v>successful</v>
      </c>
      <c r="F418">
        <v>3388</v>
      </c>
    </row>
    <row r="419" spans="5:6" x14ac:dyDescent="0.3">
      <c r="E419" t="str">
        <v>successful</v>
      </c>
      <c r="F419">
        <v>280</v>
      </c>
    </row>
    <row r="420" spans="5:6" x14ac:dyDescent="0.3">
      <c r="E420" t="str">
        <v>successful</v>
      </c>
      <c r="F420">
        <v>366</v>
      </c>
    </row>
    <row r="421" spans="5:6" x14ac:dyDescent="0.3">
      <c r="E421" t="str">
        <v>successful</v>
      </c>
      <c r="F421">
        <v>270</v>
      </c>
    </row>
    <row r="422" spans="5:6" x14ac:dyDescent="0.3">
      <c r="E422" t="str">
        <v>successful</v>
      </c>
      <c r="F422">
        <v>137</v>
      </c>
    </row>
    <row r="423" spans="5:6" x14ac:dyDescent="0.3">
      <c r="E423" t="str">
        <v>successful</v>
      </c>
      <c r="F423">
        <v>3205</v>
      </c>
    </row>
    <row r="424" spans="5:6" x14ac:dyDescent="0.3">
      <c r="E424" t="str">
        <v>successful</v>
      </c>
      <c r="F424">
        <v>288</v>
      </c>
    </row>
    <row r="425" spans="5:6" x14ac:dyDescent="0.3">
      <c r="E425" t="str">
        <v>successful</v>
      </c>
      <c r="F425">
        <v>148</v>
      </c>
    </row>
    <row r="426" spans="5:6" x14ac:dyDescent="0.3">
      <c r="E426" t="str">
        <v>successful</v>
      </c>
      <c r="F426">
        <v>114</v>
      </c>
    </row>
    <row r="427" spans="5:6" x14ac:dyDescent="0.3">
      <c r="E427" t="str">
        <v>successful</v>
      </c>
      <c r="F427">
        <v>1518</v>
      </c>
    </row>
    <row r="428" spans="5:6" x14ac:dyDescent="0.3">
      <c r="E428" t="str">
        <v>successful</v>
      </c>
      <c r="F428">
        <v>166</v>
      </c>
    </row>
    <row r="429" spans="5:6" x14ac:dyDescent="0.3">
      <c r="E429" t="str">
        <v>successful</v>
      </c>
      <c r="F429">
        <v>100</v>
      </c>
    </row>
    <row r="430" spans="5:6" x14ac:dyDescent="0.3">
      <c r="E430" t="str">
        <v>successful</v>
      </c>
      <c r="F430">
        <v>235</v>
      </c>
    </row>
    <row r="431" spans="5:6" x14ac:dyDescent="0.3">
      <c r="E431" t="str">
        <v>successful</v>
      </c>
      <c r="F431">
        <v>148</v>
      </c>
    </row>
    <row r="432" spans="5:6" x14ac:dyDescent="0.3">
      <c r="E432" t="str">
        <v>successful</v>
      </c>
      <c r="F432">
        <v>198</v>
      </c>
    </row>
    <row r="433" spans="5:6" x14ac:dyDescent="0.3">
      <c r="E433" t="str">
        <v>successful</v>
      </c>
      <c r="F433">
        <v>150</v>
      </c>
    </row>
    <row r="434" spans="5:6" x14ac:dyDescent="0.3">
      <c r="E434" t="str">
        <v>successful</v>
      </c>
      <c r="F434">
        <v>216</v>
      </c>
    </row>
    <row r="435" spans="5:6" x14ac:dyDescent="0.3">
      <c r="E435" t="str">
        <v>successful</v>
      </c>
      <c r="F435">
        <v>5139</v>
      </c>
    </row>
    <row r="436" spans="5:6" x14ac:dyDescent="0.3">
      <c r="E436" t="str">
        <v>successful</v>
      </c>
      <c r="F436">
        <v>2353</v>
      </c>
    </row>
    <row r="437" spans="5:6" x14ac:dyDescent="0.3">
      <c r="E437" t="str">
        <v>successful</v>
      </c>
      <c r="F437">
        <v>78</v>
      </c>
    </row>
    <row r="438" spans="5:6" x14ac:dyDescent="0.3">
      <c r="E438" t="str">
        <v>successful</v>
      </c>
      <c r="F438">
        <v>174</v>
      </c>
    </row>
    <row r="439" spans="5:6" x14ac:dyDescent="0.3">
      <c r="E439" t="str">
        <v>successful</v>
      </c>
      <c r="F439">
        <v>164</v>
      </c>
    </row>
    <row r="440" spans="5:6" x14ac:dyDescent="0.3">
      <c r="E440" t="str">
        <v>successful</v>
      </c>
      <c r="F440">
        <v>161</v>
      </c>
    </row>
    <row r="441" spans="5:6" x14ac:dyDescent="0.3">
      <c r="E441" t="str">
        <v>successful</v>
      </c>
      <c r="F441">
        <v>138</v>
      </c>
    </row>
    <row r="442" spans="5:6" x14ac:dyDescent="0.3">
      <c r="E442" t="str">
        <v>successful</v>
      </c>
      <c r="F442">
        <v>3308</v>
      </c>
    </row>
    <row r="443" spans="5:6" x14ac:dyDescent="0.3">
      <c r="E443" t="str">
        <v>successful</v>
      </c>
      <c r="F443">
        <v>127</v>
      </c>
    </row>
    <row r="444" spans="5:6" x14ac:dyDescent="0.3">
      <c r="E444" t="str">
        <v>successful</v>
      </c>
      <c r="F444">
        <v>207</v>
      </c>
    </row>
    <row r="445" spans="5:6" x14ac:dyDescent="0.3">
      <c r="E445" t="str">
        <v>successful</v>
      </c>
      <c r="F445">
        <v>181</v>
      </c>
    </row>
    <row r="446" spans="5:6" x14ac:dyDescent="0.3">
      <c r="E446" t="str">
        <v>successful</v>
      </c>
      <c r="F446">
        <v>110</v>
      </c>
    </row>
    <row r="447" spans="5:6" x14ac:dyDescent="0.3">
      <c r="E447" t="str">
        <v>successful</v>
      </c>
      <c r="F447">
        <v>185</v>
      </c>
    </row>
    <row r="448" spans="5:6" x14ac:dyDescent="0.3">
      <c r="E448" t="str">
        <v>successful</v>
      </c>
      <c r="F448">
        <v>121</v>
      </c>
    </row>
    <row r="449" spans="5:6" x14ac:dyDescent="0.3">
      <c r="E449" t="str">
        <v>successful</v>
      </c>
      <c r="F449">
        <v>106</v>
      </c>
    </row>
    <row r="450" spans="5:6" x14ac:dyDescent="0.3">
      <c r="E450" t="str">
        <v>successful</v>
      </c>
      <c r="F450">
        <v>142</v>
      </c>
    </row>
    <row r="451" spans="5:6" x14ac:dyDescent="0.3">
      <c r="E451" t="str">
        <v>successful</v>
      </c>
      <c r="F451">
        <v>233</v>
      </c>
    </row>
    <row r="452" spans="5:6" x14ac:dyDescent="0.3">
      <c r="E452" t="str">
        <v>successful</v>
      </c>
      <c r="F452">
        <v>218</v>
      </c>
    </row>
    <row r="453" spans="5:6" x14ac:dyDescent="0.3">
      <c r="E453" t="str">
        <v>successful</v>
      </c>
      <c r="F453">
        <v>76</v>
      </c>
    </row>
    <row r="454" spans="5:6" x14ac:dyDescent="0.3">
      <c r="E454" t="str">
        <v>successful</v>
      </c>
      <c r="F454">
        <v>43</v>
      </c>
    </row>
    <row r="455" spans="5:6" x14ac:dyDescent="0.3">
      <c r="E455" t="str">
        <v>successful</v>
      </c>
      <c r="F455">
        <v>221</v>
      </c>
    </row>
    <row r="456" spans="5:6" x14ac:dyDescent="0.3">
      <c r="E456" t="str">
        <v>successful</v>
      </c>
      <c r="F456">
        <v>2805</v>
      </c>
    </row>
    <row r="457" spans="5:6" x14ac:dyDescent="0.3">
      <c r="E457" t="str">
        <v>successful</v>
      </c>
      <c r="F457">
        <v>68</v>
      </c>
    </row>
    <row r="458" spans="5:6" x14ac:dyDescent="0.3">
      <c r="E458" t="str">
        <v>successful</v>
      </c>
      <c r="F458">
        <v>183</v>
      </c>
    </row>
    <row r="459" spans="5:6" x14ac:dyDescent="0.3">
      <c r="E459" t="str">
        <v>successful</v>
      </c>
      <c r="F459">
        <v>133</v>
      </c>
    </row>
    <row r="460" spans="5:6" x14ac:dyDescent="0.3">
      <c r="E460" t="str">
        <v>successful</v>
      </c>
      <c r="F460">
        <v>2489</v>
      </c>
    </row>
    <row r="461" spans="5:6" x14ac:dyDescent="0.3">
      <c r="E461" t="str">
        <v>successful</v>
      </c>
      <c r="F461">
        <v>69</v>
      </c>
    </row>
    <row r="462" spans="5:6" x14ac:dyDescent="0.3">
      <c r="E462" t="str">
        <v>successful</v>
      </c>
      <c r="F462">
        <v>279</v>
      </c>
    </row>
    <row r="463" spans="5:6" x14ac:dyDescent="0.3">
      <c r="E463" t="str">
        <v>successful</v>
      </c>
      <c r="F463">
        <v>210</v>
      </c>
    </row>
    <row r="464" spans="5:6" x14ac:dyDescent="0.3">
      <c r="E464" t="str">
        <v>successful</v>
      </c>
      <c r="F464">
        <v>2100</v>
      </c>
    </row>
    <row r="465" spans="5:6" x14ac:dyDescent="0.3">
      <c r="E465" t="str">
        <v>successful</v>
      </c>
      <c r="F465">
        <v>252</v>
      </c>
    </row>
    <row r="466" spans="5:6" x14ac:dyDescent="0.3">
      <c r="E466" t="str">
        <v>successful</v>
      </c>
      <c r="F466">
        <v>1280</v>
      </c>
    </row>
    <row r="467" spans="5:6" x14ac:dyDescent="0.3">
      <c r="E467" t="str">
        <v>successful</v>
      </c>
      <c r="F467">
        <v>157</v>
      </c>
    </row>
    <row r="468" spans="5:6" x14ac:dyDescent="0.3">
      <c r="E468" t="str">
        <v>successful</v>
      </c>
      <c r="F468">
        <v>194</v>
      </c>
    </row>
    <row r="469" spans="5:6" x14ac:dyDescent="0.3">
      <c r="E469" t="str">
        <v>successful</v>
      </c>
      <c r="F469">
        <v>82</v>
      </c>
    </row>
    <row r="470" spans="5:6" x14ac:dyDescent="0.3">
      <c r="E470" t="str">
        <v>successful</v>
      </c>
      <c r="F470">
        <v>4233</v>
      </c>
    </row>
    <row r="471" spans="5:6" x14ac:dyDescent="0.3">
      <c r="E471" t="str">
        <v>successful</v>
      </c>
      <c r="F471">
        <v>1297</v>
      </c>
    </row>
    <row r="472" spans="5:6" x14ac:dyDescent="0.3">
      <c r="E472" t="str">
        <v>successful</v>
      </c>
      <c r="F472">
        <v>165</v>
      </c>
    </row>
    <row r="473" spans="5:6" x14ac:dyDescent="0.3">
      <c r="E473" t="str">
        <v>successful</v>
      </c>
      <c r="F473">
        <v>119</v>
      </c>
    </row>
    <row r="474" spans="5:6" x14ac:dyDescent="0.3">
      <c r="E474" t="str">
        <v>successful</v>
      </c>
      <c r="F474">
        <v>1797</v>
      </c>
    </row>
    <row r="475" spans="5:6" x14ac:dyDescent="0.3">
      <c r="E475" t="str">
        <v>successful</v>
      </c>
      <c r="F475">
        <v>261</v>
      </c>
    </row>
    <row r="476" spans="5:6" x14ac:dyDescent="0.3">
      <c r="E476" t="str">
        <v>successful</v>
      </c>
      <c r="F476">
        <v>157</v>
      </c>
    </row>
    <row r="477" spans="5:6" x14ac:dyDescent="0.3">
      <c r="E477" t="str">
        <v>successful</v>
      </c>
      <c r="F477">
        <v>3533</v>
      </c>
    </row>
    <row r="478" spans="5:6" x14ac:dyDescent="0.3">
      <c r="E478" t="str">
        <v>successful</v>
      </c>
      <c r="F478">
        <v>155</v>
      </c>
    </row>
    <row r="479" spans="5:6" x14ac:dyDescent="0.3">
      <c r="E479" t="str">
        <v>successful</v>
      </c>
      <c r="F479">
        <v>132</v>
      </c>
    </row>
    <row r="480" spans="5:6" x14ac:dyDescent="0.3">
      <c r="E480" t="str">
        <v>successful</v>
      </c>
      <c r="F480">
        <v>1354</v>
      </c>
    </row>
    <row r="481" spans="5:6" x14ac:dyDescent="0.3">
      <c r="E481" t="str">
        <v>successful</v>
      </c>
      <c r="F481">
        <v>48</v>
      </c>
    </row>
    <row r="482" spans="5:6" x14ac:dyDescent="0.3">
      <c r="E482" t="str">
        <v>successful</v>
      </c>
      <c r="F482">
        <v>110</v>
      </c>
    </row>
    <row r="483" spans="5:6" x14ac:dyDescent="0.3">
      <c r="E483" t="str">
        <v>successful</v>
      </c>
      <c r="F483">
        <v>172</v>
      </c>
    </row>
    <row r="484" spans="5:6" x14ac:dyDescent="0.3">
      <c r="E484" t="str">
        <v>successful</v>
      </c>
      <c r="F484">
        <v>307</v>
      </c>
    </row>
    <row r="485" spans="5:6" x14ac:dyDescent="0.3">
      <c r="E485" t="str">
        <v>successful</v>
      </c>
      <c r="F485">
        <v>160</v>
      </c>
    </row>
    <row r="486" spans="5:6" x14ac:dyDescent="0.3">
      <c r="E486" t="str">
        <v>successful</v>
      </c>
      <c r="F486">
        <v>1467</v>
      </c>
    </row>
    <row r="487" spans="5:6" x14ac:dyDescent="0.3">
      <c r="E487" t="str">
        <v>successful</v>
      </c>
      <c r="F487">
        <v>2662</v>
      </c>
    </row>
    <row r="488" spans="5:6" x14ac:dyDescent="0.3">
      <c r="E488" t="str">
        <v>successful</v>
      </c>
      <c r="F488">
        <v>452</v>
      </c>
    </row>
    <row r="489" spans="5:6" x14ac:dyDescent="0.3">
      <c r="E489" t="str">
        <v>successful</v>
      </c>
      <c r="F489">
        <v>158</v>
      </c>
    </row>
    <row r="490" spans="5:6" x14ac:dyDescent="0.3">
      <c r="E490" t="str">
        <v>successful</v>
      </c>
      <c r="F490">
        <v>225</v>
      </c>
    </row>
    <row r="491" spans="5:6" x14ac:dyDescent="0.3">
      <c r="E491" t="str">
        <v>successful</v>
      </c>
      <c r="F491">
        <v>65</v>
      </c>
    </row>
    <row r="492" spans="5:6" x14ac:dyDescent="0.3">
      <c r="E492" t="str">
        <v>successful</v>
      </c>
      <c r="F492">
        <v>163</v>
      </c>
    </row>
    <row r="493" spans="5:6" x14ac:dyDescent="0.3">
      <c r="E493" t="str">
        <v>successful</v>
      </c>
      <c r="F493">
        <v>85</v>
      </c>
    </row>
    <row r="494" spans="5:6" x14ac:dyDescent="0.3">
      <c r="E494" t="str">
        <v>successful</v>
      </c>
      <c r="F494">
        <v>217</v>
      </c>
    </row>
    <row r="495" spans="5:6" x14ac:dyDescent="0.3">
      <c r="E495" t="str">
        <v>successful</v>
      </c>
      <c r="F495">
        <v>150</v>
      </c>
    </row>
    <row r="496" spans="5:6" x14ac:dyDescent="0.3">
      <c r="E496" t="str">
        <v>successful</v>
      </c>
      <c r="F496">
        <v>3272</v>
      </c>
    </row>
    <row r="497" spans="5:6" x14ac:dyDescent="0.3">
      <c r="E497" t="str">
        <v>successful</v>
      </c>
      <c r="F497">
        <v>300</v>
      </c>
    </row>
    <row r="498" spans="5:6" x14ac:dyDescent="0.3">
      <c r="E498" t="str">
        <v>successful</v>
      </c>
      <c r="F498">
        <v>126</v>
      </c>
    </row>
    <row r="499" spans="5:6" x14ac:dyDescent="0.3">
      <c r="E499" t="str">
        <v>successful</v>
      </c>
      <c r="F499">
        <v>2320</v>
      </c>
    </row>
    <row r="500" spans="5:6" x14ac:dyDescent="0.3">
      <c r="E500" t="str">
        <v>successful</v>
      </c>
      <c r="F500">
        <v>81</v>
      </c>
    </row>
    <row r="501" spans="5:6" x14ac:dyDescent="0.3">
      <c r="E501" t="str">
        <v>successful</v>
      </c>
      <c r="F501">
        <v>1887</v>
      </c>
    </row>
    <row r="502" spans="5:6" x14ac:dyDescent="0.3">
      <c r="E502" t="str">
        <v>successful</v>
      </c>
      <c r="F502">
        <v>4358</v>
      </c>
    </row>
    <row r="503" spans="5:6" x14ac:dyDescent="0.3">
      <c r="E503" t="str">
        <v>successful</v>
      </c>
      <c r="F503">
        <v>53</v>
      </c>
    </row>
    <row r="504" spans="5:6" x14ac:dyDescent="0.3">
      <c r="E504" t="str">
        <v>successful</v>
      </c>
      <c r="F504">
        <v>2414</v>
      </c>
    </row>
    <row r="505" spans="5:6" x14ac:dyDescent="0.3">
      <c r="E505" t="str">
        <v>successful</v>
      </c>
      <c r="F505">
        <v>80</v>
      </c>
    </row>
    <row r="506" spans="5:6" x14ac:dyDescent="0.3">
      <c r="E506" t="str">
        <v>successful</v>
      </c>
      <c r="F506">
        <v>193</v>
      </c>
    </row>
    <row r="507" spans="5:6" x14ac:dyDescent="0.3">
      <c r="E507" t="str">
        <v>successful</v>
      </c>
      <c r="F507">
        <v>52</v>
      </c>
    </row>
    <row r="508" spans="5:6" x14ac:dyDescent="0.3">
      <c r="E508" t="str">
        <v>successful</v>
      </c>
      <c r="F508">
        <v>290</v>
      </c>
    </row>
    <row r="509" spans="5:6" x14ac:dyDescent="0.3">
      <c r="E509" t="str">
        <v>successful</v>
      </c>
      <c r="F509">
        <v>122</v>
      </c>
    </row>
    <row r="510" spans="5:6" x14ac:dyDescent="0.3">
      <c r="E510" t="str">
        <v>successful</v>
      </c>
      <c r="F510">
        <v>1470</v>
      </c>
    </row>
    <row r="511" spans="5:6" x14ac:dyDescent="0.3">
      <c r="E511" t="str">
        <v>successful</v>
      </c>
      <c r="F511">
        <v>165</v>
      </c>
    </row>
    <row r="512" spans="5:6" x14ac:dyDescent="0.3">
      <c r="E512" t="str">
        <v>successful</v>
      </c>
      <c r="F512">
        <v>182</v>
      </c>
    </row>
    <row r="513" spans="5:6" x14ac:dyDescent="0.3">
      <c r="E513" t="str">
        <v>successful</v>
      </c>
      <c r="F513">
        <v>199</v>
      </c>
    </row>
    <row r="514" spans="5:6" x14ac:dyDescent="0.3">
      <c r="E514" t="str">
        <v>successful</v>
      </c>
      <c r="F514">
        <v>56</v>
      </c>
    </row>
    <row r="515" spans="5:6" x14ac:dyDescent="0.3">
      <c r="E515" t="str">
        <v>successful</v>
      </c>
      <c r="F515">
        <v>1460</v>
      </c>
    </row>
    <row r="516" spans="5:6" x14ac:dyDescent="0.3">
      <c r="E516" t="str">
        <v>successful</v>
      </c>
      <c r="F516">
        <v>123</v>
      </c>
    </row>
    <row r="517" spans="5:6" x14ac:dyDescent="0.3">
      <c r="E517" t="str">
        <v>successful</v>
      </c>
      <c r="F517">
        <v>159</v>
      </c>
    </row>
    <row r="518" spans="5:6" x14ac:dyDescent="0.3">
      <c r="E518" t="str">
        <v>successful</v>
      </c>
      <c r="F518">
        <v>110</v>
      </c>
    </row>
    <row r="519" spans="5:6" x14ac:dyDescent="0.3">
      <c r="E519" t="str">
        <v>successful</v>
      </c>
      <c r="F519">
        <v>236</v>
      </c>
    </row>
    <row r="520" spans="5:6" x14ac:dyDescent="0.3">
      <c r="E520" t="str">
        <v>successful</v>
      </c>
      <c r="F520">
        <v>191</v>
      </c>
    </row>
    <row r="521" spans="5:6" x14ac:dyDescent="0.3">
      <c r="E521" t="str">
        <v>successful</v>
      </c>
      <c r="F521">
        <v>3934</v>
      </c>
    </row>
    <row r="522" spans="5:6" x14ac:dyDescent="0.3">
      <c r="E522" t="str">
        <v>successful</v>
      </c>
      <c r="F522">
        <v>80</v>
      </c>
    </row>
    <row r="523" spans="5:6" x14ac:dyDescent="0.3">
      <c r="E523" t="str">
        <v>successful</v>
      </c>
      <c r="F523">
        <v>462</v>
      </c>
    </row>
    <row r="524" spans="5:6" x14ac:dyDescent="0.3">
      <c r="E524" t="str">
        <v>successful</v>
      </c>
      <c r="F524">
        <v>179</v>
      </c>
    </row>
    <row r="525" spans="5:6" x14ac:dyDescent="0.3">
      <c r="E525" t="str">
        <v>successful</v>
      </c>
      <c r="F525">
        <v>1866</v>
      </c>
    </row>
    <row r="526" spans="5:6" x14ac:dyDescent="0.3">
      <c r="E526" t="str">
        <v>successful</v>
      </c>
      <c r="F526">
        <v>156</v>
      </c>
    </row>
    <row r="527" spans="5:6" x14ac:dyDescent="0.3">
      <c r="E527" t="str">
        <v>successful</v>
      </c>
      <c r="F527">
        <v>255</v>
      </c>
    </row>
    <row r="528" spans="5:6" x14ac:dyDescent="0.3">
      <c r="E528" t="str">
        <v>successful</v>
      </c>
      <c r="F528">
        <v>2261</v>
      </c>
    </row>
    <row r="529" spans="5:6" x14ac:dyDescent="0.3">
      <c r="E529" t="str">
        <v>successful</v>
      </c>
      <c r="F529">
        <v>40</v>
      </c>
    </row>
    <row r="530" spans="5:6" x14ac:dyDescent="0.3">
      <c r="E530" t="str">
        <v>successful</v>
      </c>
      <c r="F530">
        <v>2289</v>
      </c>
    </row>
    <row r="531" spans="5:6" x14ac:dyDescent="0.3">
      <c r="E531" t="str">
        <v>successful</v>
      </c>
      <c r="F531">
        <v>65</v>
      </c>
    </row>
    <row r="532" spans="5:6" x14ac:dyDescent="0.3">
      <c r="E532" t="str">
        <v>successful</v>
      </c>
      <c r="F532">
        <v>3777</v>
      </c>
    </row>
    <row r="533" spans="5:6" x14ac:dyDescent="0.3">
      <c r="E533" t="str">
        <v>successful</v>
      </c>
      <c r="F533">
        <v>184</v>
      </c>
    </row>
    <row r="534" spans="5:6" x14ac:dyDescent="0.3">
      <c r="E534" t="str">
        <v>successful</v>
      </c>
      <c r="F534">
        <v>85</v>
      </c>
    </row>
    <row r="535" spans="5:6" x14ac:dyDescent="0.3">
      <c r="E535" t="str">
        <v>successful</v>
      </c>
      <c r="F535">
        <v>144</v>
      </c>
    </row>
    <row r="536" spans="5:6" x14ac:dyDescent="0.3">
      <c r="E536" t="str">
        <v>successful</v>
      </c>
      <c r="F536">
        <v>1902</v>
      </c>
    </row>
    <row r="537" spans="5:6" x14ac:dyDescent="0.3">
      <c r="E537" t="str">
        <v>successful</v>
      </c>
      <c r="F537">
        <v>105</v>
      </c>
    </row>
    <row r="538" spans="5:6" x14ac:dyDescent="0.3">
      <c r="E538" t="str">
        <v>successful</v>
      </c>
      <c r="F538">
        <v>132</v>
      </c>
    </row>
    <row r="539" spans="5:6" x14ac:dyDescent="0.3">
      <c r="E539" t="str">
        <v>successful</v>
      </c>
      <c r="F539">
        <v>96</v>
      </c>
    </row>
    <row r="540" spans="5:6" x14ac:dyDescent="0.3">
      <c r="E540" t="str">
        <v>successful</v>
      </c>
      <c r="F540">
        <v>114</v>
      </c>
    </row>
    <row r="541" spans="5:6" x14ac:dyDescent="0.3">
      <c r="E541" t="str">
        <v>successful</v>
      </c>
      <c r="F541">
        <v>203</v>
      </c>
    </row>
    <row r="542" spans="5:6" x14ac:dyDescent="0.3">
      <c r="E542" t="str">
        <v>successful</v>
      </c>
      <c r="F542">
        <v>1559</v>
      </c>
    </row>
    <row r="543" spans="5:6" x14ac:dyDescent="0.3">
      <c r="E543" t="str">
        <v>successful</v>
      </c>
      <c r="F543">
        <v>1548</v>
      </c>
    </row>
    <row r="544" spans="5:6" x14ac:dyDescent="0.3">
      <c r="E544" t="str">
        <v>successful</v>
      </c>
      <c r="F544">
        <v>80</v>
      </c>
    </row>
    <row r="545" spans="5:6" x14ac:dyDescent="0.3">
      <c r="E545" t="str">
        <v>successful</v>
      </c>
      <c r="F545">
        <v>131</v>
      </c>
    </row>
    <row r="546" spans="5:6" x14ac:dyDescent="0.3">
      <c r="E546" t="str">
        <v>successful</v>
      </c>
      <c r="F546">
        <v>112</v>
      </c>
    </row>
    <row r="547" spans="5:6" x14ac:dyDescent="0.3">
      <c r="E547" t="str">
        <v>successful</v>
      </c>
      <c r="F547">
        <v>155</v>
      </c>
    </row>
    <row r="548" spans="5:6" x14ac:dyDescent="0.3">
      <c r="E548" t="str">
        <v>successful</v>
      </c>
      <c r="F548">
        <v>266</v>
      </c>
    </row>
    <row r="549" spans="5:6" x14ac:dyDescent="0.3">
      <c r="E549" t="str">
        <v>successful</v>
      </c>
      <c r="F549">
        <v>155</v>
      </c>
    </row>
    <row r="550" spans="5:6" x14ac:dyDescent="0.3">
      <c r="E550" t="str">
        <v>successful</v>
      </c>
      <c r="F550">
        <v>207</v>
      </c>
    </row>
    <row r="551" spans="5:6" x14ac:dyDescent="0.3">
      <c r="E551" t="str">
        <v>successful</v>
      </c>
      <c r="F551">
        <v>245</v>
      </c>
    </row>
    <row r="552" spans="5:6" x14ac:dyDescent="0.3">
      <c r="E552" t="str">
        <v>successful</v>
      </c>
      <c r="F552">
        <v>1573</v>
      </c>
    </row>
    <row r="553" spans="5:6" x14ac:dyDescent="0.3">
      <c r="E553" t="str">
        <v>successful</v>
      </c>
      <c r="F553">
        <v>114</v>
      </c>
    </row>
    <row r="554" spans="5:6" x14ac:dyDescent="0.3">
      <c r="E554" t="str">
        <v>successful</v>
      </c>
      <c r="F554">
        <v>93</v>
      </c>
    </row>
    <row r="555" spans="5:6" x14ac:dyDescent="0.3">
      <c r="E555" t="str">
        <v>successful</v>
      </c>
      <c r="F555">
        <v>1681</v>
      </c>
    </row>
    <row r="556" spans="5:6" x14ac:dyDescent="0.3">
      <c r="E556" t="str">
        <v>successful</v>
      </c>
      <c r="F556">
        <v>32</v>
      </c>
    </row>
    <row r="557" spans="5:6" x14ac:dyDescent="0.3">
      <c r="E557" t="str">
        <v>successful</v>
      </c>
      <c r="F557">
        <v>135</v>
      </c>
    </row>
    <row r="558" spans="5:6" x14ac:dyDescent="0.3">
      <c r="E558" t="str">
        <v>successful</v>
      </c>
      <c r="F558">
        <v>140</v>
      </c>
    </row>
    <row r="559" spans="5:6" x14ac:dyDescent="0.3">
      <c r="E559" t="str">
        <v>successful</v>
      </c>
      <c r="F559">
        <v>92</v>
      </c>
    </row>
    <row r="560" spans="5:6" x14ac:dyDescent="0.3">
      <c r="E560" t="str">
        <v>successful</v>
      </c>
      <c r="F560">
        <v>1015</v>
      </c>
    </row>
    <row r="561" spans="5:6" x14ac:dyDescent="0.3">
      <c r="E561" t="str">
        <v>successful</v>
      </c>
      <c r="F561">
        <v>323</v>
      </c>
    </row>
    <row r="562" spans="5:6" x14ac:dyDescent="0.3">
      <c r="E562" t="str">
        <v>successful</v>
      </c>
      <c r="F562">
        <v>2326</v>
      </c>
    </row>
    <row r="563" spans="5:6" x14ac:dyDescent="0.3">
      <c r="E563" t="str">
        <v>successful</v>
      </c>
      <c r="F563">
        <v>381</v>
      </c>
    </row>
    <row r="564" spans="5:6" x14ac:dyDescent="0.3">
      <c r="E564" t="str">
        <v>successful</v>
      </c>
      <c r="F564">
        <v>480</v>
      </c>
    </row>
    <row r="565" spans="5:6" x14ac:dyDescent="0.3">
      <c r="E565" t="str">
        <v>successful</v>
      </c>
      <c r="F565">
        <v>226</v>
      </c>
    </row>
    <row r="566" spans="5:6" x14ac:dyDescent="0.3">
      <c r="E566" t="str">
        <v>successful</v>
      </c>
      <c r="F566">
        <v>241</v>
      </c>
    </row>
    <row r="567" spans="5:6" x14ac:dyDescent="0.3">
      <c r="E567" t="str">
        <v>successful</v>
      </c>
      <c r="F567">
        <v>132</v>
      </c>
    </row>
    <row r="568" spans="5:6" x14ac:dyDescent="0.3">
      <c r="E568" t="str">
        <v>successful</v>
      </c>
      <c r="F568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campaigns_category_1</vt:lpstr>
      <vt:lpstr>stackedCol_pattern_2</vt:lpstr>
      <vt:lpstr>Line_Graph</vt:lpstr>
      <vt:lpstr>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Patil, Amar</cp:lastModifiedBy>
  <dcterms:created xsi:type="dcterms:W3CDTF">2021-09-29T18:52:28Z</dcterms:created>
  <dcterms:modified xsi:type="dcterms:W3CDTF">2024-04-25T02:05:03Z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73d323-3b86-460d-a674-fd08f2e7df54_Enabled">
    <vt:lpwstr>true</vt:lpwstr>
  </property>
  <property fmtid="{D5CDD505-2E9C-101B-9397-08002B2CF9AE}" pid="3" name="MSIP_Label_5073d323-3b86-460d-a674-fd08f2e7df54_SetDate">
    <vt:lpwstr>2024-04-25T02:04:58Z</vt:lpwstr>
  </property>
  <property fmtid="{D5CDD505-2E9C-101B-9397-08002B2CF9AE}" pid="4" name="MSIP_Label_5073d323-3b86-460d-a674-fd08f2e7df54_Method">
    <vt:lpwstr>Privileged</vt:lpwstr>
  </property>
  <property fmtid="{D5CDD505-2E9C-101B-9397-08002B2CF9AE}" pid="5" name="MSIP_Label_5073d323-3b86-460d-a674-fd08f2e7df54_Name">
    <vt:lpwstr>unrestricted</vt:lpwstr>
  </property>
  <property fmtid="{D5CDD505-2E9C-101B-9397-08002B2CF9AE}" pid="6" name="MSIP_Label_5073d323-3b86-460d-a674-fd08f2e7df54_SiteId">
    <vt:lpwstr>254ba93e-1f6f-48f3-90e6-e2766664b477</vt:lpwstr>
  </property>
  <property fmtid="{D5CDD505-2E9C-101B-9397-08002B2CF9AE}" pid="7" name="MSIP_Label_5073d323-3b86-460d-a674-fd08f2e7df54_ActionId">
    <vt:lpwstr>24b2a057-eb21-4a4b-a357-12d18f44dd78</vt:lpwstr>
  </property>
  <property fmtid="{D5CDD505-2E9C-101B-9397-08002B2CF9AE}" pid="8" name="MSIP_Label_5073d323-3b86-460d-a674-fd08f2e7df54_ContentBits">
    <vt:lpwstr>0</vt:lpwstr>
  </property>
</Properties>
</file>