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zkan\OneDrive\Desktop\Excel\"/>
    </mc:Choice>
  </mc:AlternateContent>
  <xr:revisionPtr revIDLastSave="0" documentId="13_ncr:1_{D39ACDA5-2447-46F8-9F10-B9F12F70E6E0}" xr6:coauthVersionLast="47" xr6:coauthVersionMax="47" xr10:uidLastSave="{00000000-0000-0000-0000-000000000000}"/>
  <bookViews>
    <workbookView xWindow="-120" yWindow="-120" windowWidth="29040" windowHeight="15840" tabRatio="653" firstSheet="1" activeTab="8" xr2:uid="{00000000-000D-0000-FFFF-FFFF00000000}"/>
  </bookViews>
  <sheets>
    <sheet name="Manuel" sheetId="1" r:id="rId1"/>
    <sheet name="Pivot Table" sheetId="10" r:id="rId2"/>
    <sheet name="Desciptive&amp;Corr" sheetId="4" r:id="rId3"/>
    <sheet name="Missing Value&amp; Inputation" sheetId="7" r:id="rId4"/>
    <sheet name="Outlier Modeling" sheetId="8" r:id="rId5"/>
    <sheet name="Regresyon Analizi" sheetId="11" r:id="rId6"/>
    <sheet name="Multiple Reg." sheetId="12" r:id="rId7"/>
    <sheet name="Investment ve ROI" sheetId="13" r:id="rId8"/>
    <sheet name="CLTV" sheetId="14" r:id="rId9"/>
  </sheets>
  <definedNames>
    <definedName name="_xlnm._FilterDatabase" localSheetId="0" hidden="1">Manuel!$A$1:$G$201</definedName>
    <definedName name="_xlnm._FilterDatabase" localSheetId="3" hidden="1">'Missing Value&amp; Inputation'!$A$1:$M$1</definedName>
    <definedName name="_xlnm._FilterDatabase" localSheetId="6" hidden="1">'Multiple Reg.'!$B$1:$F$201</definedName>
    <definedName name="_xlnm._FilterDatabase" localSheetId="4" hidden="1">'Outlier Modeling'!$W$1:$X$1</definedName>
    <definedName name="_xlchart.v1.0" hidden="1">'Outlier Modeling'!$C$1</definedName>
    <definedName name="_xlchart.v1.1" hidden="1">'Outlier Modeling'!$C$2:$C$201</definedName>
    <definedName name="_xlchart.v1.2" hidden="1">'Outlier Modeling'!$D$1</definedName>
    <definedName name="_xlchart.v1.3" hidden="1">'Outlier Modeling'!$D$2:$D$201</definedName>
    <definedName name="_xlchart.v1.4" hidden="1">'Outlier Modeling'!$E$1</definedName>
    <definedName name="_xlchart.v1.5" hidden="1">'Outlier Modeling'!$E$2:$E$201</definedName>
    <definedName name="_xlchart.v1.6" hidden="1">'Outlier Modeling'!$F$1</definedName>
    <definedName name="_xlchart.v1.7" hidden="1">'Outlier Modeling'!$F$2:$F$201</definedName>
    <definedName name="_xlchart.v1.8" hidden="1">'Outlier Modeling'!$G$1</definedName>
    <definedName name="_xlchart.v1.9" hidden="1">'Outlier Modeling'!$G$2:$G$201</definedName>
    <definedName name="solver_adj" localSheetId="7" hidden="1">'Investment ve ROI'!$B$30:$B$33</definedName>
    <definedName name="solver_cvg" localSheetId="7" hidden="1">0.0001</definedName>
    <definedName name="solver_drv" localSheetId="7" hidden="1">2</definedName>
    <definedName name="solver_eng" localSheetId="7" hidden="1">2</definedName>
    <definedName name="solver_eng" localSheetId="5" hidden="1">1</definedName>
    <definedName name="solver_est" localSheetId="7" hidden="1">1</definedName>
    <definedName name="solver_itr" localSheetId="7" hidden="1">2147483647</definedName>
    <definedName name="solver_lhs1" localSheetId="7" hidden="1">'Investment ve ROI'!$B$30:$B$33</definedName>
    <definedName name="solver_lhs2" localSheetId="7" hidden="1">'Investment ve ROI'!$B$34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eg" localSheetId="5" hidden="1">1</definedName>
    <definedName name="solver_nod" localSheetId="7" hidden="1">2147483647</definedName>
    <definedName name="solver_num" localSheetId="7" hidden="1">2</definedName>
    <definedName name="solver_num" localSheetId="5" hidden="1">0</definedName>
    <definedName name="solver_nwt" localSheetId="7" hidden="1">1</definedName>
    <definedName name="solver_opt" localSheetId="7" hidden="1">'Investment ve ROI'!$B$35</definedName>
    <definedName name="solver_opt" localSheetId="5" hidden="1">'Regresyon Analizi'!$H$4</definedName>
    <definedName name="solver_pre" localSheetId="7" hidden="1">0.000001</definedName>
    <definedName name="solver_rbv" localSheetId="7" hidden="1">2</definedName>
    <definedName name="solver_rel1" localSheetId="7" hidden="1">3</definedName>
    <definedName name="solver_rel2" localSheetId="7" hidden="1">2</definedName>
    <definedName name="solver_rhs1" localSheetId="7" hidden="1">50</definedName>
    <definedName name="solver_rhs2" localSheetId="7" hidden="1">1000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1</definedName>
    <definedName name="solver_typ" localSheetId="5" hidden="1">1</definedName>
    <definedName name="solver_val" localSheetId="7" hidden="1">0</definedName>
    <definedName name="solver_val" localSheetId="5" hidden="1">0</definedName>
    <definedName name="solver_ver" localSheetId="7" hidden="1">3</definedName>
    <definedName name="solver_ver" localSheetId="5" hidden="1">3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8" l="1" a="1"/>
  <c r="AE3" i="8" s="1"/>
  <c r="AE4" i="8" a="1"/>
  <c r="AE4" i="8" s="1"/>
  <c r="AE5" i="8" a="1"/>
  <c r="AE5" i="8" s="1"/>
  <c r="AE6" i="8" a="1"/>
  <c r="AE6" i="8" s="1"/>
  <c r="AE7" i="8" a="1"/>
  <c r="AE7" i="8" s="1"/>
  <c r="AE8" i="8" a="1"/>
  <c r="AE8" i="8"/>
  <c r="AE9" i="8" a="1"/>
  <c r="AE9" i="8" s="1"/>
  <c r="AE10" i="8" a="1"/>
  <c r="AE10" i="8" s="1"/>
  <c r="AE11" i="8" a="1"/>
  <c r="AE11" i="8" s="1"/>
  <c r="AE12" i="8" a="1"/>
  <c r="AE12" i="8" s="1"/>
  <c r="AE13" i="8" a="1"/>
  <c r="AE13" i="8" s="1"/>
  <c r="AE14" i="8" a="1"/>
  <c r="AE14" i="8"/>
  <c r="AE15" i="8" a="1"/>
  <c r="AE15" i="8" s="1"/>
  <c r="AE16" i="8" a="1"/>
  <c r="AE16" i="8" s="1"/>
  <c r="AE17" i="8" a="1"/>
  <c r="AE17" i="8" s="1"/>
  <c r="AE18" i="8" a="1"/>
  <c r="AE18" i="8" s="1"/>
  <c r="AE19" i="8" a="1"/>
  <c r="AE19" i="8" s="1"/>
  <c r="AE20" i="8" a="1"/>
  <c r="AE20" i="8"/>
  <c r="AE21" i="8" a="1"/>
  <c r="AE21" i="8" s="1"/>
  <c r="AE22" i="8" a="1"/>
  <c r="AE22" i="8" s="1"/>
  <c r="AE23" i="8" a="1"/>
  <c r="AE23" i="8" s="1"/>
  <c r="AE24" i="8" a="1"/>
  <c r="AE24" i="8" s="1"/>
  <c r="AE25" i="8" a="1"/>
  <c r="AE25" i="8" s="1"/>
  <c r="AE26" i="8" a="1"/>
  <c r="AE26" i="8"/>
  <c r="AE27" i="8" a="1"/>
  <c r="AE27" i="8" s="1"/>
  <c r="AE28" i="8" a="1"/>
  <c r="AE28" i="8" s="1"/>
  <c r="AE29" i="8" a="1"/>
  <c r="AE29" i="8" s="1"/>
  <c r="AE30" i="8" a="1"/>
  <c r="AE30" i="8" s="1"/>
  <c r="AE31" i="8" a="1"/>
  <c r="AE31" i="8" s="1"/>
  <c r="AE32" i="8" a="1"/>
  <c r="AE32" i="8"/>
  <c r="AE33" i="8" a="1"/>
  <c r="AE33" i="8" s="1"/>
  <c r="AE34" i="8" a="1"/>
  <c r="AE34" i="8" s="1"/>
  <c r="AE35" i="8" a="1"/>
  <c r="AE35" i="8" s="1"/>
  <c r="AE36" i="8" a="1"/>
  <c r="AE36" i="8" s="1"/>
  <c r="AE37" i="8" a="1"/>
  <c r="AE37" i="8" s="1"/>
  <c r="AE38" i="8" a="1"/>
  <c r="AE38" i="8"/>
  <c r="AE39" i="8" a="1"/>
  <c r="AE39" i="8" s="1"/>
  <c r="AE40" i="8" a="1"/>
  <c r="AE40" i="8" s="1"/>
  <c r="AE41" i="8" a="1"/>
  <c r="AE41" i="8" s="1"/>
  <c r="AE42" i="8" a="1"/>
  <c r="AE42" i="8" s="1"/>
  <c r="AE43" i="8" a="1"/>
  <c r="AE43" i="8" s="1"/>
  <c r="AE44" i="8" a="1"/>
  <c r="AE44" i="8"/>
  <c r="AE45" i="8" a="1"/>
  <c r="AE45" i="8" s="1"/>
  <c r="AE46" i="8" a="1"/>
  <c r="AE46" i="8" s="1"/>
  <c r="AE47" i="8" a="1"/>
  <c r="AE47" i="8" s="1"/>
  <c r="AE48" i="8" a="1"/>
  <c r="AE48" i="8" s="1"/>
  <c r="AE49" i="8" a="1"/>
  <c r="AE49" i="8" s="1"/>
  <c r="AE50" i="8" a="1"/>
  <c r="AE50" i="8"/>
  <c r="AE51" i="8" a="1"/>
  <c r="AE51" i="8" s="1"/>
  <c r="AE52" i="8" a="1"/>
  <c r="AE52" i="8" s="1"/>
  <c r="AE53" i="8" a="1"/>
  <c r="AE53" i="8" s="1"/>
  <c r="AE54" i="8" a="1"/>
  <c r="AE54" i="8" s="1"/>
  <c r="AE55" i="8" a="1"/>
  <c r="AE55" i="8" s="1"/>
  <c r="AE56" i="8" a="1"/>
  <c r="AE56" i="8"/>
  <c r="AE57" i="8" a="1"/>
  <c r="AE57" i="8" s="1"/>
  <c r="AE58" i="8" a="1"/>
  <c r="AE58" i="8" s="1"/>
  <c r="AE59" i="8" a="1"/>
  <c r="AE59" i="8" s="1"/>
  <c r="AE60" i="8" a="1"/>
  <c r="AE60" i="8" s="1"/>
  <c r="AE61" i="8" a="1"/>
  <c r="AE61" i="8" s="1"/>
  <c r="AE62" i="8" a="1"/>
  <c r="AE62" i="8"/>
  <c r="AE63" i="8" a="1"/>
  <c r="AE63" i="8" s="1"/>
  <c r="AE64" i="8" a="1"/>
  <c r="AE64" i="8" s="1"/>
  <c r="AE65" i="8" a="1"/>
  <c r="AE65" i="8" s="1"/>
  <c r="AE66" i="8" a="1"/>
  <c r="AE66" i="8" s="1"/>
  <c r="AE67" i="8" a="1"/>
  <c r="AE67" i="8" s="1"/>
  <c r="AE68" i="8" a="1"/>
  <c r="AE68" i="8"/>
  <c r="AE69" i="8" a="1"/>
  <c r="AE69" i="8" s="1"/>
  <c r="AE70" i="8" a="1"/>
  <c r="AE70" i="8" s="1"/>
  <c r="AE71" i="8" a="1"/>
  <c r="AE71" i="8" s="1"/>
  <c r="AE72" i="8" a="1"/>
  <c r="AE72" i="8" s="1"/>
  <c r="AE73" i="8" a="1"/>
  <c r="AE73" i="8" s="1"/>
  <c r="AE74" i="8" a="1"/>
  <c r="AE74" i="8"/>
  <c r="AE75" i="8" a="1"/>
  <c r="AE75" i="8" s="1"/>
  <c r="AE76" i="8" a="1"/>
  <c r="AE76" i="8" s="1"/>
  <c r="AE77" i="8" a="1"/>
  <c r="AE77" i="8" s="1"/>
  <c r="AE78" i="8" a="1"/>
  <c r="AE78" i="8" s="1"/>
  <c r="AE79" i="8" a="1"/>
  <c r="AE79" i="8" s="1"/>
  <c r="AE80" i="8" a="1"/>
  <c r="AE80" i="8"/>
  <c r="AE81" i="8" a="1"/>
  <c r="AE81" i="8" s="1"/>
  <c r="AE82" i="8" a="1"/>
  <c r="AE82" i="8" s="1"/>
  <c r="AE83" i="8" a="1"/>
  <c r="AE83" i="8" s="1"/>
  <c r="AE84" i="8" a="1"/>
  <c r="AE84" i="8" s="1"/>
  <c r="AE85" i="8" a="1"/>
  <c r="AE85" i="8" s="1"/>
  <c r="AE86" i="8" a="1"/>
  <c r="AE86" i="8"/>
  <c r="AE87" i="8" a="1"/>
  <c r="AE87" i="8" s="1"/>
  <c r="AE88" i="8" a="1"/>
  <c r="AE88" i="8" s="1"/>
  <c r="AE89" i="8" a="1"/>
  <c r="AE89" i="8" s="1"/>
  <c r="AE90" i="8" a="1"/>
  <c r="AE90" i="8" s="1"/>
  <c r="AE91" i="8" a="1"/>
  <c r="AE91" i="8" s="1"/>
  <c r="AE92" i="8" a="1"/>
  <c r="AE92" i="8"/>
  <c r="AE93" i="8" a="1"/>
  <c r="AE93" i="8" s="1"/>
  <c r="AE94" i="8" a="1"/>
  <c r="AE94" i="8" s="1"/>
  <c r="AE95" i="8" a="1"/>
  <c r="AE95" i="8" s="1"/>
  <c r="AE96" i="8" a="1"/>
  <c r="AE96" i="8" s="1"/>
  <c r="AE97" i="8" a="1"/>
  <c r="AE97" i="8" s="1"/>
  <c r="AE98" i="8" a="1"/>
  <c r="AE98" i="8"/>
  <c r="AE99" i="8" a="1"/>
  <c r="AE99" i="8" s="1"/>
  <c r="AE100" i="8" a="1"/>
  <c r="AE100" i="8" s="1"/>
  <c r="AE101" i="8" a="1"/>
  <c r="AE101" i="8" s="1"/>
  <c r="AE102" i="8" a="1"/>
  <c r="AE102" i="8" s="1"/>
  <c r="AE103" i="8" a="1"/>
  <c r="AE103" i="8" s="1"/>
  <c r="AE104" i="8" a="1"/>
  <c r="AE104" i="8"/>
  <c r="AE105" i="8" a="1"/>
  <c r="AE105" i="8" s="1"/>
  <c r="AE106" i="8" a="1"/>
  <c r="AE106" i="8" s="1"/>
  <c r="AE107" i="8" a="1"/>
  <c r="AE107" i="8" s="1"/>
  <c r="AE108" i="8" a="1"/>
  <c r="AE108" i="8" s="1"/>
  <c r="AE109" i="8" a="1"/>
  <c r="AE109" i="8" s="1"/>
  <c r="AE110" i="8" a="1"/>
  <c r="AE110" i="8"/>
  <c r="AE111" i="8" a="1"/>
  <c r="AE111" i="8" s="1"/>
  <c r="AE112" i="8" a="1"/>
  <c r="AE112" i="8" s="1"/>
  <c r="AE113" i="8" a="1"/>
  <c r="AE113" i="8" s="1"/>
  <c r="AE114" i="8" a="1"/>
  <c r="AE114" i="8" s="1"/>
  <c r="AE115" i="8" a="1"/>
  <c r="AE115" i="8" s="1"/>
  <c r="AE116" i="8" a="1"/>
  <c r="AE116" i="8"/>
  <c r="AE117" i="8" a="1"/>
  <c r="AE117" i="8" s="1"/>
  <c r="AE118" i="8" a="1"/>
  <c r="AE118" i="8" s="1"/>
  <c r="AE119" i="8" a="1"/>
  <c r="AE119" i="8" s="1"/>
  <c r="AE120" i="8" a="1"/>
  <c r="AE120" i="8" s="1"/>
  <c r="AE121" i="8" a="1"/>
  <c r="AE121" i="8" s="1"/>
  <c r="AE122" i="8" a="1"/>
  <c r="AE122" i="8"/>
  <c r="AE123" i="8" a="1"/>
  <c r="AE123" i="8" s="1"/>
  <c r="AE124" i="8" a="1"/>
  <c r="AE124" i="8" s="1"/>
  <c r="AE125" i="8" a="1"/>
  <c r="AE125" i="8" s="1"/>
  <c r="AE126" i="8" a="1"/>
  <c r="AE126" i="8" s="1"/>
  <c r="AE127" i="8" a="1"/>
  <c r="AE127" i="8" s="1"/>
  <c r="AE128" i="8" a="1"/>
  <c r="AE128" i="8"/>
  <c r="AE129" i="8" a="1"/>
  <c r="AE129" i="8" s="1"/>
  <c r="AE130" i="8" a="1"/>
  <c r="AE130" i="8" s="1"/>
  <c r="AE131" i="8" a="1"/>
  <c r="AE131" i="8" s="1"/>
  <c r="AE132" i="8" a="1"/>
  <c r="AE132" i="8" s="1"/>
  <c r="AE133" i="8" a="1"/>
  <c r="AE133" i="8" s="1"/>
  <c r="AE134" i="8" a="1"/>
  <c r="AE134" i="8"/>
  <c r="AE135" i="8" a="1"/>
  <c r="AE135" i="8" s="1"/>
  <c r="AE136" i="8" a="1"/>
  <c r="AE136" i="8" s="1"/>
  <c r="AE137" i="8" a="1"/>
  <c r="AE137" i="8" s="1"/>
  <c r="AE138" i="8" a="1"/>
  <c r="AE138" i="8" s="1"/>
  <c r="AE139" i="8" a="1"/>
  <c r="AE139" i="8" s="1"/>
  <c r="AE140" i="8" a="1"/>
  <c r="AE140" i="8"/>
  <c r="AE141" i="8" a="1"/>
  <c r="AE141" i="8" s="1"/>
  <c r="AE142" i="8" a="1"/>
  <c r="AE142" i="8" s="1"/>
  <c r="AE143" i="8" a="1"/>
  <c r="AE143" i="8" s="1"/>
  <c r="AE144" i="8" a="1"/>
  <c r="AE144" i="8" s="1"/>
  <c r="AE145" i="8" a="1"/>
  <c r="AE145" i="8" s="1"/>
  <c r="AE146" i="8" a="1"/>
  <c r="AE146" i="8"/>
  <c r="AE147" i="8" a="1"/>
  <c r="AE147" i="8" s="1"/>
  <c r="AE148" i="8" a="1"/>
  <c r="AE148" i="8" s="1"/>
  <c r="AE149" i="8" a="1"/>
  <c r="AE149" i="8" s="1"/>
  <c r="AE150" i="8" a="1"/>
  <c r="AE150" i="8" s="1"/>
  <c r="AE151" i="8" a="1"/>
  <c r="AE151" i="8" s="1"/>
  <c r="AE152" i="8" a="1"/>
  <c r="AE152" i="8"/>
  <c r="AE153" i="8" a="1"/>
  <c r="AE153" i="8" s="1"/>
  <c r="AE154" i="8" a="1"/>
  <c r="AE154" i="8" s="1"/>
  <c r="AE155" i="8" a="1"/>
  <c r="AE155" i="8" s="1"/>
  <c r="AE156" i="8" a="1"/>
  <c r="AE156" i="8" s="1"/>
  <c r="AE157" i="8" a="1"/>
  <c r="AE157" i="8" s="1"/>
  <c r="AE158" i="8" a="1"/>
  <c r="AE158" i="8"/>
  <c r="AE159" i="8" a="1"/>
  <c r="AE159" i="8" s="1"/>
  <c r="AE160" i="8" a="1"/>
  <c r="AE160" i="8" s="1"/>
  <c r="AE161" i="8" a="1"/>
  <c r="AE161" i="8" s="1"/>
  <c r="AE162" i="8" a="1"/>
  <c r="AE162" i="8" s="1"/>
  <c r="AE163" i="8" a="1"/>
  <c r="AE163" i="8" s="1"/>
  <c r="AE164" i="8" a="1"/>
  <c r="AE164" i="8"/>
  <c r="AE165" i="8" a="1"/>
  <c r="AE165" i="8" s="1"/>
  <c r="AE166" i="8" a="1"/>
  <c r="AE166" i="8" s="1"/>
  <c r="AE167" i="8" a="1"/>
  <c r="AE167" i="8" s="1"/>
  <c r="AE168" i="8" a="1"/>
  <c r="AE168" i="8" s="1"/>
  <c r="AE169" i="8" a="1"/>
  <c r="AE169" i="8" s="1"/>
  <c r="AE170" i="8" a="1"/>
  <c r="AE170" i="8"/>
  <c r="AE171" i="8" a="1"/>
  <c r="AE171" i="8" s="1"/>
  <c r="AE172" i="8" a="1"/>
  <c r="AE172" i="8" s="1"/>
  <c r="AE173" i="8" a="1"/>
  <c r="AE173" i="8" s="1"/>
  <c r="AE174" i="8" a="1"/>
  <c r="AE174" i="8" s="1"/>
  <c r="AE175" i="8" a="1"/>
  <c r="AE175" i="8" s="1"/>
  <c r="AE176" i="8" a="1"/>
  <c r="AE176" i="8"/>
  <c r="AE177" i="8" a="1"/>
  <c r="AE177" i="8" s="1"/>
  <c r="AE178" i="8" a="1"/>
  <c r="AE178" i="8" s="1"/>
  <c r="AE179" i="8" a="1"/>
  <c r="AE179" i="8" s="1"/>
  <c r="AE180" i="8" a="1"/>
  <c r="AE180" i="8" s="1"/>
  <c r="AE181" i="8" a="1"/>
  <c r="AE181" i="8" s="1"/>
  <c r="AE182" i="8" a="1"/>
  <c r="AE182" i="8"/>
  <c r="AE183" i="8" a="1"/>
  <c r="AE183" i="8" s="1"/>
  <c r="AE184" i="8" a="1"/>
  <c r="AE184" i="8" s="1"/>
  <c r="AE185" i="8" a="1"/>
  <c r="AE185" i="8" s="1"/>
  <c r="AE186" i="8" a="1"/>
  <c r="AE186" i="8" s="1"/>
  <c r="AE187" i="8" a="1"/>
  <c r="AE187" i="8" s="1"/>
  <c r="AE188" i="8" a="1"/>
  <c r="AE188" i="8"/>
  <c r="AE189" i="8" a="1"/>
  <c r="AE189" i="8" s="1"/>
  <c r="AE190" i="8" a="1"/>
  <c r="AE190" i="8" s="1"/>
  <c r="AE191" i="8" a="1"/>
  <c r="AE191" i="8" s="1"/>
  <c r="AE192" i="8" a="1"/>
  <c r="AE192" i="8" s="1"/>
  <c r="AE193" i="8" a="1"/>
  <c r="AE193" i="8" s="1"/>
  <c r="AE194" i="8" a="1"/>
  <c r="AE194" i="8"/>
  <c r="AE195" i="8" a="1"/>
  <c r="AE195" i="8" s="1"/>
  <c r="AE196" i="8" a="1"/>
  <c r="AE196" i="8" s="1"/>
  <c r="AE197" i="8" a="1"/>
  <c r="AE197" i="8" s="1"/>
  <c r="AE198" i="8" a="1"/>
  <c r="AE198" i="8" s="1"/>
  <c r="AE199" i="8" a="1"/>
  <c r="AE199" i="8" s="1"/>
  <c r="AE200" i="8" a="1"/>
  <c r="AE200" i="8"/>
  <c r="AE201" i="8" a="1"/>
  <c r="AE201" i="8" s="1"/>
  <c r="AE2" i="8" a="1"/>
  <c r="AE2" i="8" s="1"/>
  <c r="AA7" i="8" a="1"/>
  <c r="AA7" i="8" s="1"/>
  <c r="AB7" i="8" a="1"/>
  <c r="AB7" i="8" s="1"/>
  <c r="AC7" i="8" a="1"/>
  <c r="AC7" i="8" s="1"/>
  <c r="AD7" i="8" a="1"/>
  <c r="AD7" i="8" s="1"/>
  <c r="AA8" i="8" a="1"/>
  <c r="AA8" i="8"/>
  <c r="AB8" i="8" a="1"/>
  <c r="AB8" i="8" s="1"/>
  <c r="AC8" i="8" a="1"/>
  <c r="AC8" i="8" s="1"/>
  <c r="AD8" i="8" a="1"/>
  <c r="AD8" i="8" s="1"/>
  <c r="AA9" i="8" a="1"/>
  <c r="AA9" i="8" s="1"/>
  <c r="AB9" i="8" a="1"/>
  <c r="AB9" i="8" s="1"/>
  <c r="AC9" i="8" a="1"/>
  <c r="AC9" i="8"/>
  <c r="AD9" i="8" a="1"/>
  <c r="AD9" i="8" s="1"/>
  <c r="AA10" i="8" a="1"/>
  <c r="AA10" i="8" s="1"/>
  <c r="AB10" i="8" a="1"/>
  <c r="AB10" i="8" s="1"/>
  <c r="AC10" i="8" a="1"/>
  <c r="AC10" i="8" s="1"/>
  <c r="AD10" i="8" a="1"/>
  <c r="AD10" i="8" s="1"/>
  <c r="AA11" i="8" a="1"/>
  <c r="AA11" i="8" s="1"/>
  <c r="AB11" i="8" a="1"/>
  <c r="AB11" i="8" s="1"/>
  <c r="AC11" i="8" a="1"/>
  <c r="AC11" i="8" s="1"/>
  <c r="AD11" i="8" a="1"/>
  <c r="AD11" i="8" s="1"/>
  <c r="AA12" i="8" a="1"/>
  <c r="AA12" i="8" s="1"/>
  <c r="AB12" i="8" a="1"/>
  <c r="AB12" i="8" s="1"/>
  <c r="AC12" i="8" a="1"/>
  <c r="AC12" i="8" s="1"/>
  <c r="AD12" i="8" a="1"/>
  <c r="AD12" i="8" s="1"/>
  <c r="AA13" i="8" a="1"/>
  <c r="AA13" i="8" s="1"/>
  <c r="AB13" i="8" a="1"/>
  <c r="AB13" i="8" s="1"/>
  <c r="AC13" i="8" a="1"/>
  <c r="AC13" i="8" s="1"/>
  <c r="AD13" i="8" a="1"/>
  <c r="AD13" i="8" s="1"/>
  <c r="AA14" i="8" a="1"/>
  <c r="AA14" i="8" s="1"/>
  <c r="AB14" i="8" a="1"/>
  <c r="AB14" i="8" s="1"/>
  <c r="AC14" i="8" a="1"/>
  <c r="AC14" i="8" s="1"/>
  <c r="AD14" i="8" a="1"/>
  <c r="AD14" i="8" s="1"/>
  <c r="AA15" i="8" a="1"/>
  <c r="AA15" i="8" s="1"/>
  <c r="AB15" i="8" a="1"/>
  <c r="AB15" i="8" s="1"/>
  <c r="AC15" i="8" a="1"/>
  <c r="AC15" i="8" s="1"/>
  <c r="AD15" i="8" a="1"/>
  <c r="AD15" i="8" s="1"/>
  <c r="AA16" i="8" a="1"/>
  <c r="AA16" i="8" s="1"/>
  <c r="AB16" i="8" a="1"/>
  <c r="AB16" i="8" s="1"/>
  <c r="AC16" i="8" a="1"/>
  <c r="AC16" i="8" s="1"/>
  <c r="AD16" i="8" a="1"/>
  <c r="AD16" i="8" s="1"/>
  <c r="AA17" i="8" a="1"/>
  <c r="AA17" i="8" s="1"/>
  <c r="AB17" i="8" a="1"/>
  <c r="AB17" i="8" s="1"/>
  <c r="AC17" i="8" a="1"/>
  <c r="AC17" i="8" s="1"/>
  <c r="AD17" i="8" a="1"/>
  <c r="AD17" i="8" s="1"/>
  <c r="AA18" i="8" a="1"/>
  <c r="AA18" i="8" s="1"/>
  <c r="AB18" i="8" a="1"/>
  <c r="AB18" i="8" s="1"/>
  <c r="AC18" i="8" a="1"/>
  <c r="AC18" i="8" s="1"/>
  <c r="AD18" i="8" a="1"/>
  <c r="AD18" i="8" s="1"/>
  <c r="AA19" i="8" a="1"/>
  <c r="AA19" i="8" s="1"/>
  <c r="AB19" i="8" a="1"/>
  <c r="AB19" i="8" s="1"/>
  <c r="AC19" i="8" a="1"/>
  <c r="AC19" i="8" s="1"/>
  <c r="AD19" i="8" a="1"/>
  <c r="AD19" i="8" s="1"/>
  <c r="AA20" i="8" a="1"/>
  <c r="AA20" i="8" s="1"/>
  <c r="AB20" i="8" a="1"/>
  <c r="AB20" i="8" s="1"/>
  <c r="AC20" i="8" a="1"/>
  <c r="AC20" i="8" s="1"/>
  <c r="AD20" i="8" a="1"/>
  <c r="AD20" i="8" s="1"/>
  <c r="AA21" i="8" a="1"/>
  <c r="AA21" i="8" s="1"/>
  <c r="AB21" i="8" a="1"/>
  <c r="AB21" i="8" s="1"/>
  <c r="AC21" i="8" a="1"/>
  <c r="AC21" i="8" s="1"/>
  <c r="AD21" i="8" a="1"/>
  <c r="AD21" i="8" s="1"/>
  <c r="AA22" i="8" a="1"/>
  <c r="AA22" i="8" s="1"/>
  <c r="AB22" i="8" a="1"/>
  <c r="AB22" i="8" s="1"/>
  <c r="AC22" i="8" a="1"/>
  <c r="AC22" i="8" s="1"/>
  <c r="AD22" i="8" a="1"/>
  <c r="AD22" i="8" s="1"/>
  <c r="AA23" i="8" a="1"/>
  <c r="AA23" i="8" s="1"/>
  <c r="AB23" i="8" a="1"/>
  <c r="AB23" i="8" s="1"/>
  <c r="AC23" i="8" a="1"/>
  <c r="AC23" i="8" s="1"/>
  <c r="AD23" i="8" a="1"/>
  <c r="AD23" i="8" s="1"/>
  <c r="AA24" i="8" a="1"/>
  <c r="AA24" i="8" s="1"/>
  <c r="AB24" i="8" a="1"/>
  <c r="AB24" i="8" s="1"/>
  <c r="AC24" i="8" a="1"/>
  <c r="AC24" i="8" s="1"/>
  <c r="AD24" i="8" a="1"/>
  <c r="AD24" i="8" s="1"/>
  <c r="AA25" i="8" a="1"/>
  <c r="AA25" i="8" s="1"/>
  <c r="AB25" i="8" a="1"/>
  <c r="AB25" i="8" s="1"/>
  <c r="AC25" i="8" a="1"/>
  <c r="AC25" i="8" s="1"/>
  <c r="AD25" i="8" a="1"/>
  <c r="AD25" i="8" s="1"/>
  <c r="AA26" i="8" a="1"/>
  <c r="AA26" i="8" s="1"/>
  <c r="AB26" i="8" a="1"/>
  <c r="AB26" i="8" s="1"/>
  <c r="AC26" i="8" a="1"/>
  <c r="AC26" i="8" s="1"/>
  <c r="AD26" i="8" a="1"/>
  <c r="AD26" i="8" s="1"/>
  <c r="AA27" i="8" a="1"/>
  <c r="AA27" i="8" s="1"/>
  <c r="AB27" i="8" a="1"/>
  <c r="AB27" i="8" s="1"/>
  <c r="AC27" i="8" a="1"/>
  <c r="AC27" i="8" s="1"/>
  <c r="AD27" i="8" a="1"/>
  <c r="AD27" i="8" s="1"/>
  <c r="AA28" i="8" a="1"/>
  <c r="AA28" i="8" s="1"/>
  <c r="AB28" i="8" a="1"/>
  <c r="AB28" i="8" s="1"/>
  <c r="AC28" i="8" a="1"/>
  <c r="AC28" i="8" s="1"/>
  <c r="AD28" i="8" a="1"/>
  <c r="AD28" i="8" s="1"/>
  <c r="AA29" i="8" a="1"/>
  <c r="AA29" i="8" s="1"/>
  <c r="AB29" i="8" a="1"/>
  <c r="AB29" i="8" s="1"/>
  <c r="AC29" i="8" a="1"/>
  <c r="AC29" i="8" s="1"/>
  <c r="AD29" i="8" a="1"/>
  <c r="AD29" i="8" s="1"/>
  <c r="AA30" i="8" a="1"/>
  <c r="AA30" i="8" s="1"/>
  <c r="AB30" i="8" a="1"/>
  <c r="AB30" i="8" s="1"/>
  <c r="AC30" i="8" a="1"/>
  <c r="AC30" i="8" s="1"/>
  <c r="AD30" i="8" a="1"/>
  <c r="AD30" i="8" s="1"/>
  <c r="AA31" i="8" a="1"/>
  <c r="AA31" i="8" s="1"/>
  <c r="AB31" i="8" a="1"/>
  <c r="AB31" i="8" s="1"/>
  <c r="AC31" i="8" a="1"/>
  <c r="AC31" i="8" s="1"/>
  <c r="AD31" i="8" a="1"/>
  <c r="AD31" i="8" s="1"/>
  <c r="AA32" i="8" a="1"/>
  <c r="AA32" i="8" s="1"/>
  <c r="AB32" i="8" a="1"/>
  <c r="AB32" i="8" s="1"/>
  <c r="AC32" i="8" a="1"/>
  <c r="AC32" i="8" s="1"/>
  <c r="AD32" i="8" a="1"/>
  <c r="AD32" i="8" s="1"/>
  <c r="AA33" i="8" a="1"/>
  <c r="AA33" i="8" s="1"/>
  <c r="AB33" i="8" a="1"/>
  <c r="AB33" i="8" s="1"/>
  <c r="AC33" i="8" a="1"/>
  <c r="AC33" i="8" s="1"/>
  <c r="AD33" i="8" a="1"/>
  <c r="AD33" i="8" s="1"/>
  <c r="AA34" i="8" a="1"/>
  <c r="AA34" i="8" s="1"/>
  <c r="AB34" i="8" a="1"/>
  <c r="AB34" i="8" s="1"/>
  <c r="AC34" i="8" a="1"/>
  <c r="AC34" i="8" s="1"/>
  <c r="AD34" i="8" a="1"/>
  <c r="AD34" i="8" s="1"/>
  <c r="AA35" i="8" a="1"/>
  <c r="AA35" i="8" s="1"/>
  <c r="AB35" i="8" a="1"/>
  <c r="AB35" i="8" s="1"/>
  <c r="AC35" i="8" a="1"/>
  <c r="AC35" i="8" s="1"/>
  <c r="AD35" i="8" a="1"/>
  <c r="AD35" i="8" s="1"/>
  <c r="AA36" i="8" a="1"/>
  <c r="AA36" i="8" s="1"/>
  <c r="AB36" i="8" a="1"/>
  <c r="AB36" i="8" s="1"/>
  <c r="AC36" i="8" a="1"/>
  <c r="AC36" i="8" s="1"/>
  <c r="AD36" i="8" a="1"/>
  <c r="AD36" i="8" s="1"/>
  <c r="AA37" i="8" a="1"/>
  <c r="AA37" i="8" s="1"/>
  <c r="AB37" i="8" a="1"/>
  <c r="AB37" i="8" s="1"/>
  <c r="AC37" i="8" a="1"/>
  <c r="AC37" i="8" s="1"/>
  <c r="AD37" i="8" a="1"/>
  <c r="AD37" i="8" s="1"/>
  <c r="AA38" i="8" a="1"/>
  <c r="AA38" i="8" s="1"/>
  <c r="AB38" i="8" a="1"/>
  <c r="AB38" i="8" s="1"/>
  <c r="AC38" i="8" a="1"/>
  <c r="AC38" i="8" s="1"/>
  <c r="AD38" i="8" a="1"/>
  <c r="AD38" i="8" s="1"/>
  <c r="AA39" i="8" a="1"/>
  <c r="AA39" i="8" s="1"/>
  <c r="AB39" i="8" a="1"/>
  <c r="AB39" i="8" s="1"/>
  <c r="AC39" i="8" a="1"/>
  <c r="AC39" i="8" s="1"/>
  <c r="AD39" i="8" a="1"/>
  <c r="AD39" i="8" s="1"/>
  <c r="AA40" i="8" a="1"/>
  <c r="AA40" i="8" s="1"/>
  <c r="AB40" i="8" a="1"/>
  <c r="AB40" i="8" s="1"/>
  <c r="AC40" i="8" a="1"/>
  <c r="AC40" i="8" s="1"/>
  <c r="AD40" i="8" a="1"/>
  <c r="AD40" i="8" s="1"/>
  <c r="AA41" i="8" a="1"/>
  <c r="AA41" i="8" s="1"/>
  <c r="AB41" i="8" a="1"/>
  <c r="AB41" i="8" s="1"/>
  <c r="AC41" i="8" a="1"/>
  <c r="AC41" i="8" s="1"/>
  <c r="AD41" i="8" a="1"/>
  <c r="AD41" i="8" s="1"/>
  <c r="AA42" i="8" a="1"/>
  <c r="AA42" i="8" s="1"/>
  <c r="AB42" i="8" a="1"/>
  <c r="AB42" i="8" s="1"/>
  <c r="AC42" i="8" a="1"/>
  <c r="AC42" i="8" s="1"/>
  <c r="AD42" i="8" a="1"/>
  <c r="AD42" i="8" s="1"/>
  <c r="AA43" i="8" a="1"/>
  <c r="AA43" i="8" s="1"/>
  <c r="AB43" i="8" a="1"/>
  <c r="AB43" i="8" s="1"/>
  <c r="AC43" i="8" a="1"/>
  <c r="AC43" i="8" s="1"/>
  <c r="AD43" i="8" a="1"/>
  <c r="AD43" i="8" s="1"/>
  <c r="AA44" i="8" a="1"/>
  <c r="AA44" i="8" s="1"/>
  <c r="AB44" i="8" a="1"/>
  <c r="AB44" i="8" s="1"/>
  <c r="AC44" i="8" a="1"/>
  <c r="AC44" i="8" s="1"/>
  <c r="AD44" i="8" a="1"/>
  <c r="AD44" i="8" s="1"/>
  <c r="AA45" i="8" a="1"/>
  <c r="AA45" i="8" s="1"/>
  <c r="AB45" i="8" a="1"/>
  <c r="AB45" i="8" s="1"/>
  <c r="AC45" i="8" a="1"/>
  <c r="AC45" i="8" s="1"/>
  <c r="AD45" i="8" a="1"/>
  <c r="AD45" i="8" s="1"/>
  <c r="AA46" i="8" a="1"/>
  <c r="AA46" i="8" s="1"/>
  <c r="AB46" i="8" a="1"/>
  <c r="AB46" i="8" s="1"/>
  <c r="AC46" i="8" a="1"/>
  <c r="AC46" i="8" s="1"/>
  <c r="AD46" i="8" a="1"/>
  <c r="AD46" i="8" s="1"/>
  <c r="AA47" i="8" a="1"/>
  <c r="AA47" i="8" s="1"/>
  <c r="AB47" i="8" a="1"/>
  <c r="AB47" i="8" s="1"/>
  <c r="AC47" i="8" a="1"/>
  <c r="AC47" i="8" s="1"/>
  <c r="AD47" i="8" a="1"/>
  <c r="AD47" i="8" s="1"/>
  <c r="AA48" i="8" a="1"/>
  <c r="AA48" i="8" s="1"/>
  <c r="AB48" i="8" a="1"/>
  <c r="AB48" i="8" s="1"/>
  <c r="AC48" i="8" a="1"/>
  <c r="AC48" i="8" s="1"/>
  <c r="AD48" i="8" a="1"/>
  <c r="AD48" i="8" s="1"/>
  <c r="AA49" i="8" a="1"/>
  <c r="AA49" i="8" s="1"/>
  <c r="AB49" i="8" a="1"/>
  <c r="AB49" i="8" s="1"/>
  <c r="AC49" i="8" a="1"/>
  <c r="AC49" i="8" s="1"/>
  <c r="AD49" i="8" a="1"/>
  <c r="AD49" i="8" s="1"/>
  <c r="AA50" i="8" a="1"/>
  <c r="AA50" i="8" s="1"/>
  <c r="AB50" i="8" a="1"/>
  <c r="AB50" i="8" s="1"/>
  <c r="AC50" i="8" a="1"/>
  <c r="AC50" i="8" s="1"/>
  <c r="AD50" i="8" a="1"/>
  <c r="AD50" i="8" s="1"/>
  <c r="AA51" i="8" a="1"/>
  <c r="AA51" i="8" s="1"/>
  <c r="AB51" i="8" a="1"/>
  <c r="AB51" i="8" s="1"/>
  <c r="AC51" i="8" a="1"/>
  <c r="AC51" i="8" s="1"/>
  <c r="AD51" i="8" a="1"/>
  <c r="AD51" i="8" s="1"/>
  <c r="AA52" i="8" a="1"/>
  <c r="AA52" i="8" s="1"/>
  <c r="AB52" i="8" a="1"/>
  <c r="AB52" i="8" s="1"/>
  <c r="AC52" i="8" a="1"/>
  <c r="AC52" i="8" s="1"/>
  <c r="AD52" i="8" a="1"/>
  <c r="AD52" i="8" s="1"/>
  <c r="AA53" i="8" a="1"/>
  <c r="AA53" i="8" s="1"/>
  <c r="AB53" i="8" a="1"/>
  <c r="AB53" i="8" s="1"/>
  <c r="AC53" i="8" a="1"/>
  <c r="AC53" i="8" s="1"/>
  <c r="AD53" i="8" a="1"/>
  <c r="AD53" i="8" s="1"/>
  <c r="AA54" i="8" a="1"/>
  <c r="AA54" i="8" s="1"/>
  <c r="AB54" i="8" a="1"/>
  <c r="AB54" i="8" s="1"/>
  <c r="AC54" i="8" a="1"/>
  <c r="AC54" i="8" s="1"/>
  <c r="AD54" i="8" a="1"/>
  <c r="AD54" i="8" s="1"/>
  <c r="AA55" i="8" a="1"/>
  <c r="AA55" i="8" s="1"/>
  <c r="AB55" i="8" a="1"/>
  <c r="AB55" i="8" s="1"/>
  <c r="AC55" i="8" a="1"/>
  <c r="AC55" i="8" s="1"/>
  <c r="AD55" i="8" a="1"/>
  <c r="AD55" i="8" s="1"/>
  <c r="AA56" i="8" a="1"/>
  <c r="AA56" i="8" s="1"/>
  <c r="AB56" i="8" a="1"/>
  <c r="AB56" i="8" s="1"/>
  <c r="AC56" i="8" a="1"/>
  <c r="AC56" i="8" s="1"/>
  <c r="AD56" i="8" a="1"/>
  <c r="AD56" i="8" s="1"/>
  <c r="AA57" i="8" a="1"/>
  <c r="AA57" i="8" s="1"/>
  <c r="AB57" i="8" a="1"/>
  <c r="AB57" i="8" s="1"/>
  <c r="AC57" i="8" a="1"/>
  <c r="AC57" i="8" s="1"/>
  <c r="AD57" i="8" a="1"/>
  <c r="AD57" i="8" s="1"/>
  <c r="AA58" i="8" a="1"/>
  <c r="AA58" i="8" s="1"/>
  <c r="AB58" i="8" a="1"/>
  <c r="AB58" i="8" s="1"/>
  <c r="AC58" i="8" a="1"/>
  <c r="AC58" i="8" s="1"/>
  <c r="AD58" i="8" a="1"/>
  <c r="AD58" i="8" s="1"/>
  <c r="AA59" i="8" a="1"/>
  <c r="AA59" i="8" s="1"/>
  <c r="AB59" i="8" a="1"/>
  <c r="AB59" i="8" s="1"/>
  <c r="AC59" i="8" a="1"/>
  <c r="AC59" i="8" s="1"/>
  <c r="AD59" i="8" a="1"/>
  <c r="AD59" i="8" s="1"/>
  <c r="AA60" i="8" a="1"/>
  <c r="AA60" i="8" s="1"/>
  <c r="AB60" i="8" a="1"/>
  <c r="AB60" i="8" s="1"/>
  <c r="AC60" i="8" a="1"/>
  <c r="AC60" i="8" s="1"/>
  <c r="AD60" i="8" a="1"/>
  <c r="AD60" i="8" s="1"/>
  <c r="AA61" i="8" a="1"/>
  <c r="AA61" i="8" s="1"/>
  <c r="AB61" i="8" a="1"/>
  <c r="AB61" i="8" s="1"/>
  <c r="AC61" i="8" a="1"/>
  <c r="AC61" i="8" s="1"/>
  <c r="AD61" i="8" a="1"/>
  <c r="AD61" i="8" s="1"/>
  <c r="AA62" i="8" a="1"/>
  <c r="AA62" i="8" s="1"/>
  <c r="AB62" i="8" a="1"/>
  <c r="AB62" i="8" s="1"/>
  <c r="AC62" i="8" a="1"/>
  <c r="AC62" i="8" s="1"/>
  <c r="AD62" i="8" a="1"/>
  <c r="AD62" i="8" s="1"/>
  <c r="AA63" i="8" a="1"/>
  <c r="AA63" i="8" s="1"/>
  <c r="AB63" i="8" a="1"/>
  <c r="AB63" i="8" s="1"/>
  <c r="AC63" i="8" a="1"/>
  <c r="AC63" i="8" s="1"/>
  <c r="AD63" i="8" a="1"/>
  <c r="AD63" i="8" s="1"/>
  <c r="AA64" i="8" a="1"/>
  <c r="AA64" i="8" s="1"/>
  <c r="AB64" i="8" a="1"/>
  <c r="AB64" i="8" s="1"/>
  <c r="AC64" i="8" a="1"/>
  <c r="AC64" i="8" s="1"/>
  <c r="AD64" i="8" a="1"/>
  <c r="AD64" i="8" s="1"/>
  <c r="AA65" i="8" a="1"/>
  <c r="AA65" i="8" s="1"/>
  <c r="AB65" i="8" a="1"/>
  <c r="AB65" i="8" s="1"/>
  <c r="AC65" i="8" a="1"/>
  <c r="AC65" i="8" s="1"/>
  <c r="AD65" i="8" a="1"/>
  <c r="AD65" i="8" s="1"/>
  <c r="AA66" i="8" a="1"/>
  <c r="AA66" i="8" s="1"/>
  <c r="AB66" i="8" a="1"/>
  <c r="AB66" i="8" s="1"/>
  <c r="AC66" i="8" a="1"/>
  <c r="AC66" i="8" s="1"/>
  <c r="AD66" i="8" a="1"/>
  <c r="AD66" i="8" s="1"/>
  <c r="AA67" i="8" a="1"/>
  <c r="AA67" i="8" s="1"/>
  <c r="AB67" i="8" a="1"/>
  <c r="AB67" i="8" s="1"/>
  <c r="AC67" i="8" a="1"/>
  <c r="AC67" i="8" s="1"/>
  <c r="AD67" i="8" a="1"/>
  <c r="AD67" i="8" s="1"/>
  <c r="AA68" i="8" a="1"/>
  <c r="AA68" i="8" s="1"/>
  <c r="AB68" i="8" a="1"/>
  <c r="AB68" i="8" s="1"/>
  <c r="AC68" i="8" a="1"/>
  <c r="AC68" i="8" s="1"/>
  <c r="AD68" i="8" a="1"/>
  <c r="AD68" i="8" s="1"/>
  <c r="AA69" i="8" a="1"/>
  <c r="AA69" i="8" s="1"/>
  <c r="AB69" i="8" a="1"/>
  <c r="AB69" i="8" s="1"/>
  <c r="AC69" i="8" a="1"/>
  <c r="AC69" i="8" s="1"/>
  <c r="AD69" i="8" a="1"/>
  <c r="AD69" i="8" s="1"/>
  <c r="AA70" i="8" a="1"/>
  <c r="AA70" i="8" s="1"/>
  <c r="AB70" i="8" a="1"/>
  <c r="AB70" i="8" s="1"/>
  <c r="AC70" i="8" a="1"/>
  <c r="AC70" i="8" s="1"/>
  <c r="AD70" i="8" a="1"/>
  <c r="AD70" i="8" s="1"/>
  <c r="AA71" i="8" a="1"/>
  <c r="AA71" i="8" s="1"/>
  <c r="AB71" i="8" a="1"/>
  <c r="AB71" i="8" s="1"/>
  <c r="AC71" i="8" a="1"/>
  <c r="AC71" i="8" s="1"/>
  <c r="AD71" i="8" a="1"/>
  <c r="AD71" i="8" s="1"/>
  <c r="AA72" i="8" a="1"/>
  <c r="AA72" i="8" s="1"/>
  <c r="AB72" i="8" a="1"/>
  <c r="AB72" i="8" s="1"/>
  <c r="AC72" i="8" a="1"/>
  <c r="AC72" i="8" s="1"/>
  <c r="AD72" i="8" a="1"/>
  <c r="AD72" i="8" s="1"/>
  <c r="AA73" i="8" a="1"/>
  <c r="AA73" i="8" s="1"/>
  <c r="AB73" i="8" a="1"/>
  <c r="AB73" i="8" s="1"/>
  <c r="AC73" i="8" a="1"/>
  <c r="AC73" i="8" s="1"/>
  <c r="AD73" i="8" a="1"/>
  <c r="AD73" i="8" s="1"/>
  <c r="AA74" i="8" a="1"/>
  <c r="AA74" i="8" s="1"/>
  <c r="AB74" i="8" a="1"/>
  <c r="AB74" i="8" s="1"/>
  <c r="AC74" i="8" a="1"/>
  <c r="AC74" i="8" s="1"/>
  <c r="AD74" i="8" a="1"/>
  <c r="AD74" i="8" s="1"/>
  <c r="AA75" i="8" a="1"/>
  <c r="AA75" i="8" s="1"/>
  <c r="AB75" i="8" a="1"/>
  <c r="AB75" i="8" s="1"/>
  <c r="AC75" i="8" a="1"/>
  <c r="AC75" i="8" s="1"/>
  <c r="AD75" i="8" a="1"/>
  <c r="AD75" i="8" s="1"/>
  <c r="AA76" i="8" a="1"/>
  <c r="AA76" i="8" s="1"/>
  <c r="AB76" i="8" a="1"/>
  <c r="AB76" i="8" s="1"/>
  <c r="AC76" i="8" a="1"/>
  <c r="AC76" i="8" s="1"/>
  <c r="AD76" i="8" a="1"/>
  <c r="AD76" i="8" s="1"/>
  <c r="AA77" i="8" a="1"/>
  <c r="AA77" i="8" s="1"/>
  <c r="AB77" i="8" a="1"/>
  <c r="AB77" i="8" s="1"/>
  <c r="AC77" i="8" a="1"/>
  <c r="AC77" i="8" s="1"/>
  <c r="AD77" i="8" a="1"/>
  <c r="AD77" i="8" s="1"/>
  <c r="AA78" i="8" a="1"/>
  <c r="AA78" i="8" s="1"/>
  <c r="AB78" i="8" a="1"/>
  <c r="AB78" i="8" s="1"/>
  <c r="AC78" i="8" a="1"/>
  <c r="AC78" i="8" s="1"/>
  <c r="AD78" i="8" a="1"/>
  <c r="AD78" i="8" s="1"/>
  <c r="AA79" i="8" a="1"/>
  <c r="AA79" i="8" s="1"/>
  <c r="AB79" i="8" a="1"/>
  <c r="AB79" i="8" s="1"/>
  <c r="AC79" i="8" a="1"/>
  <c r="AC79" i="8" s="1"/>
  <c r="AD79" i="8" a="1"/>
  <c r="AD79" i="8" s="1"/>
  <c r="AA80" i="8" a="1"/>
  <c r="AA80" i="8" s="1"/>
  <c r="AB80" i="8" a="1"/>
  <c r="AB80" i="8" s="1"/>
  <c r="AC80" i="8" a="1"/>
  <c r="AC80" i="8" s="1"/>
  <c r="AD80" i="8" a="1"/>
  <c r="AD80" i="8" s="1"/>
  <c r="AA81" i="8" a="1"/>
  <c r="AA81" i="8" s="1"/>
  <c r="AB81" i="8" a="1"/>
  <c r="AB81" i="8" s="1"/>
  <c r="AC81" i="8" a="1"/>
  <c r="AC81" i="8" s="1"/>
  <c r="AD81" i="8" a="1"/>
  <c r="AD81" i="8" s="1"/>
  <c r="AA82" i="8" a="1"/>
  <c r="AA82" i="8" s="1"/>
  <c r="AB82" i="8" a="1"/>
  <c r="AB82" i="8" s="1"/>
  <c r="AC82" i="8" a="1"/>
  <c r="AC82" i="8" s="1"/>
  <c r="AD82" i="8" a="1"/>
  <c r="AD82" i="8" s="1"/>
  <c r="AA83" i="8" a="1"/>
  <c r="AA83" i="8" s="1"/>
  <c r="AB83" i="8" a="1"/>
  <c r="AB83" i="8" s="1"/>
  <c r="AC83" i="8" a="1"/>
  <c r="AC83" i="8" s="1"/>
  <c r="AD83" i="8" a="1"/>
  <c r="AD83" i="8" s="1"/>
  <c r="AA84" i="8" a="1"/>
  <c r="AA84" i="8" s="1"/>
  <c r="AB84" i="8" a="1"/>
  <c r="AB84" i="8" s="1"/>
  <c r="AC84" i="8" a="1"/>
  <c r="AC84" i="8" s="1"/>
  <c r="AD84" i="8" a="1"/>
  <c r="AD84" i="8" s="1"/>
  <c r="AA85" i="8" a="1"/>
  <c r="AA85" i="8" s="1"/>
  <c r="AB85" i="8" a="1"/>
  <c r="AB85" i="8" s="1"/>
  <c r="AC85" i="8" a="1"/>
  <c r="AC85" i="8" s="1"/>
  <c r="AD85" i="8" a="1"/>
  <c r="AD85" i="8" s="1"/>
  <c r="AA86" i="8" a="1"/>
  <c r="AA86" i="8" s="1"/>
  <c r="AB86" i="8" a="1"/>
  <c r="AB86" i="8" s="1"/>
  <c r="AC86" i="8" a="1"/>
  <c r="AC86" i="8" s="1"/>
  <c r="AD86" i="8" a="1"/>
  <c r="AD86" i="8" s="1"/>
  <c r="AA87" i="8" a="1"/>
  <c r="AA87" i="8" s="1"/>
  <c r="AB87" i="8" a="1"/>
  <c r="AB87" i="8" s="1"/>
  <c r="AC87" i="8" a="1"/>
  <c r="AC87" i="8" s="1"/>
  <c r="AD87" i="8" a="1"/>
  <c r="AD87" i="8" s="1"/>
  <c r="AA88" i="8" a="1"/>
  <c r="AA88" i="8" s="1"/>
  <c r="AB88" i="8" a="1"/>
  <c r="AB88" i="8" s="1"/>
  <c r="AC88" i="8" a="1"/>
  <c r="AC88" i="8" s="1"/>
  <c r="AD88" i="8" a="1"/>
  <c r="AD88" i="8" s="1"/>
  <c r="AA89" i="8" a="1"/>
  <c r="AA89" i="8" s="1"/>
  <c r="AB89" i="8" a="1"/>
  <c r="AB89" i="8" s="1"/>
  <c r="AC89" i="8" a="1"/>
  <c r="AC89" i="8" s="1"/>
  <c r="AD89" i="8" a="1"/>
  <c r="AD89" i="8" s="1"/>
  <c r="AA90" i="8" a="1"/>
  <c r="AA90" i="8" s="1"/>
  <c r="AB90" i="8" a="1"/>
  <c r="AB90" i="8" s="1"/>
  <c r="AC90" i="8" a="1"/>
  <c r="AC90" i="8" s="1"/>
  <c r="AD90" i="8" a="1"/>
  <c r="AD90" i="8" s="1"/>
  <c r="AA91" i="8" a="1"/>
  <c r="AA91" i="8" s="1"/>
  <c r="AB91" i="8" a="1"/>
  <c r="AB91" i="8" s="1"/>
  <c r="AC91" i="8" a="1"/>
  <c r="AC91" i="8" s="1"/>
  <c r="AD91" i="8" a="1"/>
  <c r="AD91" i="8" s="1"/>
  <c r="AA92" i="8" a="1"/>
  <c r="AA92" i="8" s="1"/>
  <c r="AB92" i="8" a="1"/>
  <c r="AB92" i="8" s="1"/>
  <c r="AC92" i="8" a="1"/>
  <c r="AC92" i="8" s="1"/>
  <c r="AD92" i="8" a="1"/>
  <c r="AD92" i="8" s="1"/>
  <c r="AA93" i="8" a="1"/>
  <c r="AA93" i="8" s="1"/>
  <c r="AB93" i="8" a="1"/>
  <c r="AB93" i="8" s="1"/>
  <c r="AC93" i="8" a="1"/>
  <c r="AC93" i="8" s="1"/>
  <c r="AD93" i="8" a="1"/>
  <c r="AD93" i="8" s="1"/>
  <c r="AA94" i="8" a="1"/>
  <c r="AA94" i="8" s="1"/>
  <c r="AB94" i="8" a="1"/>
  <c r="AB94" i="8" s="1"/>
  <c r="AC94" i="8" a="1"/>
  <c r="AC94" i="8" s="1"/>
  <c r="AD94" i="8" a="1"/>
  <c r="AD94" i="8" s="1"/>
  <c r="AA95" i="8" a="1"/>
  <c r="AA95" i="8" s="1"/>
  <c r="AB95" i="8" a="1"/>
  <c r="AB95" i="8" s="1"/>
  <c r="AC95" i="8" a="1"/>
  <c r="AC95" i="8" s="1"/>
  <c r="AD95" i="8" a="1"/>
  <c r="AD95" i="8" s="1"/>
  <c r="AA96" i="8" a="1"/>
  <c r="AA96" i="8" s="1"/>
  <c r="AB96" i="8" a="1"/>
  <c r="AB96" i="8" s="1"/>
  <c r="AC96" i="8" a="1"/>
  <c r="AC96" i="8" s="1"/>
  <c r="AD96" i="8" a="1"/>
  <c r="AD96" i="8" s="1"/>
  <c r="AA97" i="8" a="1"/>
  <c r="AA97" i="8" s="1"/>
  <c r="AB97" i="8" a="1"/>
  <c r="AB97" i="8" s="1"/>
  <c r="AC97" i="8" a="1"/>
  <c r="AC97" i="8" s="1"/>
  <c r="AD97" i="8" a="1"/>
  <c r="AD97" i="8" s="1"/>
  <c r="AA98" i="8" a="1"/>
  <c r="AA98" i="8" s="1"/>
  <c r="AB98" i="8" a="1"/>
  <c r="AB98" i="8" s="1"/>
  <c r="AC98" i="8" a="1"/>
  <c r="AC98" i="8" s="1"/>
  <c r="AD98" i="8" a="1"/>
  <c r="AD98" i="8" s="1"/>
  <c r="AA99" i="8" a="1"/>
  <c r="AA99" i="8" s="1"/>
  <c r="AB99" i="8" a="1"/>
  <c r="AB99" i="8" s="1"/>
  <c r="AC99" i="8" a="1"/>
  <c r="AC99" i="8" s="1"/>
  <c r="AD99" i="8" a="1"/>
  <c r="AD99" i="8" s="1"/>
  <c r="AA100" i="8" a="1"/>
  <c r="AA100" i="8" s="1"/>
  <c r="AB100" i="8" a="1"/>
  <c r="AB100" i="8" s="1"/>
  <c r="AC100" i="8" a="1"/>
  <c r="AC100" i="8" s="1"/>
  <c r="AD100" i="8" a="1"/>
  <c r="AD100" i="8" s="1"/>
  <c r="AA101" i="8" a="1"/>
  <c r="AA101" i="8" s="1"/>
  <c r="AB101" i="8" a="1"/>
  <c r="AB101" i="8" s="1"/>
  <c r="AC101" i="8" a="1"/>
  <c r="AC101" i="8" s="1"/>
  <c r="AD101" i="8" a="1"/>
  <c r="AD101" i="8" s="1"/>
  <c r="AA102" i="8" a="1"/>
  <c r="AA102" i="8" s="1"/>
  <c r="AB102" i="8" a="1"/>
  <c r="AB102" i="8" s="1"/>
  <c r="AC102" i="8" a="1"/>
  <c r="AC102" i="8" s="1"/>
  <c r="AD102" i="8" a="1"/>
  <c r="AD102" i="8" s="1"/>
  <c r="AA103" i="8" a="1"/>
  <c r="AA103" i="8" s="1"/>
  <c r="AB103" i="8" a="1"/>
  <c r="AB103" i="8" s="1"/>
  <c r="AC103" i="8" a="1"/>
  <c r="AC103" i="8" s="1"/>
  <c r="AD103" i="8" a="1"/>
  <c r="AD103" i="8" s="1"/>
  <c r="AA104" i="8" a="1"/>
  <c r="AA104" i="8" s="1"/>
  <c r="AB104" i="8" a="1"/>
  <c r="AB104" i="8" s="1"/>
  <c r="AC104" i="8" a="1"/>
  <c r="AC104" i="8" s="1"/>
  <c r="AD104" i="8" a="1"/>
  <c r="AD104" i="8" s="1"/>
  <c r="AA105" i="8" a="1"/>
  <c r="AA105" i="8" s="1"/>
  <c r="AB105" i="8" a="1"/>
  <c r="AB105" i="8" s="1"/>
  <c r="AC105" i="8" a="1"/>
  <c r="AC105" i="8" s="1"/>
  <c r="AD105" i="8" a="1"/>
  <c r="AD105" i="8" s="1"/>
  <c r="AA106" i="8" a="1"/>
  <c r="AA106" i="8" s="1"/>
  <c r="AB106" i="8" a="1"/>
  <c r="AB106" i="8" s="1"/>
  <c r="AC106" i="8" a="1"/>
  <c r="AC106" i="8" s="1"/>
  <c r="AD106" i="8" a="1"/>
  <c r="AD106" i="8" s="1"/>
  <c r="AA107" i="8" a="1"/>
  <c r="AA107" i="8" s="1"/>
  <c r="AB107" i="8" a="1"/>
  <c r="AB107" i="8" s="1"/>
  <c r="AC107" i="8" a="1"/>
  <c r="AC107" i="8" s="1"/>
  <c r="AD107" i="8" a="1"/>
  <c r="AD107" i="8" s="1"/>
  <c r="AA108" i="8" a="1"/>
  <c r="AA108" i="8" s="1"/>
  <c r="AB108" i="8" a="1"/>
  <c r="AB108" i="8" s="1"/>
  <c r="AC108" i="8" a="1"/>
  <c r="AC108" i="8" s="1"/>
  <c r="AD108" i="8" a="1"/>
  <c r="AD108" i="8" s="1"/>
  <c r="AA109" i="8" a="1"/>
  <c r="AA109" i="8" s="1"/>
  <c r="AB109" i="8" a="1"/>
  <c r="AB109" i="8" s="1"/>
  <c r="AC109" i="8" a="1"/>
  <c r="AC109" i="8" s="1"/>
  <c r="AD109" i="8" a="1"/>
  <c r="AD109" i="8" s="1"/>
  <c r="AA110" i="8" a="1"/>
  <c r="AA110" i="8" s="1"/>
  <c r="AB110" i="8" a="1"/>
  <c r="AB110" i="8" s="1"/>
  <c r="AC110" i="8" a="1"/>
  <c r="AC110" i="8" s="1"/>
  <c r="AD110" i="8" a="1"/>
  <c r="AD110" i="8" s="1"/>
  <c r="AA111" i="8" a="1"/>
  <c r="AA111" i="8" s="1"/>
  <c r="AB111" i="8" a="1"/>
  <c r="AB111" i="8" s="1"/>
  <c r="AC111" i="8" a="1"/>
  <c r="AC111" i="8" s="1"/>
  <c r="AD111" i="8" a="1"/>
  <c r="AD111" i="8" s="1"/>
  <c r="AA112" i="8" a="1"/>
  <c r="AA112" i="8" s="1"/>
  <c r="AB112" i="8" a="1"/>
  <c r="AB112" i="8" s="1"/>
  <c r="AC112" i="8" a="1"/>
  <c r="AC112" i="8" s="1"/>
  <c r="AD112" i="8" a="1"/>
  <c r="AD112" i="8" s="1"/>
  <c r="AA113" i="8" a="1"/>
  <c r="AA113" i="8" s="1"/>
  <c r="AB113" i="8" a="1"/>
  <c r="AB113" i="8" s="1"/>
  <c r="AC113" i="8" a="1"/>
  <c r="AC113" i="8" s="1"/>
  <c r="AD113" i="8" a="1"/>
  <c r="AD113" i="8" s="1"/>
  <c r="AA114" i="8" a="1"/>
  <c r="AA114" i="8" s="1"/>
  <c r="AB114" i="8" a="1"/>
  <c r="AB114" i="8" s="1"/>
  <c r="AC114" i="8" a="1"/>
  <c r="AC114" i="8" s="1"/>
  <c r="AD114" i="8" a="1"/>
  <c r="AD114" i="8" s="1"/>
  <c r="AA115" i="8" a="1"/>
  <c r="AA115" i="8" s="1"/>
  <c r="AB115" i="8" a="1"/>
  <c r="AB115" i="8" s="1"/>
  <c r="AC115" i="8" a="1"/>
  <c r="AC115" i="8" s="1"/>
  <c r="AD115" i="8" a="1"/>
  <c r="AD115" i="8" s="1"/>
  <c r="AA116" i="8" a="1"/>
  <c r="AA116" i="8" s="1"/>
  <c r="AB116" i="8" a="1"/>
  <c r="AB116" i="8" s="1"/>
  <c r="AC116" i="8" a="1"/>
  <c r="AC116" i="8" s="1"/>
  <c r="AD116" i="8" a="1"/>
  <c r="AD116" i="8" s="1"/>
  <c r="AA117" i="8" a="1"/>
  <c r="AA117" i="8" s="1"/>
  <c r="AB117" i="8" a="1"/>
  <c r="AB117" i="8" s="1"/>
  <c r="AC117" i="8" a="1"/>
  <c r="AC117" i="8" s="1"/>
  <c r="AD117" i="8" a="1"/>
  <c r="AD117" i="8" s="1"/>
  <c r="AA118" i="8" a="1"/>
  <c r="AA118" i="8" s="1"/>
  <c r="AB118" i="8" a="1"/>
  <c r="AB118" i="8" s="1"/>
  <c r="AC118" i="8" a="1"/>
  <c r="AC118" i="8" s="1"/>
  <c r="AD118" i="8" a="1"/>
  <c r="AD118" i="8" s="1"/>
  <c r="AA119" i="8" a="1"/>
  <c r="AA119" i="8" s="1"/>
  <c r="AB119" i="8" a="1"/>
  <c r="AB119" i="8" s="1"/>
  <c r="AC119" i="8" a="1"/>
  <c r="AC119" i="8" s="1"/>
  <c r="AD119" i="8" a="1"/>
  <c r="AD119" i="8" s="1"/>
  <c r="AA120" i="8" a="1"/>
  <c r="AA120" i="8" s="1"/>
  <c r="AB120" i="8" a="1"/>
  <c r="AB120" i="8" s="1"/>
  <c r="AC120" i="8" a="1"/>
  <c r="AC120" i="8" s="1"/>
  <c r="AD120" i="8" a="1"/>
  <c r="AD120" i="8" s="1"/>
  <c r="AA121" i="8" a="1"/>
  <c r="AA121" i="8" s="1"/>
  <c r="AB121" i="8" a="1"/>
  <c r="AB121" i="8" s="1"/>
  <c r="AC121" i="8" a="1"/>
  <c r="AC121" i="8" s="1"/>
  <c r="AD121" i="8" a="1"/>
  <c r="AD121" i="8" s="1"/>
  <c r="AA122" i="8" a="1"/>
  <c r="AA122" i="8" s="1"/>
  <c r="AB122" i="8" a="1"/>
  <c r="AB122" i="8" s="1"/>
  <c r="AC122" i="8" a="1"/>
  <c r="AC122" i="8" s="1"/>
  <c r="AD122" i="8" a="1"/>
  <c r="AD122" i="8" s="1"/>
  <c r="AA123" i="8" a="1"/>
  <c r="AA123" i="8" s="1"/>
  <c r="AB123" i="8" a="1"/>
  <c r="AB123" i="8" s="1"/>
  <c r="AC123" i="8" a="1"/>
  <c r="AC123" i="8" s="1"/>
  <c r="AD123" i="8" a="1"/>
  <c r="AD123" i="8" s="1"/>
  <c r="AA124" i="8" a="1"/>
  <c r="AA124" i="8" s="1"/>
  <c r="AB124" i="8" a="1"/>
  <c r="AB124" i="8" s="1"/>
  <c r="AC124" i="8" a="1"/>
  <c r="AC124" i="8" s="1"/>
  <c r="AD124" i="8" a="1"/>
  <c r="AD124" i="8" s="1"/>
  <c r="AA125" i="8" a="1"/>
  <c r="AA125" i="8" s="1"/>
  <c r="AB125" i="8" a="1"/>
  <c r="AB125" i="8" s="1"/>
  <c r="AC125" i="8" a="1"/>
  <c r="AC125" i="8" s="1"/>
  <c r="AD125" i="8" a="1"/>
  <c r="AD125" i="8" s="1"/>
  <c r="AA126" i="8" a="1"/>
  <c r="AA126" i="8" s="1"/>
  <c r="AB126" i="8" a="1"/>
  <c r="AB126" i="8" s="1"/>
  <c r="AC126" i="8" a="1"/>
  <c r="AC126" i="8" s="1"/>
  <c r="AD126" i="8" a="1"/>
  <c r="AD126" i="8" s="1"/>
  <c r="AA127" i="8" a="1"/>
  <c r="AA127" i="8" s="1"/>
  <c r="AB127" i="8" a="1"/>
  <c r="AB127" i="8" s="1"/>
  <c r="AC127" i="8" a="1"/>
  <c r="AC127" i="8" s="1"/>
  <c r="AD127" i="8" a="1"/>
  <c r="AD127" i="8" s="1"/>
  <c r="AA128" i="8" a="1"/>
  <c r="AA128" i="8" s="1"/>
  <c r="AB128" i="8" a="1"/>
  <c r="AB128" i="8" s="1"/>
  <c r="AC128" i="8" a="1"/>
  <c r="AC128" i="8" s="1"/>
  <c r="AD128" i="8" a="1"/>
  <c r="AD128" i="8" s="1"/>
  <c r="AA129" i="8" a="1"/>
  <c r="AA129" i="8" s="1"/>
  <c r="AB129" i="8" a="1"/>
  <c r="AB129" i="8" s="1"/>
  <c r="AC129" i="8" a="1"/>
  <c r="AC129" i="8" s="1"/>
  <c r="AD129" i="8" a="1"/>
  <c r="AD129" i="8" s="1"/>
  <c r="AA130" i="8" a="1"/>
  <c r="AA130" i="8" s="1"/>
  <c r="AB130" i="8" a="1"/>
  <c r="AB130" i="8" s="1"/>
  <c r="AC130" i="8" a="1"/>
  <c r="AC130" i="8" s="1"/>
  <c r="AD130" i="8" a="1"/>
  <c r="AD130" i="8" s="1"/>
  <c r="AA131" i="8" a="1"/>
  <c r="AA131" i="8" s="1"/>
  <c r="AB131" i="8" a="1"/>
  <c r="AB131" i="8" s="1"/>
  <c r="AC131" i="8" a="1"/>
  <c r="AC131" i="8" s="1"/>
  <c r="AD131" i="8" a="1"/>
  <c r="AD131" i="8" s="1"/>
  <c r="AA132" i="8" a="1"/>
  <c r="AA132" i="8" s="1"/>
  <c r="AB132" i="8" a="1"/>
  <c r="AB132" i="8" s="1"/>
  <c r="AC132" i="8" a="1"/>
  <c r="AC132" i="8" s="1"/>
  <c r="AD132" i="8" a="1"/>
  <c r="AD132" i="8" s="1"/>
  <c r="AA133" i="8" a="1"/>
  <c r="AA133" i="8" s="1"/>
  <c r="AB133" i="8" a="1"/>
  <c r="AB133" i="8" s="1"/>
  <c r="AC133" i="8" a="1"/>
  <c r="AC133" i="8" s="1"/>
  <c r="AD133" i="8" a="1"/>
  <c r="AD133" i="8" s="1"/>
  <c r="AA134" i="8" a="1"/>
  <c r="AA134" i="8" s="1"/>
  <c r="AB134" i="8" a="1"/>
  <c r="AB134" i="8" s="1"/>
  <c r="AC134" i="8" a="1"/>
  <c r="AC134" i="8" s="1"/>
  <c r="AD134" i="8" a="1"/>
  <c r="AD134" i="8"/>
  <c r="AA135" i="8" a="1"/>
  <c r="AA135" i="8"/>
  <c r="AB135" i="8" a="1"/>
  <c r="AB135" i="8" s="1"/>
  <c r="AC135" i="8" a="1"/>
  <c r="AC135" i="8" s="1"/>
  <c r="AD135" i="8" a="1"/>
  <c r="AD135" i="8"/>
  <c r="AA136" i="8" a="1"/>
  <c r="AA136" i="8" s="1"/>
  <c r="AB136" i="8" a="1"/>
  <c r="AB136" i="8"/>
  <c r="AC136" i="8" a="1"/>
  <c r="AC136" i="8"/>
  <c r="AD136" i="8" a="1"/>
  <c r="AD136" i="8" s="1"/>
  <c r="AA137" i="8" a="1"/>
  <c r="AA137" i="8" s="1"/>
  <c r="AB137" i="8" a="1"/>
  <c r="AB137" i="8"/>
  <c r="AC137" i="8" a="1"/>
  <c r="AC137" i="8" s="1"/>
  <c r="AD137" i="8" a="1"/>
  <c r="AD137" i="8"/>
  <c r="AA138" i="8" a="1"/>
  <c r="AA138" i="8"/>
  <c r="AB138" i="8" a="1"/>
  <c r="AB138" i="8" s="1"/>
  <c r="AC138" i="8" a="1"/>
  <c r="AC138" i="8" s="1"/>
  <c r="AD138" i="8" a="1"/>
  <c r="AD138" i="8"/>
  <c r="AA139" i="8" a="1"/>
  <c r="AA139" i="8" s="1"/>
  <c r="AB139" i="8" a="1"/>
  <c r="AB139" i="8"/>
  <c r="AC139" i="8" a="1"/>
  <c r="AC139" i="8"/>
  <c r="AD139" i="8" a="1"/>
  <c r="AD139" i="8" s="1"/>
  <c r="AA140" i="8" a="1"/>
  <c r="AA140" i="8" s="1"/>
  <c r="AB140" i="8" a="1"/>
  <c r="AB140" i="8"/>
  <c r="AC140" i="8" a="1"/>
  <c r="AC140" i="8" s="1"/>
  <c r="AD140" i="8" a="1"/>
  <c r="AD140" i="8"/>
  <c r="AA141" i="8" a="1"/>
  <c r="AA141" i="8"/>
  <c r="AB141" i="8" a="1"/>
  <c r="AB141" i="8" s="1"/>
  <c r="AC141" i="8" a="1"/>
  <c r="AC141" i="8" s="1"/>
  <c r="AD141" i="8" a="1"/>
  <c r="AD141" i="8"/>
  <c r="AA142" i="8" a="1"/>
  <c r="AA142" i="8" s="1"/>
  <c r="AB142" i="8" a="1"/>
  <c r="AB142" i="8"/>
  <c r="AC142" i="8" a="1"/>
  <c r="AC142" i="8"/>
  <c r="AD142" i="8" a="1"/>
  <c r="AD142" i="8" s="1"/>
  <c r="AA143" i="8" a="1"/>
  <c r="AA143" i="8" s="1"/>
  <c r="AB143" i="8" a="1"/>
  <c r="AB143" i="8"/>
  <c r="AC143" i="8" a="1"/>
  <c r="AC143" i="8" s="1"/>
  <c r="AD143" i="8" a="1"/>
  <c r="AD143" i="8"/>
  <c r="AA144" i="8" a="1"/>
  <c r="AA144" i="8"/>
  <c r="AB144" i="8" a="1"/>
  <c r="AB144" i="8" s="1"/>
  <c r="AC144" i="8" a="1"/>
  <c r="AC144" i="8" s="1"/>
  <c r="AD144" i="8" a="1"/>
  <c r="AD144" i="8"/>
  <c r="AA145" i="8" a="1"/>
  <c r="AA145" i="8" s="1"/>
  <c r="AB145" i="8" a="1"/>
  <c r="AB145" i="8"/>
  <c r="AC145" i="8" a="1"/>
  <c r="AC145" i="8"/>
  <c r="AD145" i="8" a="1"/>
  <c r="AD145" i="8" s="1"/>
  <c r="AA146" i="8" a="1"/>
  <c r="AA146" i="8" s="1"/>
  <c r="AB146" i="8" a="1"/>
  <c r="AB146" i="8"/>
  <c r="AC146" i="8" a="1"/>
  <c r="AC146" i="8" s="1"/>
  <c r="AD146" i="8" a="1"/>
  <c r="AD146" i="8"/>
  <c r="AA147" i="8" a="1"/>
  <c r="AA147" i="8"/>
  <c r="AB147" i="8" a="1"/>
  <c r="AB147" i="8" s="1"/>
  <c r="AC147" i="8" a="1"/>
  <c r="AC147" i="8" s="1"/>
  <c r="AD147" i="8" a="1"/>
  <c r="AD147" i="8"/>
  <c r="AA148" i="8" a="1"/>
  <c r="AA148" i="8" s="1"/>
  <c r="AB148" i="8" a="1"/>
  <c r="AB148" i="8"/>
  <c r="AC148" i="8" a="1"/>
  <c r="AC148" i="8"/>
  <c r="AD148" i="8" a="1"/>
  <c r="AD148" i="8" s="1"/>
  <c r="AA149" i="8" a="1"/>
  <c r="AA149" i="8" s="1"/>
  <c r="AB149" i="8" a="1"/>
  <c r="AB149" i="8"/>
  <c r="AC149" i="8" a="1"/>
  <c r="AC149" i="8" s="1"/>
  <c r="AD149" i="8" a="1"/>
  <c r="AD149" i="8"/>
  <c r="AA150" i="8" a="1"/>
  <c r="AA150" i="8"/>
  <c r="AB150" i="8" a="1"/>
  <c r="AB150" i="8" s="1"/>
  <c r="AC150" i="8" a="1"/>
  <c r="AC150" i="8" s="1"/>
  <c r="AD150" i="8" a="1"/>
  <c r="AD150" i="8"/>
  <c r="AA151" i="8" a="1"/>
  <c r="AA151" i="8" s="1"/>
  <c r="AB151" i="8" a="1"/>
  <c r="AB151" i="8"/>
  <c r="AC151" i="8" a="1"/>
  <c r="AC151" i="8"/>
  <c r="AD151" i="8" a="1"/>
  <c r="AD151" i="8" s="1"/>
  <c r="AA152" i="8" a="1"/>
  <c r="AA152" i="8" s="1"/>
  <c r="AB152" i="8" a="1"/>
  <c r="AB152" i="8"/>
  <c r="AC152" i="8" a="1"/>
  <c r="AC152" i="8" s="1"/>
  <c r="AD152" i="8" a="1"/>
  <c r="AD152" i="8"/>
  <c r="AA153" i="8" a="1"/>
  <c r="AA153" i="8"/>
  <c r="AB153" i="8" a="1"/>
  <c r="AB153" i="8" s="1"/>
  <c r="AC153" i="8" a="1"/>
  <c r="AC153" i="8" s="1"/>
  <c r="AD153" i="8" a="1"/>
  <c r="AD153" i="8"/>
  <c r="AA154" i="8" a="1"/>
  <c r="AA154" i="8" s="1"/>
  <c r="AB154" i="8" a="1"/>
  <c r="AB154" i="8"/>
  <c r="AC154" i="8" a="1"/>
  <c r="AC154" i="8"/>
  <c r="AD154" i="8" a="1"/>
  <c r="AD154" i="8" s="1"/>
  <c r="AA155" i="8" a="1"/>
  <c r="AA155" i="8" s="1"/>
  <c r="AB155" i="8" a="1"/>
  <c r="AB155" i="8"/>
  <c r="AC155" i="8" a="1"/>
  <c r="AC155" i="8" s="1"/>
  <c r="AD155" i="8" a="1"/>
  <c r="AD155" i="8"/>
  <c r="AA156" i="8" a="1"/>
  <c r="AA156" i="8"/>
  <c r="AB156" i="8" a="1"/>
  <c r="AB156" i="8" s="1"/>
  <c r="AC156" i="8" a="1"/>
  <c r="AC156" i="8" s="1"/>
  <c r="AD156" i="8" a="1"/>
  <c r="AD156" i="8"/>
  <c r="AA157" i="8" a="1"/>
  <c r="AA157" i="8" s="1"/>
  <c r="AB157" i="8" a="1"/>
  <c r="AB157" i="8"/>
  <c r="AC157" i="8" a="1"/>
  <c r="AC157" i="8"/>
  <c r="AD157" i="8" a="1"/>
  <c r="AD157" i="8" s="1"/>
  <c r="AA158" i="8" a="1"/>
  <c r="AA158" i="8" s="1"/>
  <c r="AB158" i="8" a="1"/>
  <c r="AB158" i="8"/>
  <c r="AC158" i="8" a="1"/>
  <c r="AC158" i="8" s="1"/>
  <c r="AD158" i="8" a="1"/>
  <c r="AD158" i="8"/>
  <c r="AA159" i="8" a="1"/>
  <c r="AA159" i="8"/>
  <c r="AB159" i="8" a="1"/>
  <c r="AB159" i="8" s="1"/>
  <c r="AC159" i="8" a="1"/>
  <c r="AC159" i="8" s="1"/>
  <c r="AD159" i="8" a="1"/>
  <c r="AD159" i="8"/>
  <c r="AA160" i="8" a="1"/>
  <c r="AA160" i="8" s="1"/>
  <c r="AB160" i="8" a="1"/>
  <c r="AB160" i="8"/>
  <c r="AC160" i="8" a="1"/>
  <c r="AC160" i="8"/>
  <c r="AD160" i="8" a="1"/>
  <c r="AD160" i="8" s="1"/>
  <c r="AA161" i="8" a="1"/>
  <c r="AA161" i="8" s="1"/>
  <c r="AB161" i="8" a="1"/>
  <c r="AB161" i="8"/>
  <c r="AC161" i="8" a="1"/>
  <c r="AC161" i="8" s="1"/>
  <c r="AD161" i="8" a="1"/>
  <c r="AD161" i="8"/>
  <c r="AA162" i="8" a="1"/>
  <c r="AA162" i="8"/>
  <c r="AB162" i="8" a="1"/>
  <c r="AB162" i="8" s="1"/>
  <c r="AC162" i="8" a="1"/>
  <c r="AC162" i="8" s="1"/>
  <c r="AD162" i="8" a="1"/>
  <c r="AD162" i="8"/>
  <c r="AA163" i="8" a="1"/>
  <c r="AA163" i="8" s="1"/>
  <c r="AB163" i="8" a="1"/>
  <c r="AB163" i="8"/>
  <c r="AC163" i="8" a="1"/>
  <c r="AC163" i="8"/>
  <c r="AD163" i="8" a="1"/>
  <c r="AD163" i="8" s="1"/>
  <c r="AA164" i="8" a="1"/>
  <c r="AA164" i="8" s="1"/>
  <c r="AB164" i="8" a="1"/>
  <c r="AB164" i="8"/>
  <c r="AC164" i="8" a="1"/>
  <c r="AC164" i="8" s="1"/>
  <c r="AD164" i="8" a="1"/>
  <c r="AD164" i="8"/>
  <c r="AA165" i="8" a="1"/>
  <c r="AA165" i="8"/>
  <c r="AB165" i="8" a="1"/>
  <c r="AB165" i="8" s="1"/>
  <c r="AC165" i="8" a="1"/>
  <c r="AC165" i="8" s="1"/>
  <c r="AD165" i="8" a="1"/>
  <c r="AD165" i="8"/>
  <c r="AA166" i="8" a="1"/>
  <c r="AA166" i="8" s="1"/>
  <c r="AB166" i="8" a="1"/>
  <c r="AB166" i="8"/>
  <c r="AC166" i="8" a="1"/>
  <c r="AC166" i="8"/>
  <c r="AD166" i="8" a="1"/>
  <c r="AD166" i="8" s="1"/>
  <c r="AA167" i="8" a="1"/>
  <c r="AA167" i="8" s="1"/>
  <c r="AB167" i="8" a="1"/>
  <c r="AB167" i="8"/>
  <c r="AC167" i="8" a="1"/>
  <c r="AC167" i="8" s="1"/>
  <c r="AD167" i="8" a="1"/>
  <c r="AD167" i="8"/>
  <c r="AA168" i="8" a="1"/>
  <c r="AA168" i="8"/>
  <c r="AB168" i="8" a="1"/>
  <c r="AB168" i="8" s="1"/>
  <c r="AC168" i="8" a="1"/>
  <c r="AC168" i="8" s="1"/>
  <c r="AD168" i="8" a="1"/>
  <c r="AD168" i="8"/>
  <c r="AA169" i="8" a="1"/>
  <c r="AA169" i="8" s="1"/>
  <c r="AB169" i="8" a="1"/>
  <c r="AB169" i="8"/>
  <c r="AC169" i="8" a="1"/>
  <c r="AC169" i="8"/>
  <c r="AD169" i="8" a="1"/>
  <c r="AD169" i="8" s="1"/>
  <c r="AA170" i="8" a="1"/>
  <c r="AA170" i="8" s="1"/>
  <c r="AB170" i="8" a="1"/>
  <c r="AB170" i="8"/>
  <c r="AC170" i="8" a="1"/>
  <c r="AC170" i="8" s="1"/>
  <c r="AD170" i="8" a="1"/>
  <c r="AD170" i="8"/>
  <c r="AA171" i="8" a="1"/>
  <c r="AA171" i="8"/>
  <c r="AB171" i="8" a="1"/>
  <c r="AB171" i="8" s="1"/>
  <c r="AC171" i="8" a="1"/>
  <c r="AC171" i="8" s="1"/>
  <c r="AD171" i="8" a="1"/>
  <c r="AD171" i="8"/>
  <c r="AA172" i="8" a="1"/>
  <c r="AA172" i="8" s="1"/>
  <c r="AB172" i="8" a="1"/>
  <c r="AB172" i="8"/>
  <c r="AC172" i="8" a="1"/>
  <c r="AC172" i="8"/>
  <c r="AD172" i="8" a="1"/>
  <c r="AD172" i="8" s="1"/>
  <c r="AA173" i="8" a="1"/>
  <c r="AA173" i="8" s="1"/>
  <c r="AB173" i="8" a="1"/>
  <c r="AB173" i="8"/>
  <c r="AC173" i="8" a="1"/>
  <c r="AC173" i="8" s="1"/>
  <c r="AD173" i="8" a="1"/>
  <c r="AD173" i="8"/>
  <c r="AA174" i="8" a="1"/>
  <c r="AA174" i="8"/>
  <c r="AB174" i="8" a="1"/>
  <c r="AB174" i="8" s="1"/>
  <c r="AC174" i="8" a="1"/>
  <c r="AC174" i="8" s="1"/>
  <c r="AD174" i="8" a="1"/>
  <c r="AD174" i="8"/>
  <c r="AA175" i="8" a="1"/>
  <c r="AA175" i="8" s="1"/>
  <c r="AB175" i="8" a="1"/>
  <c r="AB175" i="8"/>
  <c r="AC175" i="8" a="1"/>
  <c r="AC175" i="8"/>
  <c r="AD175" i="8" a="1"/>
  <c r="AD175" i="8" s="1"/>
  <c r="AA176" i="8" a="1"/>
  <c r="AA176" i="8" s="1"/>
  <c r="AB176" i="8" a="1"/>
  <c r="AB176" i="8"/>
  <c r="AC176" i="8" a="1"/>
  <c r="AC176" i="8" s="1"/>
  <c r="AD176" i="8" a="1"/>
  <c r="AD176" i="8"/>
  <c r="AA177" i="8" a="1"/>
  <c r="AA177" i="8"/>
  <c r="AB177" i="8" a="1"/>
  <c r="AB177" i="8" s="1"/>
  <c r="AC177" i="8" a="1"/>
  <c r="AC177" i="8" s="1"/>
  <c r="AD177" i="8" a="1"/>
  <c r="AD177" i="8"/>
  <c r="AA178" i="8" a="1"/>
  <c r="AA178" i="8" s="1"/>
  <c r="AB178" i="8" a="1"/>
  <c r="AB178" i="8"/>
  <c r="AC178" i="8" a="1"/>
  <c r="AC178" i="8"/>
  <c r="AD178" i="8" a="1"/>
  <c r="AD178" i="8" s="1"/>
  <c r="AA179" i="8" a="1"/>
  <c r="AA179" i="8" s="1"/>
  <c r="AB179" i="8" a="1"/>
  <c r="AB179" i="8"/>
  <c r="AC179" i="8" a="1"/>
  <c r="AC179" i="8" s="1"/>
  <c r="AD179" i="8" a="1"/>
  <c r="AD179" i="8"/>
  <c r="AA180" i="8" a="1"/>
  <c r="AA180" i="8"/>
  <c r="AB180" i="8" a="1"/>
  <c r="AB180" i="8" s="1"/>
  <c r="AC180" i="8" a="1"/>
  <c r="AC180" i="8" s="1"/>
  <c r="AD180" i="8" a="1"/>
  <c r="AD180" i="8"/>
  <c r="AA181" i="8" a="1"/>
  <c r="AA181" i="8" s="1"/>
  <c r="AB181" i="8" a="1"/>
  <c r="AB181" i="8"/>
  <c r="AC181" i="8" a="1"/>
  <c r="AC181" i="8"/>
  <c r="AD181" i="8" a="1"/>
  <c r="AD181" i="8" s="1"/>
  <c r="AA182" i="8" a="1"/>
  <c r="AA182" i="8" s="1"/>
  <c r="AB182" i="8" a="1"/>
  <c r="AB182" i="8"/>
  <c r="AC182" i="8" a="1"/>
  <c r="AC182" i="8" s="1"/>
  <c r="AD182" i="8" a="1"/>
  <c r="AD182" i="8"/>
  <c r="AA183" i="8" a="1"/>
  <c r="AA183" i="8"/>
  <c r="AB183" i="8" a="1"/>
  <c r="AB183" i="8" s="1"/>
  <c r="AC183" i="8" a="1"/>
  <c r="AC183" i="8" s="1"/>
  <c r="AD183" i="8" a="1"/>
  <c r="AD183" i="8"/>
  <c r="AA184" i="8" a="1"/>
  <c r="AA184" i="8" s="1"/>
  <c r="AB184" i="8" a="1"/>
  <c r="AB184" i="8"/>
  <c r="AC184" i="8" a="1"/>
  <c r="AC184" i="8"/>
  <c r="AD184" i="8" a="1"/>
  <c r="AD184" i="8" s="1"/>
  <c r="AA185" i="8" a="1"/>
  <c r="AA185" i="8" s="1"/>
  <c r="AB185" i="8" a="1"/>
  <c r="AB185" i="8"/>
  <c r="AC185" i="8" a="1"/>
  <c r="AC185" i="8" s="1"/>
  <c r="AD185" i="8" a="1"/>
  <c r="AD185" i="8"/>
  <c r="AA186" i="8" a="1"/>
  <c r="AA186" i="8"/>
  <c r="AB186" i="8" a="1"/>
  <c r="AB186" i="8" s="1"/>
  <c r="AC186" i="8" a="1"/>
  <c r="AC186" i="8" s="1"/>
  <c r="AD186" i="8" a="1"/>
  <c r="AD186" i="8"/>
  <c r="AA187" i="8" a="1"/>
  <c r="AA187" i="8" s="1"/>
  <c r="AB187" i="8" a="1"/>
  <c r="AB187" i="8"/>
  <c r="AC187" i="8" a="1"/>
  <c r="AC187" i="8"/>
  <c r="AD187" i="8" a="1"/>
  <c r="AD187" i="8" s="1"/>
  <c r="AA188" i="8" a="1"/>
  <c r="AA188" i="8" s="1"/>
  <c r="AB188" i="8" a="1"/>
  <c r="AB188" i="8"/>
  <c r="AC188" i="8" a="1"/>
  <c r="AC188" i="8" s="1"/>
  <c r="AD188" i="8" a="1"/>
  <c r="AD188" i="8"/>
  <c r="AA189" i="8" a="1"/>
  <c r="AA189" i="8"/>
  <c r="AB189" i="8" a="1"/>
  <c r="AB189" i="8" s="1"/>
  <c r="AC189" i="8" a="1"/>
  <c r="AC189" i="8" s="1"/>
  <c r="AD189" i="8" a="1"/>
  <c r="AD189" i="8"/>
  <c r="AA190" i="8" a="1"/>
  <c r="AA190" i="8" s="1"/>
  <c r="AB190" i="8" a="1"/>
  <c r="AB190" i="8"/>
  <c r="AC190" i="8" a="1"/>
  <c r="AC190" i="8"/>
  <c r="AD190" i="8" a="1"/>
  <c r="AD190" i="8" s="1"/>
  <c r="AA191" i="8" a="1"/>
  <c r="AA191" i="8" s="1"/>
  <c r="AB191" i="8" a="1"/>
  <c r="AB191" i="8"/>
  <c r="AC191" i="8" a="1"/>
  <c r="AC191" i="8" s="1"/>
  <c r="AD191" i="8" a="1"/>
  <c r="AD191" i="8"/>
  <c r="AA192" i="8" a="1"/>
  <c r="AA192" i="8"/>
  <c r="AB192" i="8" a="1"/>
  <c r="AB192" i="8" s="1"/>
  <c r="AC192" i="8" a="1"/>
  <c r="AC192" i="8" s="1"/>
  <c r="AD192" i="8" a="1"/>
  <c r="AD192" i="8"/>
  <c r="AA193" i="8" a="1"/>
  <c r="AA193" i="8" s="1"/>
  <c r="AB193" i="8" a="1"/>
  <c r="AB193" i="8"/>
  <c r="AC193" i="8" a="1"/>
  <c r="AC193" i="8"/>
  <c r="AD193" i="8" a="1"/>
  <c r="AD193" i="8" s="1"/>
  <c r="AA194" i="8" a="1"/>
  <c r="AA194" i="8" s="1"/>
  <c r="AB194" i="8" a="1"/>
  <c r="AB194" i="8"/>
  <c r="AC194" i="8" a="1"/>
  <c r="AC194" i="8" s="1"/>
  <c r="AD194" i="8" a="1"/>
  <c r="AD194" i="8"/>
  <c r="AA195" i="8" a="1"/>
  <c r="AA195" i="8"/>
  <c r="AB195" i="8" a="1"/>
  <c r="AB195" i="8" s="1"/>
  <c r="AC195" i="8" a="1"/>
  <c r="AC195" i="8" s="1"/>
  <c r="AD195" i="8" a="1"/>
  <c r="AD195" i="8"/>
  <c r="AA196" i="8" a="1"/>
  <c r="AA196" i="8" s="1"/>
  <c r="AB196" i="8" a="1"/>
  <c r="AB196" i="8"/>
  <c r="AC196" i="8" a="1"/>
  <c r="AC196" i="8"/>
  <c r="AD196" i="8" a="1"/>
  <c r="AD196" i="8" s="1"/>
  <c r="AA197" i="8" a="1"/>
  <c r="AA197" i="8" s="1"/>
  <c r="AB197" i="8" a="1"/>
  <c r="AB197" i="8"/>
  <c r="AC197" i="8" a="1"/>
  <c r="AC197" i="8" s="1"/>
  <c r="AD197" i="8" a="1"/>
  <c r="AD197" i="8"/>
  <c r="AA198" i="8" a="1"/>
  <c r="AA198" i="8"/>
  <c r="AB198" i="8" a="1"/>
  <c r="AB198" i="8" s="1"/>
  <c r="AC198" i="8" a="1"/>
  <c r="AC198" i="8" s="1"/>
  <c r="AD198" i="8" a="1"/>
  <c r="AD198" i="8"/>
  <c r="AA199" i="8" a="1"/>
  <c r="AA199" i="8" s="1"/>
  <c r="AB199" i="8" a="1"/>
  <c r="AB199" i="8"/>
  <c r="AC199" i="8" a="1"/>
  <c r="AC199" i="8"/>
  <c r="AD199" i="8" a="1"/>
  <c r="AD199" i="8" s="1"/>
  <c r="AA200" i="8" a="1"/>
  <c r="AA200" i="8" s="1"/>
  <c r="AB200" i="8" a="1"/>
  <c r="AB200" i="8"/>
  <c r="AC200" i="8" a="1"/>
  <c r="AC200" i="8" s="1"/>
  <c r="AD200" i="8" a="1"/>
  <c r="AD200" i="8"/>
  <c r="AA201" i="8" a="1"/>
  <c r="AA201" i="8"/>
  <c r="AB201" i="8" a="1"/>
  <c r="AB201" i="8" s="1"/>
  <c r="AC201" i="8" a="1"/>
  <c r="AC201" i="8" s="1"/>
  <c r="AD201" i="8" a="1"/>
  <c r="AD201" i="8"/>
  <c r="AA3" i="8" a="1"/>
  <c r="AA3" i="8" s="1"/>
  <c r="AB3" i="8" a="1"/>
  <c r="AB3" i="8" s="1"/>
  <c r="AC3" i="8" a="1"/>
  <c r="AC3" i="8" s="1"/>
  <c r="AD3" i="8" a="1"/>
  <c r="AD3" i="8" s="1"/>
  <c r="AA4" i="8" a="1"/>
  <c r="AA4" i="8"/>
  <c r="AB4" i="8" a="1"/>
  <c r="AB4" i="8" s="1"/>
  <c r="AC4" i="8" a="1"/>
  <c r="AC4" i="8" s="1"/>
  <c r="AD4" i="8" a="1"/>
  <c r="AD4" i="8" s="1"/>
  <c r="AA5" i="8" a="1"/>
  <c r="AA5" i="8" s="1"/>
  <c r="AB5" i="8" a="1"/>
  <c r="AB5" i="8" s="1"/>
  <c r="AC5" i="8" a="1"/>
  <c r="AC5" i="8" s="1"/>
  <c r="AD5" i="8" a="1"/>
  <c r="AD5" i="8" s="1"/>
  <c r="AA6" i="8" a="1"/>
  <c r="AA6" i="8" s="1"/>
  <c r="AB6" i="8" a="1"/>
  <c r="AB6" i="8" s="1"/>
  <c r="AC6" i="8" a="1"/>
  <c r="AC6" i="8" s="1"/>
  <c r="AD6" i="8" a="1"/>
  <c r="AD6" i="8" s="1"/>
  <c r="AB2" i="8" a="1"/>
  <c r="AB2" i="8" s="1"/>
  <c r="AC2" i="8" a="1"/>
  <c r="AC2" i="8" s="1"/>
  <c r="AD2" i="8" a="1"/>
  <c r="AD2" i="8" s="1"/>
  <c r="AA2" i="8" a="1"/>
  <c r="AA2" i="8" s="1"/>
  <c r="O14" i="8"/>
  <c r="P14" i="8"/>
  <c r="Q14" i="8"/>
  <c r="Q10" i="8"/>
  <c r="Q9" i="8"/>
  <c r="Q8" i="8"/>
  <c r="Q7" i="8"/>
  <c r="N14" i="8"/>
  <c r="N10" i="8"/>
  <c r="O10" i="8"/>
  <c r="P10" i="8"/>
  <c r="M10" i="8"/>
  <c r="M11" i="8" s="1"/>
  <c r="M12" i="8" s="1"/>
  <c r="M15" i="8" s="1"/>
  <c r="O9" i="8"/>
  <c r="N9" i="8"/>
  <c r="P9" i="8"/>
  <c r="M9" i="8"/>
  <c r="M8" i="8"/>
  <c r="M13" i="8" s="1"/>
  <c r="N8" i="8"/>
  <c r="O8" i="8"/>
  <c r="P8" i="8"/>
  <c r="N7" i="8"/>
  <c r="O7" i="8"/>
  <c r="P7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" i="7"/>
  <c r="N2" i="7"/>
  <c r="N13" i="8" l="1"/>
  <c r="Q12" i="8"/>
  <c r="O12" i="8"/>
  <c r="O15" i="8" s="1"/>
  <c r="O13" i="8"/>
  <c r="O11" i="8"/>
  <c r="N11" i="8"/>
  <c r="N12" i="8" s="1"/>
  <c r="N15" i="8" s="1"/>
  <c r="Q11" i="8"/>
  <c r="Q13" i="8" s="1"/>
  <c r="P11" i="8"/>
  <c r="P13" i="8"/>
  <c r="P12" i="8"/>
  <c r="P15" i="8" s="1"/>
  <c r="Q15" i="8" l="1"/>
  <c r="O3" i="7" l="1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2" i="7"/>
  <c r="P2" i="7" a="1"/>
  <c r="P2" i="7" s="1"/>
  <c r="H2" i="1" a="1"/>
  <c r="H2" i="1" s="1"/>
  <c r="N3" i="7"/>
  <c r="K13" i="14"/>
  <c r="K12" i="14"/>
  <c r="K11" i="14"/>
  <c r="K10" i="14"/>
  <c r="K5" i="14"/>
  <c r="K3" i="14"/>
  <c r="K2" i="14"/>
  <c r="H2" i="14" a="1"/>
  <c r="H2" i="14" s="1"/>
  <c r="B34" i="13"/>
  <c r="B35" i="13"/>
  <c r="D25" i="13"/>
  <c r="C22" i="13"/>
  <c r="D26" i="13"/>
  <c r="D27" i="13"/>
  <c r="D24" i="13"/>
  <c r="O200" i="7" l="1"/>
  <c r="O199" i="7"/>
  <c r="O201" i="7"/>
  <c r="O198" i="7"/>
  <c r="O126" i="7"/>
  <c r="O42" i="7"/>
  <c r="O180" i="7"/>
  <c r="O68" i="7"/>
  <c r="B22" i="13"/>
  <c r="M14" i="8"/>
  <c r="M7" i="8"/>
  <c r="N201" i="7" l="1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42" i="7"/>
  <c r="X3" i="7"/>
  <c r="L200" i="7" s="1"/>
  <c r="U20" i="7"/>
  <c r="V20" i="7"/>
  <c r="T20" i="7"/>
  <c r="S20" i="7"/>
  <c r="L131" i="7"/>
  <c r="L144" i="7"/>
  <c r="L40" i="7"/>
  <c r="L4" i="7"/>
  <c r="L175" i="7"/>
  <c r="L174" i="7"/>
  <c r="L8" i="7"/>
  <c r="L33" i="7"/>
  <c r="L119" i="7"/>
  <c r="L192" i="7"/>
  <c r="L162" i="7"/>
  <c r="L46" i="7"/>
  <c r="L127" i="7"/>
  <c r="L112" i="7"/>
  <c r="L189" i="7"/>
  <c r="L164" i="7"/>
  <c r="L90" i="7"/>
  <c r="L3" i="7"/>
  <c r="L50" i="7"/>
  <c r="L89" i="7"/>
  <c r="L145" i="7"/>
  <c r="L53" i="7"/>
  <c r="L101" i="7"/>
  <c r="L120" i="7"/>
  <c r="L48" i="7"/>
  <c r="L155" i="7"/>
  <c r="L24" i="7"/>
  <c r="L52" i="7"/>
  <c r="L37" i="7"/>
  <c r="L196" i="7"/>
  <c r="L69" i="7"/>
  <c r="L81" i="7"/>
  <c r="L100" i="7"/>
  <c r="L102" i="7"/>
  <c r="L2" i="7"/>
  <c r="L65" i="7"/>
  <c r="L25" i="7"/>
  <c r="L31" i="7"/>
  <c r="L26" i="7"/>
  <c r="L147" i="7"/>
  <c r="L7" i="7"/>
  <c r="L126" i="7"/>
  <c r="L95" i="7"/>
  <c r="L128" i="7"/>
  <c r="L55" i="7"/>
  <c r="L156" i="7"/>
  <c r="L113" i="7"/>
  <c r="L43" i="7"/>
  <c r="L135" i="7"/>
  <c r="L129" i="7"/>
  <c r="L84" i="7"/>
  <c r="L49" i="7"/>
  <c r="L75" i="7"/>
  <c r="L150" i="7"/>
  <c r="L23" i="7"/>
  <c r="L133" i="7"/>
  <c r="L108" i="7"/>
  <c r="L39" i="7"/>
  <c r="L71" i="7"/>
  <c r="L169" i="7"/>
  <c r="L63" i="7"/>
  <c r="L91" i="7"/>
  <c r="L27" i="7"/>
  <c r="L94" i="7"/>
  <c r="L122" i="7"/>
  <c r="L148" i="7"/>
  <c r="L42" i="7"/>
  <c r="L78" i="7"/>
  <c r="L21" i="7"/>
  <c r="L187" i="7"/>
  <c r="L105" i="7"/>
  <c r="L36" i="7"/>
  <c r="L82" i="7"/>
  <c r="L99" i="7"/>
  <c r="L167" i="7"/>
  <c r="L41" i="7"/>
  <c r="L57" i="7"/>
  <c r="L15" i="7"/>
  <c r="L58" i="7"/>
  <c r="L116" i="7"/>
  <c r="L14" i="7"/>
  <c r="L22" i="7"/>
  <c r="L132" i="7"/>
  <c r="L11" i="7"/>
  <c r="L61" i="7"/>
  <c r="L160" i="7"/>
  <c r="L130" i="7"/>
  <c r="L60" i="7"/>
  <c r="L170" i="7"/>
  <c r="L32" i="7"/>
  <c r="L16" i="7"/>
  <c r="L76" i="7"/>
  <c r="L67" i="7"/>
  <c r="L86" i="7"/>
  <c r="L28" i="7"/>
  <c r="L44" i="7"/>
  <c r="L83" i="7"/>
  <c r="L5" i="7"/>
  <c r="L74" i="7"/>
  <c r="L138" i="7"/>
  <c r="L106" i="7"/>
  <c r="L38" i="7"/>
  <c r="L177" i="7"/>
  <c r="L134" i="7"/>
  <c r="L68" i="7"/>
  <c r="L151" i="7"/>
  <c r="L34" i="7"/>
  <c r="L18" i="7"/>
  <c r="L152" i="7"/>
  <c r="L47" i="7"/>
  <c r="L117" i="7"/>
  <c r="L56" i="7"/>
  <c r="L124" i="7"/>
  <c r="L6" i="7"/>
  <c r="L141" i="7"/>
  <c r="L85" i="7"/>
  <c r="L178" i="7"/>
  <c r="L80" i="7"/>
  <c r="L10" i="7"/>
  <c r="L171" i="7"/>
  <c r="L115" i="7"/>
  <c r="L98" i="7"/>
  <c r="L62" i="7"/>
  <c r="L51" i="7"/>
  <c r="L88" i="7"/>
  <c r="L109" i="7"/>
  <c r="L59" i="7"/>
  <c r="L45" i="7"/>
  <c r="L79" i="7"/>
  <c r="L125" i="7"/>
  <c r="L183" i="7"/>
  <c r="L168" i="7"/>
  <c r="L73" i="7"/>
  <c r="L157" i="7"/>
  <c r="L149" i="7"/>
  <c r="L77" i="7"/>
  <c r="L180" i="7"/>
  <c r="L66" i="7"/>
  <c r="L9" i="7"/>
  <c r="L194" i="7"/>
  <c r="L103" i="7"/>
  <c r="L54" i="7"/>
  <c r="L179" i="7"/>
  <c r="L20" i="7"/>
  <c r="L193" i="7"/>
  <c r="L64" i="7"/>
  <c r="L17" i="7"/>
  <c r="L114" i="7"/>
  <c r="L143" i="7"/>
  <c r="L154" i="7"/>
  <c r="L123" i="7"/>
  <c r="L121" i="7"/>
  <c r="L72" i="7"/>
  <c r="L111" i="7"/>
  <c r="L96" i="7"/>
  <c r="L107" i="7"/>
  <c r="L13" i="7"/>
  <c r="L137" i="7"/>
  <c r="L12" i="7"/>
  <c r="L190" i="7"/>
  <c r="L140" i="7"/>
  <c r="L92" i="7"/>
  <c r="L139" i="7"/>
  <c r="L185" i="7"/>
  <c r="L153" i="7"/>
  <c r="L184" i="7"/>
  <c r="L191" i="7"/>
  <c r="L110" i="7"/>
  <c r="L146" i="7"/>
  <c r="L97" i="7"/>
  <c r="L159" i="7"/>
  <c r="L173" i="7"/>
  <c r="L158" i="7"/>
  <c r="L197" i="7"/>
  <c r="L166" i="7"/>
  <c r="L186" i="7"/>
  <c r="L142" i="7"/>
  <c r="L70" i="7"/>
  <c r="L118" i="7"/>
  <c r="L29" i="7"/>
  <c r="L181" i="7"/>
  <c r="L182" i="7"/>
  <c r="L30" i="7"/>
  <c r="L195" i="7"/>
  <c r="L172" i="7"/>
  <c r="L104" i="7"/>
  <c r="L161" i="7"/>
  <c r="L19" i="7"/>
  <c r="L163" i="7"/>
  <c r="L136" i="7"/>
  <c r="L87" i="7"/>
  <c r="L35" i="7"/>
  <c r="L188" i="7"/>
  <c r="L93" i="7"/>
  <c r="K131" i="7"/>
  <c r="K144" i="7"/>
  <c r="K40" i="7"/>
  <c r="K4" i="7"/>
  <c r="K175" i="7"/>
  <c r="K174" i="7"/>
  <c r="K8" i="7"/>
  <c r="K33" i="7"/>
  <c r="K119" i="7"/>
  <c r="K192" i="7"/>
  <c r="K162" i="7"/>
  <c r="K46" i="7"/>
  <c r="K127" i="7"/>
  <c r="K112" i="7"/>
  <c r="K189" i="7"/>
  <c r="K164" i="7"/>
  <c r="K90" i="7"/>
  <c r="K198" i="7"/>
  <c r="K50" i="7"/>
  <c r="K89" i="7"/>
  <c r="K53" i="7"/>
  <c r="K101" i="7"/>
  <c r="K120" i="7"/>
  <c r="K155" i="7"/>
  <c r="K24" i="7"/>
  <c r="K52" i="7"/>
  <c r="K37" i="7"/>
  <c r="K196" i="7"/>
  <c r="K69" i="7"/>
  <c r="K81" i="7"/>
  <c r="K100" i="7"/>
  <c r="K102" i="7"/>
  <c r="K2" i="7"/>
  <c r="K65" i="7"/>
  <c r="K25" i="7"/>
  <c r="K31" i="7"/>
  <c r="K26" i="7"/>
  <c r="K147" i="7"/>
  <c r="K7" i="7"/>
  <c r="K126" i="7"/>
  <c r="K95" i="7"/>
  <c r="K128" i="7"/>
  <c r="K55" i="7"/>
  <c r="K156" i="7"/>
  <c r="K113" i="7"/>
  <c r="K43" i="7"/>
  <c r="K135" i="7"/>
  <c r="K129" i="7"/>
  <c r="K84" i="7"/>
  <c r="K49" i="7"/>
  <c r="K75" i="7"/>
  <c r="K150" i="7"/>
  <c r="K23" i="7"/>
  <c r="K133" i="7"/>
  <c r="K108" i="7"/>
  <c r="K39" i="7"/>
  <c r="K71" i="7"/>
  <c r="K169" i="7"/>
  <c r="K63" i="7"/>
  <c r="K91" i="7"/>
  <c r="K27" i="7"/>
  <c r="K94" i="7"/>
  <c r="K148" i="7"/>
  <c r="K42" i="7"/>
  <c r="K78" i="7"/>
  <c r="K21" i="7"/>
  <c r="K187" i="7"/>
  <c r="K105" i="7"/>
  <c r="K36" i="7"/>
  <c r="K82" i="7"/>
  <c r="K99" i="7"/>
  <c r="K176" i="7"/>
  <c r="K167" i="7"/>
  <c r="K41" i="7"/>
  <c r="K57" i="7"/>
  <c r="K15" i="7"/>
  <c r="K58" i="7"/>
  <c r="K116" i="7"/>
  <c r="K14" i="7"/>
  <c r="K22" i="7"/>
  <c r="K132" i="7"/>
  <c r="K11" i="7"/>
  <c r="K61" i="7"/>
  <c r="K160" i="7"/>
  <c r="K130" i="7"/>
  <c r="K60" i="7"/>
  <c r="K32" i="7"/>
  <c r="K16" i="7"/>
  <c r="K76" i="7"/>
  <c r="K67" i="7"/>
  <c r="K86" i="7"/>
  <c r="K28" i="7"/>
  <c r="K44" i="7"/>
  <c r="K83" i="7"/>
  <c r="K5" i="7"/>
  <c r="K74" i="7"/>
  <c r="K138" i="7"/>
  <c r="K106" i="7"/>
  <c r="K38" i="7"/>
  <c r="K177" i="7"/>
  <c r="K134" i="7"/>
  <c r="K68" i="7"/>
  <c r="K151" i="7"/>
  <c r="K34" i="7"/>
  <c r="K18" i="7"/>
  <c r="K152" i="7"/>
  <c r="K47" i="7"/>
  <c r="K117" i="7"/>
  <c r="K56" i="7"/>
  <c r="K124" i="7"/>
  <c r="K6" i="7"/>
  <c r="K141" i="7"/>
  <c r="K85" i="7"/>
  <c r="K178" i="7"/>
  <c r="K80" i="7"/>
  <c r="K10" i="7"/>
  <c r="K171" i="7"/>
  <c r="K200" i="7"/>
  <c r="K115" i="7"/>
  <c r="K98" i="7"/>
  <c r="K62" i="7"/>
  <c r="K51" i="7"/>
  <c r="K88" i="7"/>
  <c r="K109" i="7"/>
  <c r="K59" i="7"/>
  <c r="K45" i="7"/>
  <c r="K79" i="7"/>
  <c r="K125" i="7"/>
  <c r="K165" i="7"/>
  <c r="K183" i="7"/>
  <c r="K168" i="7"/>
  <c r="K73" i="7"/>
  <c r="K157" i="7"/>
  <c r="K149" i="7"/>
  <c r="K77" i="7"/>
  <c r="K180" i="7"/>
  <c r="K66" i="7"/>
  <c r="K9" i="7"/>
  <c r="K194" i="7"/>
  <c r="K103" i="7"/>
  <c r="K54" i="7"/>
  <c r="K179" i="7"/>
  <c r="K20" i="7"/>
  <c r="K193" i="7"/>
  <c r="K199" i="7"/>
  <c r="K64" i="7"/>
  <c r="K17" i="7"/>
  <c r="K114" i="7"/>
  <c r="K143" i="7"/>
  <c r="K154" i="7"/>
  <c r="K123" i="7"/>
  <c r="K121" i="7"/>
  <c r="K72" i="7"/>
  <c r="K111" i="7"/>
  <c r="K201" i="7"/>
  <c r="K96" i="7"/>
  <c r="K107" i="7"/>
  <c r="K13" i="7"/>
  <c r="K137" i="7"/>
  <c r="K12" i="7"/>
  <c r="K190" i="7"/>
  <c r="K140" i="7"/>
  <c r="K92" i="7"/>
  <c r="K139" i="7"/>
  <c r="K185" i="7"/>
  <c r="K153" i="7"/>
  <c r="K184" i="7"/>
  <c r="K191" i="7"/>
  <c r="K110" i="7"/>
  <c r="K146" i="7"/>
  <c r="K97" i="7"/>
  <c r="K159" i="7"/>
  <c r="K173" i="7"/>
  <c r="K158" i="7"/>
  <c r="K197" i="7"/>
  <c r="K166" i="7"/>
  <c r="K186" i="7"/>
  <c r="K142" i="7"/>
  <c r="K70" i="7"/>
  <c r="K118" i="7"/>
  <c r="K181" i="7"/>
  <c r="K182" i="7"/>
  <c r="K30" i="7"/>
  <c r="K195" i="7"/>
  <c r="K172" i="7"/>
  <c r="K104" i="7"/>
  <c r="K161" i="7"/>
  <c r="K19" i="7"/>
  <c r="K163" i="7"/>
  <c r="K136" i="7"/>
  <c r="K87" i="7"/>
  <c r="K35" i="7"/>
  <c r="K188" i="7"/>
  <c r="K93" i="7"/>
  <c r="J144" i="7"/>
  <c r="J40" i="7"/>
  <c r="J4" i="7"/>
  <c r="J175" i="7"/>
  <c r="J174" i="7"/>
  <c r="J8" i="7"/>
  <c r="J33" i="7"/>
  <c r="J119" i="7"/>
  <c r="J192" i="7"/>
  <c r="J162" i="7"/>
  <c r="J46" i="7"/>
  <c r="J127" i="7"/>
  <c r="J112" i="7"/>
  <c r="J189" i="7"/>
  <c r="J164" i="7"/>
  <c r="J90" i="7"/>
  <c r="J198" i="7"/>
  <c r="J3" i="7"/>
  <c r="J50" i="7"/>
  <c r="J89" i="7"/>
  <c r="J145" i="7"/>
  <c r="J53" i="7"/>
  <c r="J101" i="7"/>
  <c r="J120" i="7"/>
  <c r="J48" i="7"/>
  <c r="J155" i="7"/>
  <c r="J24" i="7"/>
  <c r="J52" i="7"/>
  <c r="J37" i="7"/>
  <c r="J196" i="7"/>
  <c r="J69" i="7"/>
  <c r="J81" i="7"/>
  <c r="J100" i="7"/>
  <c r="J102" i="7"/>
  <c r="J2" i="7"/>
  <c r="J65" i="7"/>
  <c r="J25" i="7"/>
  <c r="J31" i="7"/>
  <c r="J26" i="7"/>
  <c r="J147" i="7"/>
  <c r="J7" i="7"/>
  <c r="J126" i="7"/>
  <c r="J95" i="7"/>
  <c r="J128" i="7"/>
  <c r="J55" i="7"/>
  <c r="J156" i="7"/>
  <c r="J113" i="7"/>
  <c r="J43" i="7"/>
  <c r="J135" i="7"/>
  <c r="J129" i="7"/>
  <c r="J84" i="7"/>
  <c r="J49" i="7"/>
  <c r="J75" i="7"/>
  <c r="J150" i="7"/>
  <c r="J23" i="7"/>
  <c r="J133" i="7"/>
  <c r="J108" i="7"/>
  <c r="J39" i="7"/>
  <c r="J71" i="7"/>
  <c r="J169" i="7"/>
  <c r="J63" i="7"/>
  <c r="J91" i="7"/>
  <c r="J27" i="7"/>
  <c r="J94" i="7"/>
  <c r="J122" i="7"/>
  <c r="J148" i="7"/>
  <c r="J42" i="7"/>
  <c r="J78" i="7"/>
  <c r="J21" i="7"/>
  <c r="J187" i="7"/>
  <c r="J105" i="7"/>
  <c r="J36" i="7"/>
  <c r="J82" i="7"/>
  <c r="J99" i="7"/>
  <c r="J176" i="7"/>
  <c r="J167" i="7"/>
  <c r="J41" i="7"/>
  <c r="J57" i="7"/>
  <c r="J15" i="7"/>
  <c r="J58" i="7"/>
  <c r="J116" i="7"/>
  <c r="J14" i="7"/>
  <c r="J22" i="7"/>
  <c r="J132" i="7"/>
  <c r="J11" i="7"/>
  <c r="J61" i="7"/>
  <c r="J160" i="7"/>
  <c r="J130" i="7"/>
  <c r="J60" i="7"/>
  <c r="J170" i="7"/>
  <c r="J32" i="7"/>
  <c r="J16" i="7"/>
  <c r="J76" i="7"/>
  <c r="J67" i="7"/>
  <c r="J86" i="7"/>
  <c r="J28" i="7"/>
  <c r="J44" i="7"/>
  <c r="J83" i="7"/>
  <c r="J5" i="7"/>
  <c r="J74" i="7"/>
  <c r="J138" i="7"/>
  <c r="J106" i="7"/>
  <c r="J38" i="7"/>
  <c r="J177" i="7"/>
  <c r="J134" i="7"/>
  <c r="J68" i="7"/>
  <c r="J151" i="7"/>
  <c r="J34" i="7"/>
  <c r="J18" i="7"/>
  <c r="J152" i="7"/>
  <c r="J47" i="7"/>
  <c r="J117" i="7"/>
  <c r="J56" i="7"/>
  <c r="J124" i="7"/>
  <c r="J6" i="7"/>
  <c r="J141" i="7"/>
  <c r="J85" i="7"/>
  <c r="J178" i="7"/>
  <c r="J80" i="7"/>
  <c r="J10" i="7"/>
  <c r="J171" i="7"/>
  <c r="J200" i="7"/>
  <c r="J115" i="7"/>
  <c r="J98" i="7"/>
  <c r="J62" i="7"/>
  <c r="J51" i="7"/>
  <c r="J88" i="7"/>
  <c r="J109" i="7"/>
  <c r="J59" i="7"/>
  <c r="J45" i="7"/>
  <c r="J79" i="7"/>
  <c r="J125" i="7"/>
  <c r="J165" i="7"/>
  <c r="J183" i="7"/>
  <c r="J168" i="7"/>
  <c r="J73" i="7"/>
  <c r="J157" i="7"/>
  <c r="J149" i="7"/>
  <c r="J77" i="7"/>
  <c r="J180" i="7"/>
  <c r="J66" i="7"/>
  <c r="J9" i="7"/>
  <c r="J194" i="7"/>
  <c r="J103" i="7"/>
  <c r="J54" i="7"/>
  <c r="J179" i="7"/>
  <c r="J20" i="7"/>
  <c r="J193" i="7"/>
  <c r="J199" i="7"/>
  <c r="J64" i="7"/>
  <c r="J17" i="7"/>
  <c r="J114" i="7"/>
  <c r="J143" i="7"/>
  <c r="J154" i="7"/>
  <c r="J123" i="7"/>
  <c r="J121" i="7"/>
  <c r="J72" i="7"/>
  <c r="J111" i="7"/>
  <c r="J201" i="7"/>
  <c r="J96" i="7"/>
  <c r="J107" i="7"/>
  <c r="J13" i="7"/>
  <c r="J137" i="7"/>
  <c r="J12" i="7"/>
  <c r="J190" i="7"/>
  <c r="J140" i="7"/>
  <c r="J92" i="7"/>
  <c r="J139" i="7"/>
  <c r="J185" i="7"/>
  <c r="J153" i="7"/>
  <c r="J184" i="7"/>
  <c r="J191" i="7"/>
  <c r="J110" i="7"/>
  <c r="J146" i="7"/>
  <c r="J97" i="7"/>
  <c r="J159" i="7"/>
  <c r="J173" i="7"/>
  <c r="J158" i="7"/>
  <c r="J197" i="7"/>
  <c r="J166" i="7"/>
  <c r="J186" i="7"/>
  <c r="J142" i="7"/>
  <c r="J70" i="7"/>
  <c r="J118" i="7"/>
  <c r="J29" i="7"/>
  <c r="J181" i="7"/>
  <c r="J182" i="7"/>
  <c r="J30" i="7"/>
  <c r="J195" i="7"/>
  <c r="J172" i="7"/>
  <c r="J104" i="7"/>
  <c r="J161" i="7"/>
  <c r="J19" i="7"/>
  <c r="J163" i="7"/>
  <c r="J136" i="7"/>
  <c r="J87" i="7"/>
  <c r="J35" i="7"/>
  <c r="J188" i="7"/>
  <c r="J93" i="7"/>
  <c r="I144" i="7"/>
  <c r="I40" i="7"/>
  <c r="I4" i="7"/>
  <c r="I175" i="7"/>
  <c r="I174" i="7"/>
  <c r="I8" i="7"/>
  <c r="I33" i="7"/>
  <c r="I119" i="7"/>
  <c r="I192" i="7"/>
  <c r="I162" i="7"/>
  <c r="I46" i="7"/>
  <c r="I127" i="7"/>
  <c r="I112" i="7"/>
  <c r="I189" i="7"/>
  <c r="I164" i="7"/>
  <c r="I90" i="7"/>
  <c r="I198" i="7"/>
  <c r="I3" i="7"/>
  <c r="I50" i="7"/>
  <c r="I89" i="7"/>
  <c r="I145" i="7"/>
  <c r="I53" i="7"/>
  <c r="I101" i="7"/>
  <c r="I120" i="7"/>
  <c r="I48" i="7"/>
  <c r="I155" i="7"/>
  <c r="I24" i="7"/>
  <c r="I52" i="7"/>
  <c r="I37" i="7"/>
  <c r="I196" i="7"/>
  <c r="I69" i="7"/>
  <c r="I81" i="7"/>
  <c r="I100" i="7"/>
  <c r="I102" i="7"/>
  <c r="I2" i="7"/>
  <c r="I65" i="7"/>
  <c r="I31" i="7"/>
  <c r="I26" i="7"/>
  <c r="I147" i="7"/>
  <c r="I7" i="7"/>
  <c r="I126" i="7"/>
  <c r="I95" i="7"/>
  <c r="I128" i="7"/>
  <c r="I55" i="7"/>
  <c r="I156" i="7"/>
  <c r="I113" i="7"/>
  <c r="I43" i="7"/>
  <c r="I135" i="7"/>
  <c r="I129" i="7"/>
  <c r="I84" i="7"/>
  <c r="I49" i="7"/>
  <c r="I75" i="7"/>
  <c r="I150" i="7"/>
  <c r="I23" i="7"/>
  <c r="I133" i="7"/>
  <c r="I108" i="7"/>
  <c r="I39" i="7"/>
  <c r="I71" i="7"/>
  <c r="I169" i="7"/>
  <c r="I63" i="7"/>
  <c r="I91" i="7"/>
  <c r="I27" i="7"/>
  <c r="I94" i="7"/>
  <c r="I122" i="7"/>
  <c r="I148" i="7"/>
  <c r="I42" i="7"/>
  <c r="I78" i="7"/>
  <c r="I21" i="7"/>
  <c r="I187" i="7"/>
  <c r="I105" i="7"/>
  <c r="I36" i="7"/>
  <c r="I82" i="7"/>
  <c r="I99" i="7"/>
  <c r="I176" i="7"/>
  <c r="I167" i="7"/>
  <c r="I41" i="7"/>
  <c r="I57" i="7"/>
  <c r="I15" i="7"/>
  <c r="I58" i="7"/>
  <c r="I116" i="7"/>
  <c r="I14" i="7"/>
  <c r="I22" i="7"/>
  <c r="I132" i="7"/>
  <c r="I11" i="7"/>
  <c r="I61" i="7"/>
  <c r="I160" i="7"/>
  <c r="I130" i="7"/>
  <c r="I60" i="7"/>
  <c r="I170" i="7"/>
  <c r="I32" i="7"/>
  <c r="I16" i="7"/>
  <c r="I76" i="7"/>
  <c r="I67" i="7"/>
  <c r="I86" i="7"/>
  <c r="I28" i="7"/>
  <c r="I44" i="7"/>
  <c r="I83" i="7"/>
  <c r="I5" i="7"/>
  <c r="I74" i="7"/>
  <c r="I138" i="7"/>
  <c r="I106" i="7"/>
  <c r="I38" i="7"/>
  <c r="I177" i="7"/>
  <c r="I134" i="7"/>
  <c r="I68" i="7"/>
  <c r="I151" i="7"/>
  <c r="I34" i="7"/>
  <c r="I18" i="7"/>
  <c r="I152" i="7"/>
  <c r="I47" i="7"/>
  <c r="I117" i="7"/>
  <c r="I56" i="7"/>
  <c r="I124" i="7"/>
  <c r="I6" i="7"/>
  <c r="I141" i="7"/>
  <c r="I85" i="7"/>
  <c r="I178" i="7"/>
  <c r="I80" i="7"/>
  <c r="I10" i="7"/>
  <c r="I171" i="7"/>
  <c r="I200" i="7"/>
  <c r="I115" i="7"/>
  <c r="I98" i="7"/>
  <c r="I62" i="7"/>
  <c r="I51" i="7"/>
  <c r="I88" i="7"/>
  <c r="I109" i="7"/>
  <c r="I59" i="7"/>
  <c r="I45" i="7"/>
  <c r="I79" i="7"/>
  <c r="I125" i="7"/>
  <c r="I165" i="7"/>
  <c r="I183" i="7"/>
  <c r="I168" i="7"/>
  <c r="I73" i="7"/>
  <c r="I157" i="7"/>
  <c r="I149" i="7"/>
  <c r="I77" i="7"/>
  <c r="I180" i="7"/>
  <c r="I66" i="7"/>
  <c r="I9" i="7"/>
  <c r="I194" i="7"/>
  <c r="I103" i="7"/>
  <c r="I54" i="7"/>
  <c r="I179" i="7"/>
  <c r="I20" i="7"/>
  <c r="I193" i="7"/>
  <c r="I199" i="7"/>
  <c r="I64" i="7"/>
  <c r="I17" i="7"/>
  <c r="I114" i="7"/>
  <c r="I143" i="7"/>
  <c r="I154" i="7"/>
  <c r="I123" i="7"/>
  <c r="I121" i="7"/>
  <c r="I72" i="7"/>
  <c r="I111" i="7"/>
  <c r="I201" i="7"/>
  <c r="I96" i="7"/>
  <c r="I107" i="7"/>
  <c r="I13" i="7"/>
  <c r="I137" i="7"/>
  <c r="I12" i="7"/>
  <c r="I190" i="7"/>
  <c r="I140" i="7"/>
  <c r="I92" i="7"/>
  <c r="I139" i="7"/>
  <c r="I185" i="7"/>
  <c r="I153" i="7"/>
  <c r="I184" i="7"/>
  <c r="I191" i="7"/>
  <c r="I110" i="7"/>
  <c r="I146" i="7"/>
  <c r="I97" i="7"/>
  <c r="I159" i="7"/>
  <c r="I173" i="7"/>
  <c r="I158" i="7"/>
  <c r="I197" i="7"/>
  <c r="I166" i="7"/>
  <c r="I186" i="7"/>
  <c r="I142" i="7"/>
  <c r="I70" i="7"/>
  <c r="I118" i="7"/>
  <c r="I29" i="7"/>
  <c r="I181" i="7"/>
  <c r="I182" i="7"/>
  <c r="I30" i="7"/>
  <c r="I195" i="7"/>
  <c r="I172" i="7"/>
  <c r="I104" i="7"/>
  <c r="I161" i="7"/>
  <c r="I19" i="7"/>
  <c r="I163" i="7"/>
  <c r="I136" i="7"/>
  <c r="I87" i="7"/>
  <c r="I35" i="7"/>
  <c r="I188" i="7"/>
  <c r="I93" i="7"/>
  <c r="U4" i="7"/>
  <c r="V4" i="7"/>
  <c r="W4" i="7"/>
  <c r="X4" i="7"/>
  <c r="U3" i="7"/>
  <c r="I25" i="7" s="1"/>
  <c r="V3" i="7"/>
  <c r="J131" i="7" s="1"/>
  <c r="W3" i="7"/>
  <c r="K122" i="7" s="1"/>
  <c r="W2" i="7"/>
  <c r="U2" i="7"/>
  <c r="V2" i="7"/>
  <c r="X2" i="7"/>
  <c r="L2" i="1"/>
  <c r="M2" i="1"/>
  <c r="N2" i="1"/>
  <c r="O2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M9" i="1" s="1"/>
  <c r="N8" i="1"/>
  <c r="N9" i="1" s="1"/>
  <c r="O8" i="1"/>
  <c r="L10" i="1"/>
  <c r="M10" i="1"/>
  <c r="N10" i="1"/>
  <c r="O10" i="1"/>
  <c r="L11" i="1"/>
  <c r="M11" i="1"/>
  <c r="N11" i="1"/>
  <c r="O11" i="1"/>
  <c r="L12" i="1"/>
  <c r="M12" i="1"/>
  <c r="N12" i="1"/>
  <c r="O12" i="1"/>
  <c r="K12" i="1"/>
  <c r="K11" i="1"/>
  <c r="K10" i="1"/>
  <c r="K9" i="1"/>
  <c r="K8" i="1"/>
  <c r="K7" i="1"/>
  <c r="K6" i="1"/>
  <c r="K5" i="1"/>
  <c r="K4" i="1"/>
  <c r="K3" i="1"/>
  <c r="K2" i="1"/>
  <c r="L9" i="1" l="1"/>
  <c r="O9" i="1"/>
  <c r="K29" i="7"/>
  <c r="I131" i="7"/>
  <c r="L198" i="7"/>
  <c r="K48" i="7"/>
  <c r="L199" i="7"/>
  <c r="K145" i="7"/>
  <c r="L176" i="7"/>
  <c r="K170" i="7"/>
  <c r="K3" i="7"/>
  <c r="L165" i="7"/>
  <c r="L201" i="7"/>
  <c r="T3" i="7" l="1"/>
  <c r="T4" i="7"/>
  <c r="T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Fatih Fidan</author>
  </authors>
  <commentList>
    <comment ref="L7" authorId="0" shapeId="0" xr:uid="{5D215F1B-EBC8-4508-986B-9E9376802457}">
      <text>
        <r>
          <rPr>
            <b/>
            <sz val="9"/>
            <color indexed="81"/>
            <rFont val="Tahoma"/>
            <family val="2"/>
          </rPr>
          <t>SDV / Mean</t>
        </r>
      </text>
    </comment>
    <comment ref="L12" authorId="0" shapeId="0" xr:uid="{A7AE9E4F-6836-4406-A7C9-AA51FB81EFDC}">
      <text>
        <r>
          <rPr>
            <b/>
            <sz val="9"/>
            <color indexed="81"/>
            <rFont val="Tahoma"/>
            <family val="2"/>
          </rPr>
          <t>Q3+1,5*IQR</t>
        </r>
      </text>
    </comment>
    <comment ref="L13" authorId="0" shapeId="0" xr:uid="{3ADA0E2D-E6AF-4930-848C-DD864CC34101}">
      <text>
        <r>
          <rPr>
            <b/>
            <sz val="9"/>
            <color indexed="81"/>
            <rFont val="Tahoma"/>
            <family val="2"/>
          </rPr>
          <t>Q1-1,5*IQR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<sst xmlns="http://schemas.openxmlformats.org/spreadsheetml/2006/main" count="390" uniqueCount="107">
  <si>
    <t>ID</t>
  </si>
  <si>
    <t>DAYS</t>
  </si>
  <si>
    <t>GoogleAds</t>
  </si>
  <si>
    <t>Meta</t>
  </si>
  <si>
    <t>Influencer</t>
  </si>
  <si>
    <t>TIKTOK</t>
  </si>
  <si>
    <t>SALES</t>
  </si>
  <si>
    <t>Mean</t>
  </si>
  <si>
    <t>Mode</t>
  </si>
  <si>
    <t>Median(Q2)</t>
  </si>
  <si>
    <t>St. Dev.</t>
  </si>
  <si>
    <t>Variance</t>
  </si>
  <si>
    <t>Max</t>
  </si>
  <si>
    <t>Min</t>
  </si>
  <si>
    <t>Range</t>
  </si>
  <si>
    <t>Sum</t>
  </si>
  <si>
    <t>Counta</t>
  </si>
  <si>
    <t>Num. Of Miss.</t>
  </si>
  <si>
    <t>Ortalama</t>
  </si>
  <si>
    <t>Standart Hata</t>
  </si>
  <si>
    <t>Ortanca</t>
  </si>
  <si>
    <t>Kip</t>
  </si>
  <si>
    <t>Standart Sapma</t>
  </si>
  <si>
    <t>Örnek Varyans</t>
  </si>
  <si>
    <t>Basıklık</t>
  </si>
  <si>
    <t>Çarpıklık</t>
  </si>
  <si>
    <t>Aralık</t>
  </si>
  <si>
    <t>En Büyük</t>
  </si>
  <si>
    <t>En Küçük</t>
  </si>
  <si>
    <t>Toplam</t>
  </si>
  <si>
    <t>Say</t>
  </si>
  <si>
    <t>Toplam SALES</t>
  </si>
  <si>
    <t>Bos Veri</t>
  </si>
  <si>
    <t>Median</t>
  </si>
  <si>
    <t>_GoogleAds</t>
  </si>
  <si>
    <t>_Influencer</t>
  </si>
  <si>
    <t>_TIKTOK</t>
  </si>
  <si>
    <t>_SALES</t>
  </si>
  <si>
    <t>SALES_Offset_Manuel</t>
  </si>
  <si>
    <t>SALES_Offset_Formul</t>
  </si>
  <si>
    <t>CoV</t>
  </si>
  <si>
    <t>Q1</t>
  </si>
  <si>
    <t>Q2 (MEDIAN)</t>
  </si>
  <si>
    <t>Q3</t>
  </si>
  <si>
    <t>IQR</t>
  </si>
  <si>
    <t>UPPER LIMIT</t>
  </si>
  <si>
    <t>LOWER LIMIT</t>
  </si>
  <si>
    <t>Number of Outliers</t>
  </si>
  <si>
    <t>N. of Missing Values</t>
  </si>
  <si>
    <t>Satır Etiketleri</t>
  </si>
  <si>
    <t>Genel Toplam</t>
  </si>
  <si>
    <t>_Days</t>
  </si>
  <si>
    <t>Pazartesi</t>
  </si>
  <si>
    <t>Salı</t>
  </si>
  <si>
    <t>Çarşamba</t>
  </si>
  <si>
    <t>Perşembe</t>
  </si>
  <si>
    <t>Cuma</t>
  </si>
  <si>
    <t>Cumartesi</t>
  </si>
  <si>
    <t>Pazar</t>
  </si>
  <si>
    <t>ÖZET ÇIKIŞI</t>
  </si>
  <si>
    <t>Regresyon İstatistikleri</t>
  </si>
  <si>
    <t>Çoklu R</t>
  </si>
  <si>
    <t>R Kare</t>
  </si>
  <si>
    <t>Ayarlı R Kare</t>
  </si>
  <si>
    <t>Gözlem</t>
  </si>
  <si>
    <t>ANOVA</t>
  </si>
  <si>
    <t>Regresyon</t>
  </si>
  <si>
    <t>Fark</t>
  </si>
  <si>
    <t>Kesişim</t>
  </si>
  <si>
    <t>df</t>
  </si>
  <si>
    <t>SS</t>
  </si>
  <si>
    <t>MS</t>
  </si>
  <si>
    <t>F</t>
  </si>
  <si>
    <t>Anlamlılık F</t>
  </si>
  <si>
    <t>Katsayılar</t>
  </si>
  <si>
    <t>t Stat</t>
  </si>
  <si>
    <t>P-değeri</t>
  </si>
  <si>
    <t>Düşük %95</t>
  </si>
  <si>
    <t>Yüksek %95</t>
  </si>
  <si>
    <t>Düşük 95,0%</t>
  </si>
  <si>
    <t>Yüksek 95,0%</t>
  </si>
  <si>
    <t>Google</t>
  </si>
  <si>
    <t>Yatırım Tutarı</t>
  </si>
  <si>
    <t>Kalıntı</t>
  </si>
  <si>
    <t>Tutar</t>
  </si>
  <si>
    <t>Google Ads (g)</t>
  </si>
  <si>
    <t>Meta Ads (m)</t>
  </si>
  <si>
    <t>Influencer (i)</t>
  </si>
  <si>
    <t>TikTok (t)</t>
  </si>
  <si>
    <t>Toplam Bütçe</t>
  </si>
  <si>
    <t>Satış (s)</t>
  </si>
  <si>
    <t>Solver (Min Inv. = 50)</t>
  </si>
  <si>
    <t>Retention Rate</t>
  </si>
  <si>
    <t>Avg. Cust. L.T.</t>
  </si>
  <si>
    <t>ARPU</t>
  </si>
  <si>
    <t>Avg. Cust. L.T.(YR.)</t>
  </si>
  <si>
    <t>User</t>
  </si>
  <si>
    <t>Premium User</t>
  </si>
  <si>
    <t>CLTV $</t>
  </si>
  <si>
    <t>Ad Cost $</t>
  </si>
  <si>
    <t>Total Income $</t>
  </si>
  <si>
    <t>Net Profit</t>
  </si>
  <si>
    <t>Ret. On Ads</t>
  </si>
  <si>
    <t>Ortalama SALES</t>
  </si>
  <si>
    <t>SALES_Formul_Days</t>
  </si>
  <si>
    <t>Gunler</t>
  </si>
  <si>
    <t>Google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</si>
</sst>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"/>
    <numFmt numFmtId="166" formatCode="_-* #,##0_-;\-* #,##0_-;_-* &quot;-&quot;??_-;_-@_-"/>
    <numFmt numFmtId="167" formatCode="[$$-409]#,##0.00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Arial Unicode MS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rgb="FFE2EFD9"/>
      </patternFill>
    </fill>
    <fill>
      <patternFill patternType="solid">
        <fgColor theme="8" tint="0.59999389629810485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8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165" fontId="0" fillId="0" borderId="0" xfId="0" applyNumberFormat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1" fontId="1" fillId="5" borderId="0" xfId="0" applyNumberFormat="1" applyFont="1" applyFill="1"/>
    <xf numFmtId="166" fontId="0" fillId="0" borderId="0" xfId="1" applyNumberFormat="1" applyFont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6" xfId="0" applyNumberFormat="1" applyBorder="1"/>
    <xf numFmtId="165" fontId="0" fillId="0" borderId="8" xfId="0" applyNumberFormat="1" applyBorder="1"/>
    <xf numFmtId="0" fontId="0" fillId="0" borderId="0" xfId="0" pivotButton="1"/>
    <xf numFmtId="14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1" fillId="6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" fontId="1" fillId="6" borderId="0" xfId="0" applyNumberFormat="1" applyFont="1" applyFill="1"/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" fontId="1" fillId="10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5" fontId="0" fillId="0" borderId="12" xfId="0" applyNumberFormat="1" applyBorder="1"/>
    <xf numFmtId="165" fontId="0" fillId="0" borderId="13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" fontId="0" fillId="0" borderId="13" xfId="0" applyNumberFormat="1" applyBorder="1"/>
    <xf numFmtId="1" fontId="0" fillId="0" borderId="14" xfId="0" applyNumberFormat="1" applyBorder="1"/>
    <xf numFmtId="0" fontId="4" fillId="0" borderId="2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2" fontId="0" fillId="11" borderId="0" xfId="0" applyNumberFormat="1" applyFill="1"/>
    <xf numFmtId="0" fontId="0" fillId="12" borderId="0" xfId="0" applyFill="1"/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13" borderId="3" xfId="0" applyFill="1" applyBorder="1"/>
    <xf numFmtId="0" fontId="0" fillId="13" borderId="4" xfId="0" applyFill="1" applyBorder="1"/>
    <xf numFmtId="167" fontId="0" fillId="0" borderId="0" xfId="1" applyNumberFormat="1" applyFont="1"/>
    <xf numFmtId="167" fontId="0" fillId="0" borderId="0" xfId="0" applyNumberFormat="1"/>
    <xf numFmtId="0" fontId="0" fillId="0" borderId="0" xfId="0" applyNumberFormat="1"/>
    <xf numFmtId="0" fontId="2" fillId="9" borderId="0" xfId="0" applyFont="1" applyFill="1" applyBorder="1" applyAlignment="1">
      <alignment horizontal="center"/>
    </xf>
    <xf numFmtId="1" fontId="1" fillId="5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6" borderId="0" xfId="0" applyNumberFormat="1" applyFont="1" applyFill="1" applyAlignment="1">
      <alignment horizontal="right"/>
    </xf>
    <xf numFmtId="1" fontId="0" fillId="6" borderId="0" xfId="0" applyNumberFormat="1" applyFill="1"/>
    <xf numFmtId="0" fontId="8" fillId="14" borderId="0" xfId="0" applyFont="1" applyFill="1"/>
    <xf numFmtId="0" fontId="0" fillId="5" borderId="11" xfId="0" applyFill="1" applyBorder="1"/>
    <xf numFmtId="1" fontId="0" fillId="5" borderId="11" xfId="0" applyNumberFormat="1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9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11" fillId="0" borderId="13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wrapText="1"/>
    </xf>
    <xf numFmtId="0" fontId="11" fillId="0" borderId="14" xfId="0" applyFont="1" applyBorder="1" applyAlignment="1">
      <alignment horizontal="right" wrapText="1"/>
    </xf>
    <xf numFmtId="0" fontId="10" fillId="0" borderId="3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0" fillId="5" borderId="0" xfId="0" applyFill="1"/>
    <xf numFmtId="0" fontId="4" fillId="5" borderId="2" xfId="0" applyFont="1" applyFill="1" applyBorder="1" applyAlignment="1">
      <alignment horizontal="centerContinuous"/>
    </xf>
    <xf numFmtId="0" fontId="0" fillId="5" borderId="0" xfId="0" applyFill="1" applyBorder="1" applyAlignment="1"/>
    <xf numFmtId="0" fontId="0" fillId="5" borderId="1" xfId="0" applyFill="1" applyBorder="1" applyAlignment="1"/>
    <xf numFmtId="0" fontId="4" fillId="5" borderId="2" xfId="0" applyFont="1" applyFill="1" applyBorder="1" applyAlignment="1">
      <alignment horizontal="center"/>
    </xf>
    <xf numFmtId="0" fontId="8" fillId="15" borderId="0" xfId="0" applyFont="1" applyFill="1"/>
  </cellXfs>
  <cellStyles count="2">
    <cellStyle name="Normal" xfId="0" builtinId="0"/>
    <cellStyle name="Virgül" xfId="1" builtinId="3"/>
  </cellStyles>
  <dxfs count="6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21563523427468"/>
          <c:y val="2.6726051657272407E-2"/>
          <c:w val="0.85529544391244194"/>
          <c:h val="0.8354764836466025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'Outlier Modeling'!$I$2:$I$201</c:f>
              <c:numCache>
                <c:formatCode>0.00</c:formatCode>
                <c:ptCount val="200"/>
                <c:pt idx="0">
                  <c:v>196.98</c:v>
                </c:pt>
                <c:pt idx="1">
                  <c:v>164</c:v>
                </c:pt>
                <c:pt idx="2">
                  <c:v>151.96</c:v>
                </c:pt>
                <c:pt idx="3">
                  <c:v>92.987500000000011</c:v>
                </c:pt>
                <c:pt idx="4">
                  <c:v>89.06</c:v>
                </c:pt>
                <c:pt idx="5">
                  <c:v>71.06</c:v>
                </c:pt>
                <c:pt idx="6">
                  <c:v>67.72</c:v>
                </c:pt>
                <c:pt idx="7">
                  <c:v>66.14</c:v>
                </c:pt>
                <c:pt idx="8">
                  <c:v>65.52000000000001</c:v>
                </c:pt>
                <c:pt idx="9">
                  <c:v>64.94</c:v>
                </c:pt>
                <c:pt idx="10">
                  <c:v>64.38</c:v>
                </c:pt>
                <c:pt idx="11">
                  <c:v>64.039999999999992</c:v>
                </c:pt>
                <c:pt idx="12">
                  <c:v>63.339999999999996</c:v>
                </c:pt>
                <c:pt idx="13">
                  <c:v>63.279999999999994</c:v>
                </c:pt>
                <c:pt idx="14">
                  <c:v>62.54</c:v>
                </c:pt>
                <c:pt idx="15">
                  <c:v>62.279999999999994</c:v>
                </c:pt>
                <c:pt idx="16">
                  <c:v>62.14</c:v>
                </c:pt>
                <c:pt idx="17">
                  <c:v>61.260000000000005</c:v>
                </c:pt>
                <c:pt idx="18">
                  <c:v>61.120000000000005</c:v>
                </c:pt>
                <c:pt idx="19">
                  <c:v>60.86</c:v>
                </c:pt>
                <c:pt idx="20">
                  <c:v>59.58</c:v>
                </c:pt>
                <c:pt idx="21">
                  <c:v>59.58</c:v>
                </c:pt>
                <c:pt idx="22">
                  <c:v>59.2</c:v>
                </c:pt>
                <c:pt idx="23">
                  <c:v>58.760000000000005</c:v>
                </c:pt>
                <c:pt idx="24">
                  <c:v>58.739999999999995</c:v>
                </c:pt>
                <c:pt idx="25">
                  <c:v>58.68</c:v>
                </c:pt>
                <c:pt idx="26">
                  <c:v>57.720000000000006</c:v>
                </c:pt>
                <c:pt idx="27">
                  <c:v>56.9</c:v>
                </c:pt>
                <c:pt idx="28">
                  <c:v>56.379999999999995</c:v>
                </c:pt>
                <c:pt idx="29">
                  <c:v>56.18</c:v>
                </c:pt>
                <c:pt idx="30">
                  <c:v>56.02</c:v>
                </c:pt>
                <c:pt idx="31">
                  <c:v>55.339999999999996</c:v>
                </c:pt>
                <c:pt idx="32">
                  <c:v>55.04</c:v>
                </c:pt>
                <c:pt idx="33">
                  <c:v>55.019999999999996</c:v>
                </c:pt>
                <c:pt idx="34">
                  <c:v>54.64</c:v>
                </c:pt>
                <c:pt idx="35">
                  <c:v>54.160000000000004</c:v>
                </c:pt>
                <c:pt idx="36">
                  <c:v>54.06</c:v>
                </c:pt>
                <c:pt idx="37">
                  <c:v>53.86</c:v>
                </c:pt>
                <c:pt idx="38">
                  <c:v>53.6</c:v>
                </c:pt>
                <c:pt idx="39">
                  <c:v>53.480000000000004</c:v>
                </c:pt>
                <c:pt idx="40">
                  <c:v>53.08</c:v>
                </c:pt>
                <c:pt idx="41">
                  <c:v>52.980000000000004</c:v>
                </c:pt>
                <c:pt idx="42">
                  <c:v>52.760000000000005</c:v>
                </c:pt>
                <c:pt idx="43">
                  <c:v>52.7</c:v>
                </c:pt>
                <c:pt idx="44">
                  <c:v>52.42</c:v>
                </c:pt>
                <c:pt idx="45">
                  <c:v>51.9</c:v>
                </c:pt>
                <c:pt idx="46">
                  <c:v>51.480000000000004</c:v>
                </c:pt>
                <c:pt idx="47">
                  <c:v>51.480000000000004</c:v>
                </c:pt>
                <c:pt idx="48">
                  <c:v>51.38</c:v>
                </c:pt>
                <c:pt idx="49">
                  <c:v>50.94</c:v>
                </c:pt>
                <c:pt idx="50">
                  <c:v>50.68</c:v>
                </c:pt>
                <c:pt idx="51">
                  <c:v>50.64</c:v>
                </c:pt>
                <c:pt idx="52">
                  <c:v>50.14</c:v>
                </c:pt>
                <c:pt idx="53">
                  <c:v>50.1</c:v>
                </c:pt>
                <c:pt idx="54">
                  <c:v>49.660000000000004</c:v>
                </c:pt>
                <c:pt idx="55">
                  <c:v>49.160000000000004</c:v>
                </c:pt>
                <c:pt idx="56">
                  <c:v>49.019999999999996</c:v>
                </c:pt>
                <c:pt idx="57">
                  <c:v>48.480000000000004</c:v>
                </c:pt>
                <c:pt idx="58">
                  <c:v>48.36</c:v>
                </c:pt>
                <c:pt idx="59">
                  <c:v>48.36</c:v>
                </c:pt>
                <c:pt idx="60">
                  <c:v>47.54</c:v>
                </c:pt>
                <c:pt idx="61">
                  <c:v>46.68</c:v>
                </c:pt>
                <c:pt idx="62">
                  <c:v>46.519999999999996</c:v>
                </c:pt>
                <c:pt idx="63">
                  <c:v>46.44</c:v>
                </c:pt>
                <c:pt idx="64">
                  <c:v>46.160000000000004</c:v>
                </c:pt>
                <c:pt idx="65">
                  <c:v>46</c:v>
                </c:pt>
                <c:pt idx="66">
                  <c:v>45.96</c:v>
                </c:pt>
                <c:pt idx="67">
                  <c:v>45.8</c:v>
                </c:pt>
                <c:pt idx="68">
                  <c:v>45.7</c:v>
                </c:pt>
                <c:pt idx="69">
                  <c:v>45.5</c:v>
                </c:pt>
                <c:pt idx="70">
                  <c:v>45.08</c:v>
                </c:pt>
                <c:pt idx="71">
                  <c:v>44.92</c:v>
                </c:pt>
                <c:pt idx="72">
                  <c:v>44.82</c:v>
                </c:pt>
                <c:pt idx="73">
                  <c:v>44.82</c:v>
                </c:pt>
                <c:pt idx="74">
                  <c:v>44.5</c:v>
                </c:pt>
                <c:pt idx="75">
                  <c:v>44.4</c:v>
                </c:pt>
                <c:pt idx="76">
                  <c:v>44.28</c:v>
                </c:pt>
                <c:pt idx="77">
                  <c:v>43.96</c:v>
                </c:pt>
                <c:pt idx="78">
                  <c:v>43.56</c:v>
                </c:pt>
                <c:pt idx="79">
                  <c:v>42.9</c:v>
                </c:pt>
                <c:pt idx="80">
                  <c:v>42.68</c:v>
                </c:pt>
                <c:pt idx="81">
                  <c:v>42.64</c:v>
                </c:pt>
                <c:pt idx="82">
                  <c:v>42.08</c:v>
                </c:pt>
                <c:pt idx="83">
                  <c:v>42.019999999999996</c:v>
                </c:pt>
                <c:pt idx="84">
                  <c:v>41.980000000000004</c:v>
                </c:pt>
                <c:pt idx="85">
                  <c:v>41.519999999999996</c:v>
                </c:pt>
                <c:pt idx="86">
                  <c:v>41.36</c:v>
                </c:pt>
                <c:pt idx="87">
                  <c:v>41.22</c:v>
                </c:pt>
                <c:pt idx="88">
                  <c:v>41.12</c:v>
                </c:pt>
                <c:pt idx="89">
                  <c:v>40.96</c:v>
                </c:pt>
                <c:pt idx="90">
                  <c:v>40.78</c:v>
                </c:pt>
                <c:pt idx="91">
                  <c:v>40.660000000000004</c:v>
                </c:pt>
                <c:pt idx="92">
                  <c:v>40.519999999999996</c:v>
                </c:pt>
                <c:pt idx="93">
                  <c:v>40.4</c:v>
                </c:pt>
                <c:pt idx="94">
                  <c:v>40.04</c:v>
                </c:pt>
                <c:pt idx="95">
                  <c:v>39.96</c:v>
                </c:pt>
                <c:pt idx="96">
                  <c:v>39.14</c:v>
                </c:pt>
                <c:pt idx="97">
                  <c:v>38.58</c:v>
                </c:pt>
                <c:pt idx="98">
                  <c:v>38.58</c:v>
                </c:pt>
                <c:pt idx="99">
                  <c:v>37.839999999999996</c:v>
                </c:pt>
                <c:pt idx="100">
                  <c:v>37.58</c:v>
                </c:pt>
                <c:pt idx="101">
                  <c:v>37.260000000000005</c:v>
                </c:pt>
                <c:pt idx="102">
                  <c:v>36.68</c:v>
                </c:pt>
                <c:pt idx="103">
                  <c:v>36.32</c:v>
                </c:pt>
                <c:pt idx="104">
                  <c:v>36.260000000000005</c:v>
                </c:pt>
                <c:pt idx="105">
                  <c:v>35.9</c:v>
                </c:pt>
                <c:pt idx="106">
                  <c:v>33.700000000000003</c:v>
                </c:pt>
                <c:pt idx="107">
                  <c:v>33.619999999999997</c:v>
                </c:pt>
                <c:pt idx="108">
                  <c:v>33.239999999999995</c:v>
                </c:pt>
                <c:pt idx="109">
                  <c:v>32.94</c:v>
                </c:pt>
                <c:pt idx="110">
                  <c:v>32.46</c:v>
                </c:pt>
                <c:pt idx="111">
                  <c:v>32.339999999999996</c:v>
                </c:pt>
                <c:pt idx="112">
                  <c:v>31.860000000000003</c:v>
                </c:pt>
                <c:pt idx="113">
                  <c:v>31.3</c:v>
                </c:pt>
                <c:pt idx="114">
                  <c:v>31.2</c:v>
                </c:pt>
                <c:pt idx="115">
                  <c:v>31.2</c:v>
                </c:pt>
                <c:pt idx="116">
                  <c:v>31.060000000000002</c:v>
                </c:pt>
                <c:pt idx="117">
                  <c:v>31.04</c:v>
                </c:pt>
                <c:pt idx="118">
                  <c:v>30.860000000000003</c:v>
                </c:pt>
                <c:pt idx="119">
                  <c:v>30.48</c:v>
                </c:pt>
                <c:pt idx="120">
                  <c:v>29.96</c:v>
                </c:pt>
                <c:pt idx="121">
                  <c:v>29.240000000000002</c:v>
                </c:pt>
                <c:pt idx="122">
                  <c:v>29.14</c:v>
                </c:pt>
                <c:pt idx="123">
                  <c:v>29.080000000000002</c:v>
                </c:pt>
                <c:pt idx="124">
                  <c:v>28.919999999999998</c:v>
                </c:pt>
                <c:pt idx="125">
                  <c:v>28.880000000000003</c:v>
                </c:pt>
                <c:pt idx="126">
                  <c:v>28.44</c:v>
                </c:pt>
                <c:pt idx="127">
                  <c:v>28.14</c:v>
                </c:pt>
                <c:pt idx="128">
                  <c:v>28.04</c:v>
                </c:pt>
                <c:pt idx="129">
                  <c:v>27.84</c:v>
                </c:pt>
                <c:pt idx="130">
                  <c:v>27.66</c:v>
                </c:pt>
                <c:pt idx="131">
                  <c:v>27.54</c:v>
                </c:pt>
                <c:pt idx="132">
                  <c:v>27.22</c:v>
                </c:pt>
                <c:pt idx="133">
                  <c:v>27.080000000000002</c:v>
                </c:pt>
                <c:pt idx="134">
                  <c:v>26.5</c:v>
                </c:pt>
                <c:pt idx="135">
                  <c:v>25.78</c:v>
                </c:pt>
                <c:pt idx="136">
                  <c:v>25.28</c:v>
                </c:pt>
                <c:pt idx="137">
                  <c:v>25.1</c:v>
                </c:pt>
                <c:pt idx="138">
                  <c:v>24.94</c:v>
                </c:pt>
                <c:pt idx="139">
                  <c:v>24.14</c:v>
                </c:pt>
                <c:pt idx="140">
                  <c:v>24.02</c:v>
                </c:pt>
                <c:pt idx="141">
                  <c:v>23.96</c:v>
                </c:pt>
                <c:pt idx="142">
                  <c:v>23.22</c:v>
                </c:pt>
                <c:pt idx="143">
                  <c:v>22.68</c:v>
                </c:pt>
                <c:pt idx="144">
                  <c:v>21.8</c:v>
                </c:pt>
                <c:pt idx="145">
                  <c:v>21.259999999999998</c:v>
                </c:pt>
                <c:pt idx="146">
                  <c:v>21.1</c:v>
                </c:pt>
                <c:pt idx="147">
                  <c:v>20.46</c:v>
                </c:pt>
                <c:pt idx="148">
                  <c:v>20.440000000000001</c:v>
                </c:pt>
                <c:pt idx="149">
                  <c:v>19.28</c:v>
                </c:pt>
                <c:pt idx="150">
                  <c:v>19.14</c:v>
                </c:pt>
                <c:pt idx="151">
                  <c:v>18.940000000000001</c:v>
                </c:pt>
                <c:pt idx="152">
                  <c:v>18.920000000000002</c:v>
                </c:pt>
                <c:pt idx="153">
                  <c:v>18.64</c:v>
                </c:pt>
                <c:pt idx="154">
                  <c:v>18.440000000000001</c:v>
                </c:pt>
                <c:pt idx="155">
                  <c:v>18.240000000000002</c:v>
                </c:pt>
                <c:pt idx="156">
                  <c:v>18.059999999999999</c:v>
                </c:pt>
                <c:pt idx="157">
                  <c:v>16.7</c:v>
                </c:pt>
                <c:pt idx="158">
                  <c:v>15.9</c:v>
                </c:pt>
                <c:pt idx="159">
                  <c:v>15.6</c:v>
                </c:pt>
                <c:pt idx="160">
                  <c:v>15.36</c:v>
                </c:pt>
                <c:pt idx="161">
                  <c:v>15.3</c:v>
                </c:pt>
                <c:pt idx="162">
                  <c:v>15.12</c:v>
                </c:pt>
                <c:pt idx="163">
                  <c:v>14.84</c:v>
                </c:pt>
                <c:pt idx="164">
                  <c:v>14.72</c:v>
                </c:pt>
                <c:pt idx="165">
                  <c:v>14.66</c:v>
                </c:pt>
                <c:pt idx="166">
                  <c:v>14.64</c:v>
                </c:pt>
                <c:pt idx="167">
                  <c:v>14.620000000000001</c:v>
                </c:pt>
                <c:pt idx="168">
                  <c:v>14.38</c:v>
                </c:pt>
                <c:pt idx="169">
                  <c:v>14.379999999999999</c:v>
                </c:pt>
                <c:pt idx="170">
                  <c:v>13.5</c:v>
                </c:pt>
                <c:pt idx="171">
                  <c:v>13.5</c:v>
                </c:pt>
                <c:pt idx="172">
                  <c:v>12.44</c:v>
                </c:pt>
                <c:pt idx="173">
                  <c:v>12.44</c:v>
                </c:pt>
                <c:pt idx="174">
                  <c:v>12.379999999999999</c:v>
                </c:pt>
                <c:pt idx="175">
                  <c:v>12.34</c:v>
                </c:pt>
                <c:pt idx="176">
                  <c:v>12.02</c:v>
                </c:pt>
                <c:pt idx="177">
                  <c:v>12</c:v>
                </c:pt>
                <c:pt idx="178">
                  <c:v>11.64</c:v>
                </c:pt>
                <c:pt idx="179">
                  <c:v>11.58</c:v>
                </c:pt>
                <c:pt idx="180">
                  <c:v>10.9</c:v>
                </c:pt>
                <c:pt idx="181">
                  <c:v>10.76</c:v>
                </c:pt>
                <c:pt idx="182">
                  <c:v>10.120000000000001</c:v>
                </c:pt>
                <c:pt idx="183">
                  <c:v>9.92</c:v>
                </c:pt>
                <c:pt idx="184">
                  <c:v>9.879999999999999</c:v>
                </c:pt>
                <c:pt idx="185">
                  <c:v>9.82</c:v>
                </c:pt>
                <c:pt idx="186">
                  <c:v>9.7200000000000006</c:v>
                </c:pt>
                <c:pt idx="187">
                  <c:v>9.620000000000001</c:v>
                </c:pt>
                <c:pt idx="188">
                  <c:v>9.6</c:v>
                </c:pt>
                <c:pt idx="189">
                  <c:v>8.56</c:v>
                </c:pt>
                <c:pt idx="190">
                  <c:v>8.08</c:v>
                </c:pt>
                <c:pt idx="191">
                  <c:v>8</c:v>
                </c:pt>
                <c:pt idx="192">
                  <c:v>7.76</c:v>
                </c:pt>
                <c:pt idx="193">
                  <c:v>6.74</c:v>
                </c:pt>
                <c:pt idx="194">
                  <c:v>6.74</c:v>
                </c:pt>
                <c:pt idx="195">
                  <c:v>6</c:v>
                </c:pt>
                <c:pt idx="196">
                  <c:v>5.68</c:v>
                </c:pt>
                <c:pt idx="197">
                  <c:v>3.46</c:v>
                </c:pt>
              </c:numCache>
            </c:numRef>
          </c:xVal>
          <c:yVal>
            <c:numRef>
              <c:f>'Outlier Modeling'!$J$2:$J$201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F-46E8-ADF8-E2F9FBB84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25455"/>
        <c:axId val="590835055"/>
      </c:scatterChart>
      <c:valAx>
        <c:axId val="59082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GoogleAds</a:t>
                </a:r>
              </a:p>
            </c:rich>
          </c:tx>
          <c:layout>
            <c:manualLayout>
              <c:xMode val="edge"/>
              <c:yMode val="edge"/>
              <c:x val="0.47536452967883525"/>
              <c:y val="0.92927114879870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90835055"/>
        <c:crosses val="autoZero"/>
        <c:crossBetween val="midCat"/>
      </c:valAx>
      <c:valAx>
        <c:axId val="5908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9082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Caping</a:t>
            </a:r>
            <a:r>
              <a:rPr lang="en-US" baseline="0"/>
              <a:t>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'Outlier Modeling'!$W$2:$W$201</c:f>
              <c:numCache>
                <c:formatCode>0.00</c:formatCode>
                <c:ptCount val="200"/>
                <c:pt idx="0">
                  <c:v>67.72</c:v>
                </c:pt>
                <c:pt idx="1">
                  <c:v>67</c:v>
                </c:pt>
                <c:pt idx="2">
                  <c:v>66.14</c:v>
                </c:pt>
                <c:pt idx="3">
                  <c:v>65.52000000000001</c:v>
                </c:pt>
                <c:pt idx="4">
                  <c:v>64.94</c:v>
                </c:pt>
                <c:pt idx="5">
                  <c:v>64.38</c:v>
                </c:pt>
                <c:pt idx="6">
                  <c:v>64.039999999999992</c:v>
                </c:pt>
                <c:pt idx="7">
                  <c:v>64</c:v>
                </c:pt>
                <c:pt idx="8">
                  <c:v>63.339999999999996</c:v>
                </c:pt>
                <c:pt idx="9">
                  <c:v>63.279999999999994</c:v>
                </c:pt>
                <c:pt idx="10">
                  <c:v>63</c:v>
                </c:pt>
                <c:pt idx="11">
                  <c:v>63</c:v>
                </c:pt>
                <c:pt idx="12">
                  <c:v>62.54</c:v>
                </c:pt>
                <c:pt idx="13">
                  <c:v>62.279999999999994</c:v>
                </c:pt>
                <c:pt idx="14">
                  <c:v>62.14</c:v>
                </c:pt>
                <c:pt idx="15">
                  <c:v>61.260000000000005</c:v>
                </c:pt>
                <c:pt idx="16">
                  <c:v>61.120000000000005</c:v>
                </c:pt>
                <c:pt idx="17">
                  <c:v>60.86</c:v>
                </c:pt>
                <c:pt idx="18">
                  <c:v>59.58</c:v>
                </c:pt>
                <c:pt idx="19">
                  <c:v>59.58</c:v>
                </c:pt>
                <c:pt idx="20">
                  <c:v>59.2</c:v>
                </c:pt>
                <c:pt idx="21">
                  <c:v>58.760000000000005</c:v>
                </c:pt>
                <c:pt idx="22">
                  <c:v>58.739999999999995</c:v>
                </c:pt>
                <c:pt idx="23">
                  <c:v>58.68</c:v>
                </c:pt>
                <c:pt idx="24">
                  <c:v>57.720000000000006</c:v>
                </c:pt>
                <c:pt idx="25">
                  <c:v>56.9</c:v>
                </c:pt>
                <c:pt idx="26">
                  <c:v>56.379999999999995</c:v>
                </c:pt>
                <c:pt idx="27">
                  <c:v>56.18</c:v>
                </c:pt>
                <c:pt idx="28">
                  <c:v>56.02</c:v>
                </c:pt>
                <c:pt idx="29">
                  <c:v>55.339999999999996</c:v>
                </c:pt>
                <c:pt idx="30">
                  <c:v>55.04</c:v>
                </c:pt>
                <c:pt idx="31">
                  <c:v>55.019999999999996</c:v>
                </c:pt>
                <c:pt idx="32">
                  <c:v>54.64</c:v>
                </c:pt>
                <c:pt idx="33">
                  <c:v>54.160000000000004</c:v>
                </c:pt>
                <c:pt idx="34">
                  <c:v>54.06</c:v>
                </c:pt>
                <c:pt idx="35">
                  <c:v>53.86</c:v>
                </c:pt>
                <c:pt idx="36">
                  <c:v>53.6</c:v>
                </c:pt>
                <c:pt idx="37">
                  <c:v>53.480000000000004</c:v>
                </c:pt>
                <c:pt idx="38">
                  <c:v>53.08</c:v>
                </c:pt>
                <c:pt idx="39">
                  <c:v>52.980000000000004</c:v>
                </c:pt>
                <c:pt idx="40">
                  <c:v>52.760000000000005</c:v>
                </c:pt>
                <c:pt idx="41">
                  <c:v>52.7</c:v>
                </c:pt>
                <c:pt idx="42">
                  <c:v>52.42</c:v>
                </c:pt>
                <c:pt idx="43">
                  <c:v>51.9</c:v>
                </c:pt>
                <c:pt idx="44">
                  <c:v>51.480000000000004</c:v>
                </c:pt>
                <c:pt idx="45">
                  <c:v>51.480000000000004</c:v>
                </c:pt>
                <c:pt idx="46">
                  <c:v>51.38</c:v>
                </c:pt>
                <c:pt idx="47">
                  <c:v>50.94</c:v>
                </c:pt>
                <c:pt idx="48">
                  <c:v>50.68</c:v>
                </c:pt>
                <c:pt idx="49">
                  <c:v>50.64</c:v>
                </c:pt>
                <c:pt idx="50">
                  <c:v>50.14</c:v>
                </c:pt>
                <c:pt idx="51">
                  <c:v>50.1</c:v>
                </c:pt>
                <c:pt idx="52">
                  <c:v>49.660000000000004</c:v>
                </c:pt>
                <c:pt idx="53">
                  <c:v>49.160000000000004</c:v>
                </c:pt>
                <c:pt idx="54">
                  <c:v>49.019999999999996</c:v>
                </c:pt>
                <c:pt idx="55">
                  <c:v>48.480000000000004</c:v>
                </c:pt>
                <c:pt idx="56">
                  <c:v>48.36</c:v>
                </c:pt>
                <c:pt idx="57">
                  <c:v>48.36</c:v>
                </c:pt>
                <c:pt idx="58">
                  <c:v>47.54</c:v>
                </c:pt>
                <c:pt idx="59">
                  <c:v>46.68</c:v>
                </c:pt>
                <c:pt idx="60">
                  <c:v>46.519999999999996</c:v>
                </c:pt>
                <c:pt idx="61">
                  <c:v>46.44</c:v>
                </c:pt>
                <c:pt idx="62">
                  <c:v>46.160000000000004</c:v>
                </c:pt>
                <c:pt idx="63">
                  <c:v>46</c:v>
                </c:pt>
                <c:pt idx="64">
                  <c:v>45.96</c:v>
                </c:pt>
                <c:pt idx="65">
                  <c:v>45.8</c:v>
                </c:pt>
                <c:pt idx="66">
                  <c:v>45.7</c:v>
                </c:pt>
                <c:pt idx="67">
                  <c:v>45.5</c:v>
                </c:pt>
                <c:pt idx="68">
                  <c:v>45.08</c:v>
                </c:pt>
                <c:pt idx="69">
                  <c:v>44.92</c:v>
                </c:pt>
                <c:pt idx="70">
                  <c:v>44.82</c:v>
                </c:pt>
                <c:pt idx="71">
                  <c:v>44.82</c:v>
                </c:pt>
                <c:pt idx="72">
                  <c:v>44.5</c:v>
                </c:pt>
                <c:pt idx="73">
                  <c:v>44.4</c:v>
                </c:pt>
                <c:pt idx="74">
                  <c:v>44.28</c:v>
                </c:pt>
                <c:pt idx="75">
                  <c:v>43.96</c:v>
                </c:pt>
                <c:pt idx="76">
                  <c:v>43.56</c:v>
                </c:pt>
                <c:pt idx="77">
                  <c:v>42.9</c:v>
                </c:pt>
                <c:pt idx="78">
                  <c:v>42.68</c:v>
                </c:pt>
                <c:pt idx="79">
                  <c:v>42.64</c:v>
                </c:pt>
                <c:pt idx="80">
                  <c:v>42.08</c:v>
                </c:pt>
                <c:pt idx="81">
                  <c:v>42.019999999999996</c:v>
                </c:pt>
                <c:pt idx="82">
                  <c:v>41.980000000000004</c:v>
                </c:pt>
                <c:pt idx="83">
                  <c:v>41.519999999999996</c:v>
                </c:pt>
                <c:pt idx="84">
                  <c:v>41.36</c:v>
                </c:pt>
                <c:pt idx="85">
                  <c:v>41.22</c:v>
                </c:pt>
                <c:pt idx="86">
                  <c:v>41.12</c:v>
                </c:pt>
                <c:pt idx="87">
                  <c:v>40.96</c:v>
                </c:pt>
                <c:pt idx="88">
                  <c:v>40.78</c:v>
                </c:pt>
                <c:pt idx="89">
                  <c:v>40.660000000000004</c:v>
                </c:pt>
                <c:pt idx="90">
                  <c:v>40.519999999999996</c:v>
                </c:pt>
                <c:pt idx="91">
                  <c:v>40.4</c:v>
                </c:pt>
                <c:pt idx="92">
                  <c:v>40.04</c:v>
                </c:pt>
                <c:pt idx="93">
                  <c:v>40</c:v>
                </c:pt>
                <c:pt idx="94">
                  <c:v>39.96</c:v>
                </c:pt>
                <c:pt idx="95">
                  <c:v>39.14</c:v>
                </c:pt>
                <c:pt idx="96">
                  <c:v>38.58</c:v>
                </c:pt>
                <c:pt idx="97">
                  <c:v>38.58</c:v>
                </c:pt>
                <c:pt idx="98">
                  <c:v>37.839999999999996</c:v>
                </c:pt>
                <c:pt idx="99">
                  <c:v>37.58</c:v>
                </c:pt>
                <c:pt idx="100">
                  <c:v>37.260000000000005</c:v>
                </c:pt>
                <c:pt idx="101">
                  <c:v>36.68</c:v>
                </c:pt>
                <c:pt idx="102">
                  <c:v>36.32</c:v>
                </c:pt>
                <c:pt idx="103">
                  <c:v>36.260000000000005</c:v>
                </c:pt>
                <c:pt idx="104">
                  <c:v>35.9</c:v>
                </c:pt>
                <c:pt idx="105">
                  <c:v>33.700000000000003</c:v>
                </c:pt>
                <c:pt idx="106">
                  <c:v>33.619999999999997</c:v>
                </c:pt>
                <c:pt idx="107">
                  <c:v>33.239999999999995</c:v>
                </c:pt>
                <c:pt idx="108">
                  <c:v>32.94</c:v>
                </c:pt>
                <c:pt idx="109">
                  <c:v>32.46</c:v>
                </c:pt>
                <c:pt idx="110">
                  <c:v>32.339999999999996</c:v>
                </c:pt>
                <c:pt idx="111">
                  <c:v>31.860000000000003</c:v>
                </c:pt>
                <c:pt idx="112">
                  <c:v>31.3</c:v>
                </c:pt>
                <c:pt idx="113">
                  <c:v>31.2</c:v>
                </c:pt>
                <c:pt idx="114">
                  <c:v>31.2</c:v>
                </c:pt>
                <c:pt idx="115">
                  <c:v>31.060000000000002</c:v>
                </c:pt>
                <c:pt idx="116">
                  <c:v>31.04</c:v>
                </c:pt>
                <c:pt idx="117">
                  <c:v>31</c:v>
                </c:pt>
                <c:pt idx="118">
                  <c:v>30.860000000000003</c:v>
                </c:pt>
                <c:pt idx="119">
                  <c:v>30.48</c:v>
                </c:pt>
                <c:pt idx="120">
                  <c:v>29.96</c:v>
                </c:pt>
                <c:pt idx="121">
                  <c:v>29.240000000000002</c:v>
                </c:pt>
                <c:pt idx="122">
                  <c:v>29.14</c:v>
                </c:pt>
                <c:pt idx="123">
                  <c:v>29.080000000000002</c:v>
                </c:pt>
                <c:pt idx="124">
                  <c:v>28.919999999999998</c:v>
                </c:pt>
                <c:pt idx="125">
                  <c:v>28.880000000000003</c:v>
                </c:pt>
                <c:pt idx="126">
                  <c:v>28.44</c:v>
                </c:pt>
                <c:pt idx="127">
                  <c:v>28.14</c:v>
                </c:pt>
                <c:pt idx="128">
                  <c:v>28.04</c:v>
                </c:pt>
                <c:pt idx="129">
                  <c:v>27.84</c:v>
                </c:pt>
                <c:pt idx="130">
                  <c:v>27.66</c:v>
                </c:pt>
                <c:pt idx="131">
                  <c:v>27.54</c:v>
                </c:pt>
                <c:pt idx="132">
                  <c:v>27.22</c:v>
                </c:pt>
                <c:pt idx="133">
                  <c:v>27.080000000000002</c:v>
                </c:pt>
                <c:pt idx="134">
                  <c:v>26.5</c:v>
                </c:pt>
                <c:pt idx="135">
                  <c:v>25.78</c:v>
                </c:pt>
                <c:pt idx="136">
                  <c:v>25.28</c:v>
                </c:pt>
                <c:pt idx="137">
                  <c:v>25.1</c:v>
                </c:pt>
                <c:pt idx="138">
                  <c:v>24.94</c:v>
                </c:pt>
                <c:pt idx="139">
                  <c:v>24.14</c:v>
                </c:pt>
                <c:pt idx="140">
                  <c:v>24.02</c:v>
                </c:pt>
                <c:pt idx="141">
                  <c:v>23.96</c:v>
                </c:pt>
                <c:pt idx="142">
                  <c:v>23.22</c:v>
                </c:pt>
                <c:pt idx="143">
                  <c:v>22.68</c:v>
                </c:pt>
                <c:pt idx="144">
                  <c:v>21.8</c:v>
                </c:pt>
                <c:pt idx="145">
                  <c:v>21.259999999999998</c:v>
                </c:pt>
                <c:pt idx="146">
                  <c:v>21.1</c:v>
                </c:pt>
                <c:pt idx="147">
                  <c:v>20.46</c:v>
                </c:pt>
                <c:pt idx="148">
                  <c:v>20.440000000000001</c:v>
                </c:pt>
                <c:pt idx="149">
                  <c:v>19.28</c:v>
                </c:pt>
                <c:pt idx="150">
                  <c:v>19.14</c:v>
                </c:pt>
                <c:pt idx="151">
                  <c:v>18.940000000000001</c:v>
                </c:pt>
                <c:pt idx="152">
                  <c:v>18.920000000000002</c:v>
                </c:pt>
                <c:pt idx="153">
                  <c:v>18.64</c:v>
                </c:pt>
                <c:pt idx="154">
                  <c:v>18.440000000000001</c:v>
                </c:pt>
                <c:pt idx="155">
                  <c:v>18.240000000000002</c:v>
                </c:pt>
                <c:pt idx="156">
                  <c:v>18.059999999999999</c:v>
                </c:pt>
                <c:pt idx="157">
                  <c:v>16.7</c:v>
                </c:pt>
                <c:pt idx="158">
                  <c:v>15.9</c:v>
                </c:pt>
                <c:pt idx="159">
                  <c:v>15.6</c:v>
                </c:pt>
                <c:pt idx="160">
                  <c:v>15.36</c:v>
                </c:pt>
                <c:pt idx="161">
                  <c:v>15.3</c:v>
                </c:pt>
                <c:pt idx="162">
                  <c:v>15.12</c:v>
                </c:pt>
                <c:pt idx="163">
                  <c:v>14.84</c:v>
                </c:pt>
                <c:pt idx="164">
                  <c:v>14.72</c:v>
                </c:pt>
                <c:pt idx="165">
                  <c:v>14.66</c:v>
                </c:pt>
                <c:pt idx="166">
                  <c:v>14.64</c:v>
                </c:pt>
                <c:pt idx="167">
                  <c:v>14.620000000000001</c:v>
                </c:pt>
                <c:pt idx="168">
                  <c:v>14.38</c:v>
                </c:pt>
                <c:pt idx="169">
                  <c:v>14.379999999999999</c:v>
                </c:pt>
                <c:pt idx="170">
                  <c:v>13.5</c:v>
                </c:pt>
                <c:pt idx="171">
                  <c:v>13.5</c:v>
                </c:pt>
                <c:pt idx="172">
                  <c:v>12.44</c:v>
                </c:pt>
                <c:pt idx="173">
                  <c:v>12.44</c:v>
                </c:pt>
                <c:pt idx="174">
                  <c:v>12.379999999999999</c:v>
                </c:pt>
                <c:pt idx="175">
                  <c:v>12.34</c:v>
                </c:pt>
                <c:pt idx="176">
                  <c:v>12.02</c:v>
                </c:pt>
                <c:pt idx="177">
                  <c:v>12</c:v>
                </c:pt>
                <c:pt idx="178">
                  <c:v>11.64</c:v>
                </c:pt>
                <c:pt idx="179">
                  <c:v>11.58</c:v>
                </c:pt>
                <c:pt idx="180">
                  <c:v>10.9</c:v>
                </c:pt>
                <c:pt idx="181">
                  <c:v>10.76</c:v>
                </c:pt>
                <c:pt idx="182">
                  <c:v>10.120000000000001</c:v>
                </c:pt>
                <c:pt idx="183">
                  <c:v>9.92</c:v>
                </c:pt>
                <c:pt idx="184">
                  <c:v>9.879999999999999</c:v>
                </c:pt>
                <c:pt idx="185">
                  <c:v>9.82</c:v>
                </c:pt>
                <c:pt idx="186">
                  <c:v>9.7200000000000006</c:v>
                </c:pt>
                <c:pt idx="187">
                  <c:v>9.620000000000001</c:v>
                </c:pt>
                <c:pt idx="188">
                  <c:v>9.6</c:v>
                </c:pt>
                <c:pt idx="189">
                  <c:v>8.56</c:v>
                </c:pt>
                <c:pt idx="190">
                  <c:v>8.08</c:v>
                </c:pt>
                <c:pt idx="191">
                  <c:v>8</c:v>
                </c:pt>
                <c:pt idx="192">
                  <c:v>7.76</c:v>
                </c:pt>
                <c:pt idx="193">
                  <c:v>6.74</c:v>
                </c:pt>
                <c:pt idx="194">
                  <c:v>6.74</c:v>
                </c:pt>
                <c:pt idx="195">
                  <c:v>6</c:v>
                </c:pt>
                <c:pt idx="196">
                  <c:v>5.68</c:v>
                </c:pt>
                <c:pt idx="197">
                  <c:v>3.46</c:v>
                </c:pt>
              </c:numCache>
            </c:numRef>
          </c:xVal>
          <c:yVal>
            <c:numRef>
              <c:f>'Outlier Modeling'!$X$2:$X$201</c:f>
              <c:numCache>
                <c:formatCode>0</c:formatCode>
                <c:ptCount val="200"/>
                <c:pt idx="0">
                  <c:v>226</c:v>
                </c:pt>
                <c:pt idx="1">
                  <c:v>227</c:v>
                </c:pt>
                <c:pt idx="2">
                  <c:v>166</c:v>
                </c:pt>
                <c:pt idx="3">
                  <c:v>272</c:v>
                </c:pt>
                <c:pt idx="4">
                  <c:v>257</c:v>
                </c:pt>
                <c:pt idx="5">
                  <c:v>271</c:v>
                </c:pt>
                <c:pt idx="6">
                  <c:v>158</c:v>
                </c:pt>
                <c:pt idx="7">
                  <c:v>126</c:v>
                </c:pt>
                <c:pt idx="8">
                  <c:v>131</c:v>
                </c:pt>
                <c:pt idx="9">
                  <c:v>254</c:v>
                </c:pt>
                <c:pt idx="10">
                  <c:v>135</c:v>
                </c:pt>
                <c:pt idx="11">
                  <c:v>128</c:v>
                </c:pt>
                <c:pt idx="12">
                  <c:v>220</c:v>
                </c:pt>
                <c:pt idx="13">
                  <c:v>258</c:v>
                </c:pt>
                <c:pt idx="14">
                  <c:v>129</c:v>
                </c:pt>
                <c:pt idx="15">
                  <c:v>240</c:v>
                </c:pt>
                <c:pt idx="16">
                  <c:v>184</c:v>
                </c:pt>
                <c:pt idx="17">
                  <c:v>162</c:v>
                </c:pt>
                <c:pt idx="18">
                  <c:v>231</c:v>
                </c:pt>
                <c:pt idx="19">
                  <c:v>139</c:v>
                </c:pt>
                <c:pt idx="20">
                  <c:v>167</c:v>
                </c:pt>
                <c:pt idx="21">
                  <c:v>188</c:v>
                </c:pt>
                <c:pt idx="22">
                  <c:v>210</c:v>
                </c:pt>
                <c:pt idx="23">
                  <c:v>216</c:v>
                </c:pt>
                <c:pt idx="24">
                  <c:v>235.5</c:v>
                </c:pt>
                <c:pt idx="25">
                  <c:v>131</c:v>
                </c:pt>
                <c:pt idx="26">
                  <c:v>256</c:v>
                </c:pt>
                <c:pt idx="27">
                  <c:v>225</c:v>
                </c:pt>
                <c:pt idx="28">
                  <c:v>236</c:v>
                </c:pt>
                <c:pt idx="29">
                  <c:v>221</c:v>
                </c:pt>
                <c:pt idx="30">
                  <c:v>147</c:v>
                </c:pt>
                <c:pt idx="31">
                  <c:v>142</c:v>
                </c:pt>
                <c:pt idx="32">
                  <c:v>208</c:v>
                </c:pt>
                <c:pt idx="33">
                  <c:v>150</c:v>
                </c:pt>
                <c:pt idx="34">
                  <c:v>264</c:v>
                </c:pt>
                <c:pt idx="35">
                  <c:v>170</c:v>
                </c:pt>
                <c:pt idx="36">
                  <c:v>230</c:v>
                </c:pt>
                <c:pt idx="37">
                  <c:v>127</c:v>
                </c:pt>
                <c:pt idx="39">
                  <c:v>245</c:v>
                </c:pt>
                <c:pt idx="40">
                  <c:v>199</c:v>
                </c:pt>
                <c:pt idx="41">
                  <c:v>124</c:v>
                </c:pt>
                <c:pt idx="42">
                  <c:v>139</c:v>
                </c:pt>
                <c:pt idx="43">
                  <c:v>201</c:v>
                </c:pt>
                <c:pt idx="44">
                  <c:v>196</c:v>
                </c:pt>
                <c:pt idx="45">
                  <c:v>137</c:v>
                </c:pt>
                <c:pt idx="46">
                  <c:v>149</c:v>
                </c:pt>
                <c:pt idx="47">
                  <c:v>151.5</c:v>
                </c:pt>
                <c:pt idx="48">
                  <c:v>187</c:v>
                </c:pt>
                <c:pt idx="49">
                  <c:v>265</c:v>
                </c:pt>
                <c:pt idx="50">
                  <c:v>186</c:v>
                </c:pt>
                <c:pt idx="51">
                  <c:v>218</c:v>
                </c:pt>
                <c:pt idx="52">
                  <c:v>175</c:v>
                </c:pt>
                <c:pt idx="53">
                  <c:v>239</c:v>
                </c:pt>
                <c:pt idx="54">
                  <c:v>168</c:v>
                </c:pt>
                <c:pt idx="55">
                  <c:v>127</c:v>
                </c:pt>
                <c:pt idx="56">
                  <c:v>229</c:v>
                </c:pt>
                <c:pt idx="57">
                  <c:v>129</c:v>
                </c:pt>
                <c:pt idx="58">
                  <c:v>239</c:v>
                </c:pt>
                <c:pt idx="59">
                  <c:v>188</c:v>
                </c:pt>
                <c:pt idx="60">
                  <c:v>132</c:v>
                </c:pt>
                <c:pt idx="61">
                  <c:v>149</c:v>
                </c:pt>
                <c:pt idx="62">
                  <c:v>137</c:v>
                </c:pt>
                <c:pt idx="63">
                  <c:v>228</c:v>
                </c:pt>
                <c:pt idx="65">
                  <c:v>125</c:v>
                </c:pt>
                <c:pt idx="66">
                  <c:v>223</c:v>
                </c:pt>
                <c:pt idx="67">
                  <c:v>179</c:v>
                </c:pt>
                <c:pt idx="68">
                  <c:v>185</c:v>
                </c:pt>
                <c:pt idx="69">
                  <c:v>167</c:v>
                </c:pt>
                <c:pt idx="70">
                  <c:v>196</c:v>
                </c:pt>
                <c:pt idx="71">
                  <c:v>191</c:v>
                </c:pt>
                <c:pt idx="72">
                  <c:v>159</c:v>
                </c:pt>
                <c:pt idx="73">
                  <c:v>139</c:v>
                </c:pt>
                <c:pt idx="74">
                  <c:v>235</c:v>
                </c:pt>
                <c:pt idx="75">
                  <c:v>122</c:v>
                </c:pt>
                <c:pt idx="76">
                  <c:v>166</c:v>
                </c:pt>
                <c:pt idx="77">
                  <c:v>163</c:v>
                </c:pt>
                <c:pt idx="78">
                  <c:v>168</c:v>
                </c:pt>
                <c:pt idx="79">
                  <c:v>159</c:v>
                </c:pt>
                <c:pt idx="80">
                  <c:v>240</c:v>
                </c:pt>
                <c:pt idx="81">
                  <c:v>165</c:v>
                </c:pt>
                <c:pt idx="82">
                  <c:v>168</c:v>
                </c:pt>
                <c:pt idx="83">
                  <c:v>225</c:v>
                </c:pt>
                <c:pt idx="84">
                  <c:v>204</c:v>
                </c:pt>
                <c:pt idx="85">
                  <c:v>186</c:v>
                </c:pt>
                <c:pt idx="86">
                  <c:v>135</c:v>
                </c:pt>
                <c:pt idx="87">
                  <c:v>119</c:v>
                </c:pt>
                <c:pt idx="88">
                  <c:v>240</c:v>
                </c:pt>
                <c:pt idx="89">
                  <c:v>175</c:v>
                </c:pt>
                <c:pt idx="90">
                  <c:v>169</c:v>
                </c:pt>
                <c:pt idx="91">
                  <c:v>186</c:v>
                </c:pt>
                <c:pt idx="92">
                  <c:v>131</c:v>
                </c:pt>
                <c:pt idx="93">
                  <c:v>118</c:v>
                </c:pt>
                <c:pt idx="94">
                  <c:v>111</c:v>
                </c:pt>
                <c:pt idx="95">
                  <c:v>159</c:v>
                </c:pt>
                <c:pt idx="96">
                  <c:v>167</c:v>
                </c:pt>
                <c:pt idx="97">
                  <c:v>163</c:v>
                </c:pt>
                <c:pt idx="98">
                  <c:v>129</c:v>
                </c:pt>
                <c:pt idx="99">
                  <c:v>196</c:v>
                </c:pt>
                <c:pt idx="100">
                  <c:v>208</c:v>
                </c:pt>
                <c:pt idx="101">
                  <c:v>129</c:v>
                </c:pt>
                <c:pt idx="102">
                  <c:v>108</c:v>
                </c:pt>
                <c:pt idx="103">
                  <c:v>163</c:v>
                </c:pt>
                <c:pt idx="104">
                  <c:v>108</c:v>
                </c:pt>
                <c:pt idx="105">
                  <c:v>193</c:v>
                </c:pt>
                <c:pt idx="106">
                  <c:v>171</c:v>
                </c:pt>
                <c:pt idx="107">
                  <c:v>133</c:v>
                </c:pt>
                <c:pt idx="108">
                  <c:v>184</c:v>
                </c:pt>
                <c:pt idx="109">
                  <c:v>148</c:v>
                </c:pt>
                <c:pt idx="110">
                  <c:v>138</c:v>
                </c:pt>
                <c:pt idx="111">
                  <c:v>93</c:v>
                </c:pt>
                <c:pt idx="112">
                  <c:v>197</c:v>
                </c:pt>
                <c:pt idx="113">
                  <c:v>125</c:v>
                </c:pt>
                <c:pt idx="114">
                  <c:v>120</c:v>
                </c:pt>
                <c:pt idx="115">
                  <c:v>123</c:v>
                </c:pt>
                <c:pt idx="116">
                  <c:v>152</c:v>
                </c:pt>
                <c:pt idx="117">
                  <c:v>92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183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3-4F07-8ABE-6F3BEF826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076159"/>
        <c:axId val="1380080959"/>
      </c:scatterChart>
      <c:valAx>
        <c:axId val="138007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80080959"/>
        <c:crosses val="autoZero"/>
        <c:crossBetween val="midCat"/>
      </c:valAx>
      <c:valAx>
        <c:axId val="138008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8007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'Outlier Modeling'!$AE$1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483225095872899"/>
                  <c:y val="-0.287412437113390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'Outlier Modeling'!$AA$2:$AA$201</c:f>
              <c:numCache>
                <c:formatCode>0</c:formatCode>
                <c:ptCount val="200"/>
                <c:pt idx="0">
                  <c:v>89.06</c:v>
                </c:pt>
                <c:pt idx="1">
                  <c:v>63.279999999999994</c:v>
                </c:pt>
                <c:pt idx="2">
                  <c:v>12.379999999999999</c:v>
                </c:pt>
                <c:pt idx="3">
                  <c:v>56.9</c:v>
                </c:pt>
                <c:pt idx="4">
                  <c:v>29.14</c:v>
                </c:pt>
                <c:pt idx="5">
                  <c:v>0</c:v>
                </c:pt>
                <c:pt idx="6">
                  <c:v>6.74</c:v>
                </c:pt>
                <c:pt idx="7">
                  <c:v>51.9</c:v>
                </c:pt>
                <c:pt idx="8">
                  <c:v>27.66</c:v>
                </c:pt>
                <c:pt idx="9">
                  <c:v>56.18</c:v>
                </c:pt>
                <c:pt idx="10">
                  <c:v>65.52000000000001</c:v>
                </c:pt>
                <c:pt idx="11">
                  <c:v>12.44</c:v>
                </c:pt>
                <c:pt idx="12">
                  <c:v>56.02</c:v>
                </c:pt>
                <c:pt idx="13">
                  <c:v>57.720000000000006</c:v>
                </c:pt>
                <c:pt idx="14">
                  <c:v>10.76</c:v>
                </c:pt>
                <c:pt idx="15">
                  <c:v>42.64</c:v>
                </c:pt>
                <c:pt idx="16">
                  <c:v>14.379999999999999</c:v>
                </c:pt>
                <c:pt idx="17">
                  <c:v>28.14</c:v>
                </c:pt>
                <c:pt idx="18">
                  <c:v>40.78</c:v>
                </c:pt>
                <c:pt idx="19">
                  <c:v>58.739999999999995</c:v>
                </c:pt>
                <c:pt idx="20">
                  <c:v>47.54</c:v>
                </c:pt>
                <c:pt idx="21">
                  <c:v>37.58</c:v>
                </c:pt>
                <c:pt idx="22">
                  <c:v>41.519999999999996</c:v>
                </c:pt>
                <c:pt idx="23">
                  <c:v>31.3</c:v>
                </c:pt>
                <c:pt idx="24">
                  <c:v>46.160000000000004</c:v>
                </c:pt>
                <c:pt idx="25">
                  <c:v>45.08</c:v>
                </c:pt>
                <c:pt idx="26">
                  <c:v>54.160000000000004</c:v>
                </c:pt>
                <c:pt idx="27">
                  <c:v>62.279999999999994</c:v>
                </c:pt>
                <c:pt idx="28">
                  <c:v>61.260000000000005</c:v>
                </c:pt>
                <c:pt idx="29">
                  <c:v>46.68</c:v>
                </c:pt>
                <c:pt idx="30">
                  <c:v>42.08</c:v>
                </c:pt>
                <c:pt idx="31">
                  <c:v>40.660000000000004</c:v>
                </c:pt>
                <c:pt idx="32">
                  <c:v>24.02</c:v>
                </c:pt>
                <c:pt idx="33">
                  <c:v>23.96</c:v>
                </c:pt>
                <c:pt idx="34">
                  <c:v>64.94</c:v>
                </c:pt>
                <c:pt idx="35">
                  <c:v>8.56</c:v>
                </c:pt>
                <c:pt idx="36">
                  <c:v>25.78</c:v>
                </c:pt>
                <c:pt idx="37">
                  <c:v>7.76</c:v>
                </c:pt>
                <c:pt idx="38">
                  <c:v>46.44</c:v>
                </c:pt>
                <c:pt idx="39">
                  <c:v>51.480000000000004</c:v>
                </c:pt>
                <c:pt idx="40">
                  <c:v>11.64</c:v>
                </c:pt>
                <c:pt idx="41">
                  <c:v>19.14</c:v>
                </c:pt>
                <c:pt idx="42">
                  <c:v>31.2</c:v>
                </c:pt>
                <c:pt idx="43">
                  <c:v>42.9</c:v>
                </c:pt>
                <c:pt idx="44">
                  <c:v>36.260000000000005</c:v>
                </c:pt>
                <c:pt idx="45">
                  <c:v>44.82</c:v>
                </c:pt>
                <c:pt idx="46">
                  <c:v>28.04</c:v>
                </c:pt>
                <c:pt idx="47">
                  <c:v>24.94</c:v>
                </c:pt>
                <c:pt idx="48">
                  <c:v>12.34</c:v>
                </c:pt>
                <c:pt idx="49">
                  <c:v>10.9</c:v>
                </c:pt>
                <c:pt idx="50">
                  <c:v>45.96</c:v>
                </c:pt>
                <c:pt idx="51">
                  <c:v>50.64</c:v>
                </c:pt>
                <c:pt idx="52">
                  <c:v>12.02</c:v>
                </c:pt>
                <c:pt idx="53">
                  <c:v>59.58</c:v>
                </c:pt>
                <c:pt idx="54">
                  <c:v>18.920000000000002</c:v>
                </c:pt>
                <c:pt idx="55">
                  <c:v>55.04</c:v>
                </c:pt>
                <c:pt idx="56">
                  <c:v>64.38</c:v>
                </c:pt>
                <c:pt idx="57">
                  <c:v>3.46</c:v>
                </c:pt>
                <c:pt idx="58">
                  <c:v>15.12</c:v>
                </c:pt>
                <c:pt idx="59">
                  <c:v>44.28</c:v>
                </c:pt>
                <c:pt idx="60">
                  <c:v>29.240000000000002</c:v>
                </c:pt>
                <c:pt idx="61">
                  <c:v>40.4</c:v>
                </c:pt>
                <c:pt idx="62">
                  <c:v>44.82</c:v>
                </c:pt>
                <c:pt idx="63">
                  <c:v>92.987500000000011</c:v>
                </c:pt>
                <c:pt idx="64">
                  <c:v>50.1</c:v>
                </c:pt>
                <c:pt idx="65">
                  <c:v>49.160000000000004</c:v>
                </c:pt>
                <c:pt idx="66">
                  <c:v>37.260000000000005</c:v>
                </c:pt>
                <c:pt idx="67">
                  <c:v>66.14</c:v>
                </c:pt>
                <c:pt idx="68">
                  <c:v>96.52</c:v>
                </c:pt>
                <c:pt idx="69">
                  <c:v>14.38</c:v>
                </c:pt>
                <c:pt idx="70">
                  <c:v>18.940000000000001</c:v>
                </c:pt>
                <c:pt idx="71">
                  <c:v>22.68</c:v>
                </c:pt>
                <c:pt idx="72">
                  <c:v>40.04</c:v>
                </c:pt>
                <c:pt idx="73">
                  <c:v>14.620000000000001</c:v>
                </c:pt>
                <c:pt idx="74">
                  <c:v>43.96</c:v>
                </c:pt>
                <c:pt idx="75">
                  <c:v>32.339999999999996</c:v>
                </c:pt>
                <c:pt idx="76">
                  <c:v>18.64</c:v>
                </c:pt>
                <c:pt idx="77">
                  <c:v>28.919999999999998</c:v>
                </c:pt>
                <c:pt idx="78">
                  <c:v>45.7</c:v>
                </c:pt>
                <c:pt idx="79">
                  <c:v>14.72</c:v>
                </c:pt>
                <c:pt idx="80">
                  <c:v>18.059999999999999</c:v>
                </c:pt>
                <c:pt idx="81">
                  <c:v>53.6</c:v>
                </c:pt>
                <c:pt idx="82">
                  <c:v>29.96</c:v>
                </c:pt>
                <c:pt idx="83">
                  <c:v>45.5</c:v>
                </c:pt>
                <c:pt idx="84">
                  <c:v>12.44</c:v>
                </c:pt>
                <c:pt idx="85">
                  <c:v>42.019999999999996</c:v>
                </c:pt>
                <c:pt idx="86">
                  <c:v>28.880000000000003</c:v>
                </c:pt>
                <c:pt idx="87">
                  <c:v>44.5</c:v>
                </c:pt>
                <c:pt idx="88">
                  <c:v>20.440000000000001</c:v>
                </c:pt>
                <c:pt idx="89">
                  <c:v>58.760000000000005</c:v>
                </c:pt>
                <c:pt idx="90">
                  <c:v>8</c:v>
                </c:pt>
                <c:pt idx="91">
                  <c:v>18.240000000000002</c:v>
                </c:pt>
                <c:pt idx="92">
                  <c:v>27.22</c:v>
                </c:pt>
                <c:pt idx="93">
                  <c:v>52.7</c:v>
                </c:pt>
                <c:pt idx="94">
                  <c:v>53.86</c:v>
                </c:pt>
                <c:pt idx="95">
                  <c:v>48.36</c:v>
                </c:pt>
                <c:pt idx="96">
                  <c:v>35.9</c:v>
                </c:pt>
                <c:pt idx="97">
                  <c:v>51.38</c:v>
                </c:pt>
                <c:pt idx="98">
                  <c:v>49.660000000000004</c:v>
                </c:pt>
                <c:pt idx="99">
                  <c:v>18.440000000000001</c:v>
                </c:pt>
                <c:pt idx="100">
                  <c:v>9.620000000000001</c:v>
                </c:pt>
                <c:pt idx="101">
                  <c:v>37.839999999999996</c:v>
                </c:pt>
                <c:pt idx="102">
                  <c:v>39.96</c:v>
                </c:pt>
                <c:pt idx="103">
                  <c:v>23.22</c:v>
                </c:pt>
                <c:pt idx="104">
                  <c:v>63.339999999999996</c:v>
                </c:pt>
                <c:pt idx="105">
                  <c:v>13.5</c:v>
                </c:pt>
                <c:pt idx="106">
                  <c:v>48.480000000000004</c:v>
                </c:pt>
                <c:pt idx="107">
                  <c:v>6.74</c:v>
                </c:pt>
                <c:pt idx="108">
                  <c:v>27.080000000000002</c:v>
                </c:pt>
                <c:pt idx="109">
                  <c:v>55.339999999999996</c:v>
                </c:pt>
                <c:pt idx="110">
                  <c:v>31.2</c:v>
                </c:pt>
                <c:pt idx="111">
                  <c:v>49.019999999999996</c:v>
                </c:pt>
                <c:pt idx="112">
                  <c:v>52.760000000000005</c:v>
                </c:pt>
                <c:pt idx="113">
                  <c:v>19.28</c:v>
                </c:pt>
                <c:pt idx="114">
                  <c:v>9.879999999999999</c:v>
                </c:pt>
                <c:pt idx="115">
                  <c:v>41.980000000000004</c:v>
                </c:pt>
                <c:pt idx="116">
                  <c:v>11.58</c:v>
                </c:pt>
                <c:pt idx="117">
                  <c:v>16.7</c:v>
                </c:pt>
                <c:pt idx="118">
                  <c:v>64.039999999999992</c:v>
                </c:pt>
                <c:pt idx="119">
                  <c:v>40.96</c:v>
                </c:pt>
                <c:pt idx="120">
                  <c:v>13.5</c:v>
                </c:pt>
                <c:pt idx="121">
                  <c:v>96.52</c:v>
                </c:pt>
                <c:pt idx="122">
                  <c:v>9.6</c:v>
                </c:pt>
                <c:pt idx="123">
                  <c:v>58.68</c:v>
                </c:pt>
                <c:pt idx="124">
                  <c:v>46</c:v>
                </c:pt>
                <c:pt idx="125">
                  <c:v>59.58</c:v>
                </c:pt>
                <c:pt idx="126">
                  <c:v>48.36</c:v>
                </c:pt>
                <c:pt idx="127">
                  <c:v>15.36</c:v>
                </c:pt>
                <c:pt idx="128">
                  <c:v>32.46</c:v>
                </c:pt>
                <c:pt idx="129">
                  <c:v>52.980000000000004</c:v>
                </c:pt>
                <c:pt idx="130">
                  <c:v>12</c:v>
                </c:pt>
                <c:pt idx="131">
                  <c:v>14.84</c:v>
                </c:pt>
                <c:pt idx="132">
                  <c:v>20.46</c:v>
                </c:pt>
                <c:pt idx="133">
                  <c:v>41.22</c:v>
                </c:pt>
                <c:pt idx="134">
                  <c:v>38.58</c:v>
                </c:pt>
                <c:pt idx="135">
                  <c:v>41.12</c:v>
                </c:pt>
                <c:pt idx="136">
                  <c:v>9.92</c:v>
                </c:pt>
                <c:pt idx="137">
                  <c:v>33.239999999999995</c:v>
                </c:pt>
                <c:pt idx="138">
                  <c:v>21.259999999999998</c:v>
                </c:pt>
                <c:pt idx="139">
                  <c:v>62.54</c:v>
                </c:pt>
                <c:pt idx="140">
                  <c:v>45.8</c:v>
                </c:pt>
                <c:pt idx="141">
                  <c:v>25.28</c:v>
                </c:pt>
                <c:pt idx="142">
                  <c:v>25.1</c:v>
                </c:pt>
                <c:pt idx="143">
                  <c:v>40.519999999999996</c:v>
                </c:pt>
                <c:pt idx="144">
                  <c:v>14.64</c:v>
                </c:pt>
                <c:pt idx="145">
                  <c:v>50.68</c:v>
                </c:pt>
                <c:pt idx="146">
                  <c:v>53.480000000000004</c:v>
                </c:pt>
                <c:pt idx="147">
                  <c:v>0</c:v>
                </c:pt>
                <c:pt idx="148">
                  <c:v>36.68</c:v>
                </c:pt>
                <c:pt idx="149">
                  <c:v>38.58</c:v>
                </c:pt>
                <c:pt idx="150">
                  <c:v>33.619999999999997</c:v>
                </c:pt>
                <c:pt idx="151">
                  <c:v>15.6</c:v>
                </c:pt>
                <c:pt idx="152">
                  <c:v>31.04</c:v>
                </c:pt>
                <c:pt idx="153">
                  <c:v>51.480000000000004</c:v>
                </c:pt>
                <c:pt idx="154">
                  <c:v>30.48</c:v>
                </c:pt>
                <c:pt idx="155">
                  <c:v>44.92</c:v>
                </c:pt>
                <c:pt idx="156">
                  <c:v>30.860000000000003</c:v>
                </c:pt>
                <c:pt idx="157">
                  <c:v>43.56</c:v>
                </c:pt>
                <c:pt idx="158">
                  <c:v>8.08</c:v>
                </c:pt>
                <c:pt idx="159">
                  <c:v>50.14</c:v>
                </c:pt>
                <c:pt idx="160">
                  <c:v>31.860000000000003</c:v>
                </c:pt>
                <c:pt idx="161">
                  <c:v>10.120000000000001</c:v>
                </c:pt>
                <c:pt idx="162">
                  <c:v>71.06</c:v>
                </c:pt>
                <c:pt idx="163">
                  <c:v>31.060000000000002</c:v>
                </c:pt>
                <c:pt idx="164">
                  <c:v>6</c:v>
                </c:pt>
                <c:pt idx="165">
                  <c:v>55.019999999999996</c:v>
                </c:pt>
                <c:pt idx="166">
                  <c:v>52.42</c:v>
                </c:pt>
                <c:pt idx="167">
                  <c:v>62.14</c:v>
                </c:pt>
                <c:pt idx="168">
                  <c:v>14.66</c:v>
                </c:pt>
                <c:pt idx="169">
                  <c:v>27.54</c:v>
                </c:pt>
                <c:pt idx="170">
                  <c:v>36.32</c:v>
                </c:pt>
                <c:pt idx="171">
                  <c:v>27.84</c:v>
                </c:pt>
                <c:pt idx="172">
                  <c:v>24.14</c:v>
                </c:pt>
                <c:pt idx="173">
                  <c:v>33.700000000000003</c:v>
                </c:pt>
                <c:pt idx="174">
                  <c:v>26.5</c:v>
                </c:pt>
                <c:pt idx="175">
                  <c:v>60.86</c:v>
                </c:pt>
                <c:pt idx="176">
                  <c:v>44.4</c:v>
                </c:pt>
                <c:pt idx="177">
                  <c:v>21.1</c:v>
                </c:pt>
                <c:pt idx="178">
                  <c:v>32.94</c:v>
                </c:pt>
                <c:pt idx="179">
                  <c:v>46.519999999999996</c:v>
                </c:pt>
                <c:pt idx="180">
                  <c:v>15.9</c:v>
                </c:pt>
                <c:pt idx="181">
                  <c:v>9.82</c:v>
                </c:pt>
                <c:pt idx="182">
                  <c:v>53.08</c:v>
                </c:pt>
                <c:pt idx="183">
                  <c:v>28.44</c:v>
                </c:pt>
                <c:pt idx="184">
                  <c:v>54.64</c:v>
                </c:pt>
                <c:pt idx="185">
                  <c:v>56.379999999999995</c:v>
                </c:pt>
                <c:pt idx="186">
                  <c:v>50.94</c:v>
                </c:pt>
                <c:pt idx="187">
                  <c:v>59.2</c:v>
                </c:pt>
                <c:pt idx="188">
                  <c:v>29.080000000000002</c:v>
                </c:pt>
                <c:pt idx="189">
                  <c:v>41.36</c:v>
                </c:pt>
                <c:pt idx="190">
                  <c:v>54.06</c:v>
                </c:pt>
                <c:pt idx="191">
                  <c:v>39.14</c:v>
                </c:pt>
                <c:pt idx="192">
                  <c:v>15.3</c:v>
                </c:pt>
                <c:pt idx="193">
                  <c:v>5.68</c:v>
                </c:pt>
                <c:pt idx="194">
                  <c:v>67.72</c:v>
                </c:pt>
                <c:pt idx="195">
                  <c:v>96.52</c:v>
                </c:pt>
                <c:pt idx="196">
                  <c:v>9.7200000000000006</c:v>
                </c:pt>
                <c:pt idx="197">
                  <c:v>21.8</c:v>
                </c:pt>
                <c:pt idx="198">
                  <c:v>61.120000000000005</c:v>
                </c:pt>
                <c:pt idx="199">
                  <c:v>42.68</c:v>
                </c:pt>
              </c:numCache>
            </c:numRef>
          </c:xVal>
          <c:yVal>
            <c:numRef>
              <c:f>'Outlier Modeling'!$AE$2:$AE$201</c:f>
              <c:numCache>
                <c:formatCode>0</c:formatCode>
                <c:ptCount val="200"/>
                <c:pt idx="0">
                  <c:v>135</c:v>
                </c:pt>
                <c:pt idx="1">
                  <c:v>254</c:v>
                </c:pt>
                <c:pt idx="2">
                  <c:v>105</c:v>
                </c:pt>
                <c:pt idx="3">
                  <c:v>131</c:v>
                </c:pt>
                <c:pt idx="4">
                  <c:v>172</c:v>
                </c:pt>
                <c:pt idx="5">
                  <c:v>207</c:v>
                </c:pt>
                <c:pt idx="6">
                  <c:v>86</c:v>
                </c:pt>
                <c:pt idx="7">
                  <c:v>201</c:v>
                </c:pt>
                <c:pt idx="8">
                  <c:v>147</c:v>
                </c:pt>
                <c:pt idx="9">
                  <c:v>225</c:v>
                </c:pt>
                <c:pt idx="10">
                  <c:v>272</c:v>
                </c:pt>
                <c:pt idx="11">
                  <c:v>96</c:v>
                </c:pt>
                <c:pt idx="12">
                  <c:v>236</c:v>
                </c:pt>
                <c:pt idx="13">
                  <c:v>235.5</c:v>
                </c:pt>
                <c:pt idx="14">
                  <c:v>95</c:v>
                </c:pt>
                <c:pt idx="15">
                  <c:v>159</c:v>
                </c:pt>
                <c:pt idx="16">
                  <c:v>124</c:v>
                </c:pt>
                <c:pt idx="17">
                  <c:v>180</c:v>
                </c:pt>
                <c:pt idx="18">
                  <c:v>240</c:v>
                </c:pt>
                <c:pt idx="19">
                  <c:v>210</c:v>
                </c:pt>
                <c:pt idx="20">
                  <c:v>294</c:v>
                </c:pt>
                <c:pt idx="21">
                  <c:v>196</c:v>
                </c:pt>
                <c:pt idx="22">
                  <c:v>225</c:v>
                </c:pt>
                <c:pt idx="23">
                  <c:v>197</c:v>
                </c:pt>
                <c:pt idx="24">
                  <c:v>137</c:v>
                </c:pt>
                <c:pt idx="25">
                  <c:v>185</c:v>
                </c:pt>
                <c:pt idx="26">
                  <c:v>150</c:v>
                </c:pt>
                <c:pt idx="27">
                  <c:v>258</c:v>
                </c:pt>
                <c:pt idx="28">
                  <c:v>240</c:v>
                </c:pt>
                <c:pt idx="29">
                  <c:v>188</c:v>
                </c:pt>
                <c:pt idx="30">
                  <c:v>240</c:v>
                </c:pt>
                <c:pt idx="31">
                  <c:v>175</c:v>
                </c:pt>
                <c:pt idx="32">
                  <c:v>133</c:v>
                </c:pt>
                <c:pt idx="33">
                  <c:v>177</c:v>
                </c:pt>
                <c:pt idx="34">
                  <c:v>257</c:v>
                </c:pt>
                <c:pt idx="35">
                  <c:v>78</c:v>
                </c:pt>
                <c:pt idx="36">
                  <c:v>173</c:v>
                </c:pt>
                <c:pt idx="37">
                  <c:v>81</c:v>
                </c:pt>
                <c:pt idx="38">
                  <c:v>149</c:v>
                </c:pt>
                <c:pt idx="39">
                  <c:v>137</c:v>
                </c:pt>
                <c:pt idx="40">
                  <c:v>6</c:v>
                </c:pt>
                <c:pt idx="41">
                  <c:v>151</c:v>
                </c:pt>
                <c:pt idx="42">
                  <c:v>125</c:v>
                </c:pt>
                <c:pt idx="43">
                  <c:v>163</c:v>
                </c:pt>
                <c:pt idx="44">
                  <c:v>163</c:v>
                </c:pt>
                <c:pt idx="45">
                  <c:v>191</c:v>
                </c:pt>
                <c:pt idx="46">
                  <c:v>183</c:v>
                </c:pt>
                <c:pt idx="47">
                  <c:v>152</c:v>
                </c:pt>
                <c:pt idx="48">
                  <c:v>85</c:v>
                </c:pt>
                <c:pt idx="49">
                  <c:v>122</c:v>
                </c:pt>
                <c:pt idx="50">
                  <c:v>6</c:v>
                </c:pt>
                <c:pt idx="51">
                  <c:v>265</c:v>
                </c:pt>
                <c:pt idx="52">
                  <c:v>89</c:v>
                </c:pt>
                <c:pt idx="53">
                  <c:v>231</c:v>
                </c:pt>
                <c:pt idx="54">
                  <c:v>116</c:v>
                </c:pt>
                <c:pt idx="55">
                  <c:v>147</c:v>
                </c:pt>
                <c:pt idx="56">
                  <c:v>271</c:v>
                </c:pt>
                <c:pt idx="57">
                  <c:v>71</c:v>
                </c:pt>
                <c:pt idx="58">
                  <c:v>123</c:v>
                </c:pt>
                <c:pt idx="59">
                  <c:v>235</c:v>
                </c:pt>
                <c:pt idx="60">
                  <c:v>127</c:v>
                </c:pt>
                <c:pt idx="61">
                  <c:v>186</c:v>
                </c:pt>
                <c:pt idx="62">
                  <c:v>196</c:v>
                </c:pt>
                <c:pt idx="63">
                  <c:v>126</c:v>
                </c:pt>
                <c:pt idx="64">
                  <c:v>218</c:v>
                </c:pt>
                <c:pt idx="65">
                  <c:v>239</c:v>
                </c:pt>
                <c:pt idx="66">
                  <c:v>208</c:v>
                </c:pt>
                <c:pt idx="67">
                  <c:v>166</c:v>
                </c:pt>
                <c:pt idx="68">
                  <c:v>128</c:v>
                </c:pt>
                <c:pt idx="69">
                  <c:v>111</c:v>
                </c:pt>
                <c:pt idx="70">
                  <c:v>119</c:v>
                </c:pt>
                <c:pt idx="71">
                  <c:v>149</c:v>
                </c:pt>
                <c:pt idx="72">
                  <c:v>131</c:v>
                </c:pt>
                <c:pt idx="73">
                  <c:v>114</c:v>
                </c:pt>
                <c:pt idx="74">
                  <c:v>122</c:v>
                </c:pt>
                <c:pt idx="75">
                  <c:v>138</c:v>
                </c:pt>
                <c:pt idx="76">
                  <c:v>152</c:v>
                </c:pt>
                <c:pt idx="77">
                  <c:v>6</c:v>
                </c:pt>
                <c:pt idx="78">
                  <c:v>223</c:v>
                </c:pt>
                <c:pt idx="79">
                  <c:v>74</c:v>
                </c:pt>
                <c:pt idx="80">
                  <c:v>128</c:v>
                </c:pt>
                <c:pt idx="81">
                  <c:v>230</c:v>
                </c:pt>
                <c:pt idx="82">
                  <c:v>129</c:v>
                </c:pt>
                <c:pt idx="83">
                  <c:v>179</c:v>
                </c:pt>
                <c:pt idx="84">
                  <c:v>62</c:v>
                </c:pt>
                <c:pt idx="85">
                  <c:v>165</c:v>
                </c:pt>
                <c:pt idx="86">
                  <c:v>117</c:v>
                </c:pt>
                <c:pt idx="87">
                  <c:v>159</c:v>
                </c:pt>
                <c:pt idx="88">
                  <c:v>112</c:v>
                </c:pt>
                <c:pt idx="89">
                  <c:v>188</c:v>
                </c:pt>
                <c:pt idx="90">
                  <c:v>86</c:v>
                </c:pt>
                <c:pt idx="91">
                  <c:v>105</c:v>
                </c:pt>
                <c:pt idx="92">
                  <c:v>187</c:v>
                </c:pt>
                <c:pt idx="93">
                  <c:v>124</c:v>
                </c:pt>
                <c:pt idx="94">
                  <c:v>170</c:v>
                </c:pt>
                <c:pt idx="95">
                  <c:v>229</c:v>
                </c:pt>
                <c:pt idx="96">
                  <c:v>108</c:v>
                </c:pt>
                <c:pt idx="97">
                  <c:v>149</c:v>
                </c:pt>
                <c:pt idx="98">
                  <c:v>175</c:v>
                </c:pt>
                <c:pt idx="99">
                  <c:v>126</c:v>
                </c:pt>
                <c:pt idx="100">
                  <c:v>54</c:v>
                </c:pt>
                <c:pt idx="101">
                  <c:v>129</c:v>
                </c:pt>
                <c:pt idx="102">
                  <c:v>111</c:v>
                </c:pt>
                <c:pt idx="103">
                  <c:v>95</c:v>
                </c:pt>
                <c:pt idx="104">
                  <c:v>131</c:v>
                </c:pt>
                <c:pt idx="105">
                  <c:v>123</c:v>
                </c:pt>
                <c:pt idx="106">
                  <c:v>127</c:v>
                </c:pt>
                <c:pt idx="107">
                  <c:v>83</c:v>
                </c:pt>
                <c:pt idx="108">
                  <c:v>104</c:v>
                </c:pt>
                <c:pt idx="109">
                  <c:v>221</c:v>
                </c:pt>
                <c:pt idx="110">
                  <c:v>120</c:v>
                </c:pt>
                <c:pt idx="111">
                  <c:v>168</c:v>
                </c:pt>
                <c:pt idx="112">
                  <c:v>199</c:v>
                </c:pt>
                <c:pt idx="113">
                  <c:v>120</c:v>
                </c:pt>
                <c:pt idx="114">
                  <c:v>77</c:v>
                </c:pt>
                <c:pt idx="115">
                  <c:v>168</c:v>
                </c:pt>
                <c:pt idx="116">
                  <c:v>90</c:v>
                </c:pt>
                <c:pt idx="117">
                  <c:v>83</c:v>
                </c:pt>
                <c:pt idx="118">
                  <c:v>158</c:v>
                </c:pt>
                <c:pt idx="119">
                  <c:v>119</c:v>
                </c:pt>
                <c:pt idx="120">
                  <c:v>83</c:v>
                </c:pt>
                <c:pt idx="121">
                  <c:v>118</c:v>
                </c:pt>
                <c:pt idx="122">
                  <c:v>109</c:v>
                </c:pt>
                <c:pt idx="123">
                  <c:v>216</c:v>
                </c:pt>
                <c:pt idx="124">
                  <c:v>228</c:v>
                </c:pt>
                <c:pt idx="125">
                  <c:v>139</c:v>
                </c:pt>
                <c:pt idx="126">
                  <c:v>129</c:v>
                </c:pt>
                <c:pt idx="127">
                  <c:v>106</c:v>
                </c:pt>
                <c:pt idx="128">
                  <c:v>148</c:v>
                </c:pt>
                <c:pt idx="129">
                  <c:v>245</c:v>
                </c:pt>
                <c:pt idx="130">
                  <c:v>90</c:v>
                </c:pt>
                <c:pt idx="131">
                  <c:v>127</c:v>
                </c:pt>
                <c:pt idx="132">
                  <c:v>110</c:v>
                </c:pt>
                <c:pt idx="133">
                  <c:v>186</c:v>
                </c:pt>
                <c:pt idx="134">
                  <c:v>163</c:v>
                </c:pt>
                <c:pt idx="135">
                  <c:v>135</c:v>
                </c:pt>
                <c:pt idx="136">
                  <c:v>93</c:v>
                </c:pt>
                <c:pt idx="137">
                  <c:v>133</c:v>
                </c:pt>
                <c:pt idx="138">
                  <c:v>122</c:v>
                </c:pt>
                <c:pt idx="139">
                  <c:v>220</c:v>
                </c:pt>
                <c:pt idx="140">
                  <c:v>125</c:v>
                </c:pt>
                <c:pt idx="141">
                  <c:v>108</c:v>
                </c:pt>
                <c:pt idx="142">
                  <c:v>149</c:v>
                </c:pt>
                <c:pt idx="143">
                  <c:v>169</c:v>
                </c:pt>
                <c:pt idx="144">
                  <c:v>91</c:v>
                </c:pt>
                <c:pt idx="145">
                  <c:v>187</c:v>
                </c:pt>
                <c:pt idx="146">
                  <c:v>127</c:v>
                </c:pt>
                <c:pt idx="147">
                  <c:v>113</c:v>
                </c:pt>
                <c:pt idx="148">
                  <c:v>129</c:v>
                </c:pt>
                <c:pt idx="149">
                  <c:v>167</c:v>
                </c:pt>
                <c:pt idx="150">
                  <c:v>171</c:v>
                </c:pt>
                <c:pt idx="151">
                  <c:v>110</c:v>
                </c:pt>
                <c:pt idx="152">
                  <c:v>152</c:v>
                </c:pt>
                <c:pt idx="153">
                  <c:v>196</c:v>
                </c:pt>
                <c:pt idx="154">
                  <c:v>117</c:v>
                </c:pt>
                <c:pt idx="155">
                  <c:v>167</c:v>
                </c:pt>
                <c:pt idx="156">
                  <c:v>135</c:v>
                </c:pt>
                <c:pt idx="157">
                  <c:v>166</c:v>
                </c:pt>
                <c:pt idx="158">
                  <c:v>62</c:v>
                </c:pt>
                <c:pt idx="159">
                  <c:v>186</c:v>
                </c:pt>
                <c:pt idx="160">
                  <c:v>93</c:v>
                </c:pt>
                <c:pt idx="161">
                  <c:v>98</c:v>
                </c:pt>
                <c:pt idx="162">
                  <c:v>92</c:v>
                </c:pt>
                <c:pt idx="163">
                  <c:v>123</c:v>
                </c:pt>
                <c:pt idx="164">
                  <c:v>28</c:v>
                </c:pt>
                <c:pt idx="165">
                  <c:v>142</c:v>
                </c:pt>
                <c:pt idx="166">
                  <c:v>139</c:v>
                </c:pt>
                <c:pt idx="167">
                  <c:v>129</c:v>
                </c:pt>
                <c:pt idx="168">
                  <c:v>124</c:v>
                </c:pt>
                <c:pt idx="169">
                  <c:v>294</c:v>
                </c:pt>
                <c:pt idx="170">
                  <c:v>108</c:v>
                </c:pt>
                <c:pt idx="171">
                  <c:v>116</c:v>
                </c:pt>
                <c:pt idx="172">
                  <c:v>91.5</c:v>
                </c:pt>
                <c:pt idx="173">
                  <c:v>193</c:v>
                </c:pt>
                <c:pt idx="174">
                  <c:v>113</c:v>
                </c:pt>
                <c:pt idx="175">
                  <c:v>162</c:v>
                </c:pt>
                <c:pt idx="176">
                  <c:v>139</c:v>
                </c:pt>
                <c:pt idx="177">
                  <c:v>116</c:v>
                </c:pt>
                <c:pt idx="178">
                  <c:v>184</c:v>
                </c:pt>
                <c:pt idx="179">
                  <c:v>132</c:v>
                </c:pt>
                <c:pt idx="180">
                  <c:v>114</c:v>
                </c:pt>
                <c:pt idx="181">
                  <c:v>35</c:v>
                </c:pt>
                <c:pt idx="182">
                  <c:v>6</c:v>
                </c:pt>
                <c:pt idx="183">
                  <c:v>132</c:v>
                </c:pt>
                <c:pt idx="184">
                  <c:v>208</c:v>
                </c:pt>
                <c:pt idx="185">
                  <c:v>256</c:v>
                </c:pt>
                <c:pt idx="186">
                  <c:v>151.5</c:v>
                </c:pt>
                <c:pt idx="187">
                  <c:v>167</c:v>
                </c:pt>
                <c:pt idx="188">
                  <c:v>112</c:v>
                </c:pt>
                <c:pt idx="189">
                  <c:v>204</c:v>
                </c:pt>
                <c:pt idx="190">
                  <c:v>264</c:v>
                </c:pt>
                <c:pt idx="191">
                  <c:v>159</c:v>
                </c:pt>
                <c:pt idx="192">
                  <c:v>104</c:v>
                </c:pt>
                <c:pt idx="193">
                  <c:v>71</c:v>
                </c:pt>
                <c:pt idx="194">
                  <c:v>226</c:v>
                </c:pt>
                <c:pt idx="195">
                  <c:v>227</c:v>
                </c:pt>
                <c:pt idx="196">
                  <c:v>54</c:v>
                </c:pt>
                <c:pt idx="197">
                  <c:v>109</c:v>
                </c:pt>
                <c:pt idx="198">
                  <c:v>184</c:v>
                </c:pt>
                <c:pt idx="199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3-4ABC-B270-DF4026C6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277984"/>
        <c:axId val="1705253504"/>
      </c:scatterChart>
      <c:valAx>
        <c:axId val="170527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253504"/>
        <c:crosses val="autoZero"/>
        <c:crossBetween val="midCat"/>
      </c:valAx>
      <c:valAx>
        <c:axId val="1705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27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400104551246446"/>
                  <c:y val="-0.40389581510644501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'Regresyon Analizi'!$A$2:$A$201</c:f>
              <c:numCache>
                <c:formatCode>0.00</c:formatCode>
                <c:ptCount val="200"/>
                <c:pt idx="0">
                  <c:v>196.98</c:v>
                </c:pt>
                <c:pt idx="1">
                  <c:v>164</c:v>
                </c:pt>
                <c:pt idx="2">
                  <c:v>151.96</c:v>
                </c:pt>
                <c:pt idx="3">
                  <c:v>92.987500000000011</c:v>
                </c:pt>
                <c:pt idx="4">
                  <c:v>89.06</c:v>
                </c:pt>
                <c:pt idx="5">
                  <c:v>71.06</c:v>
                </c:pt>
                <c:pt idx="6">
                  <c:v>67.72</c:v>
                </c:pt>
                <c:pt idx="7">
                  <c:v>66.14</c:v>
                </c:pt>
                <c:pt idx="8">
                  <c:v>65.52000000000001</c:v>
                </c:pt>
                <c:pt idx="9">
                  <c:v>64.94</c:v>
                </c:pt>
                <c:pt idx="10">
                  <c:v>64.38</c:v>
                </c:pt>
                <c:pt idx="11">
                  <c:v>64.039999999999992</c:v>
                </c:pt>
                <c:pt idx="12">
                  <c:v>63.339999999999996</c:v>
                </c:pt>
                <c:pt idx="13">
                  <c:v>63.279999999999994</c:v>
                </c:pt>
                <c:pt idx="14">
                  <c:v>62.54</c:v>
                </c:pt>
                <c:pt idx="15">
                  <c:v>62.279999999999994</c:v>
                </c:pt>
                <c:pt idx="16">
                  <c:v>62.14</c:v>
                </c:pt>
                <c:pt idx="17">
                  <c:v>61.260000000000005</c:v>
                </c:pt>
                <c:pt idx="18">
                  <c:v>61.120000000000005</c:v>
                </c:pt>
                <c:pt idx="19">
                  <c:v>60.86</c:v>
                </c:pt>
                <c:pt idx="20">
                  <c:v>59.58</c:v>
                </c:pt>
                <c:pt idx="21">
                  <c:v>59.58</c:v>
                </c:pt>
                <c:pt idx="22">
                  <c:v>59.2</c:v>
                </c:pt>
                <c:pt idx="23">
                  <c:v>58.760000000000005</c:v>
                </c:pt>
                <c:pt idx="24">
                  <c:v>58.739999999999995</c:v>
                </c:pt>
                <c:pt idx="25">
                  <c:v>58.68</c:v>
                </c:pt>
                <c:pt idx="26">
                  <c:v>57.720000000000006</c:v>
                </c:pt>
                <c:pt idx="27">
                  <c:v>56.9</c:v>
                </c:pt>
                <c:pt idx="28">
                  <c:v>56.379999999999995</c:v>
                </c:pt>
                <c:pt idx="29">
                  <c:v>56.18</c:v>
                </c:pt>
                <c:pt idx="30">
                  <c:v>56.02</c:v>
                </c:pt>
                <c:pt idx="31">
                  <c:v>55.339999999999996</c:v>
                </c:pt>
                <c:pt idx="32">
                  <c:v>55.04</c:v>
                </c:pt>
                <c:pt idx="33">
                  <c:v>55.019999999999996</c:v>
                </c:pt>
                <c:pt idx="34">
                  <c:v>54.64</c:v>
                </c:pt>
                <c:pt idx="35">
                  <c:v>54.160000000000004</c:v>
                </c:pt>
                <c:pt idx="36">
                  <c:v>54.06</c:v>
                </c:pt>
                <c:pt idx="37">
                  <c:v>53.86</c:v>
                </c:pt>
                <c:pt idx="38">
                  <c:v>53.6</c:v>
                </c:pt>
                <c:pt idx="39">
                  <c:v>53.480000000000004</c:v>
                </c:pt>
                <c:pt idx="40">
                  <c:v>53.08</c:v>
                </c:pt>
                <c:pt idx="41">
                  <c:v>52.980000000000004</c:v>
                </c:pt>
                <c:pt idx="42">
                  <c:v>52.760000000000005</c:v>
                </c:pt>
                <c:pt idx="43">
                  <c:v>52.7</c:v>
                </c:pt>
                <c:pt idx="44">
                  <c:v>52.42</c:v>
                </c:pt>
                <c:pt idx="45">
                  <c:v>51.9</c:v>
                </c:pt>
                <c:pt idx="46">
                  <c:v>51.480000000000004</c:v>
                </c:pt>
                <c:pt idx="47">
                  <c:v>51.480000000000004</c:v>
                </c:pt>
                <c:pt idx="48">
                  <c:v>51.38</c:v>
                </c:pt>
                <c:pt idx="49">
                  <c:v>50.94</c:v>
                </c:pt>
                <c:pt idx="50">
                  <c:v>50.68</c:v>
                </c:pt>
                <c:pt idx="51">
                  <c:v>50.64</c:v>
                </c:pt>
                <c:pt idx="52">
                  <c:v>50.14</c:v>
                </c:pt>
                <c:pt idx="53">
                  <c:v>50.1</c:v>
                </c:pt>
                <c:pt idx="54">
                  <c:v>49.660000000000004</c:v>
                </c:pt>
                <c:pt idx="55">
                  <c:v>49.443333333333328</c:v>
                </c:pt>
                <c:pt idx="56">
                  <c:v>49.160000000000004</c:v>
                </c:pt>
                <c:pt idx="57">
                  <c:v>49.019999999999996</c:v>
                </c:pt>
                <c:pt idx="58">
                  <c:v>48.480000000000004</c:v>
                </c:pt>
                <c:pt idx="59">
                  <c:v>48.36</c:v>
                </c:pt>
                <c:pt idx="60">
                  <c:v>48.36</c:v>
                </c:pt>
                <c:pt idx="61">
                  <c:v>47.54</c:v>
                </c:pt>
                <c:pt idx="62">
                  <c:v>46.68</c:v>
                </c:pt>
                <c:pt idx="63">
                  <c:v>46.519999999999996</c:v>
                </c:pt>
                <c:pt idx="64">
                  <c:v>46.44</c:v>
                </c:pt>
                <c:pt idx="65">
                  <c:v>46.160000000000004</c:v>
                </c:pt>
                <c:pt idx="66">
                  <c:v>46</c:v>
                </c:pt>
                <c:pt idx="67">
                  <c:v>45.96</c:v>
                </c:pt>
                <c:pt idx="68">
                  <c:v>45.8</c:v>
                </c:pt>
                <c:pt idx="69">
                  <c:v>45.7</c:v>
                </c:pt>
                <c:pt idx="70">
                  <c:v>45.5</c:v>
                </c:pt>
                <c:pt idx="71">
                  <c:v>45.08</c:v>
                </c:pt>
                <c:pt idx="72">
                  <c:v>44.92</c:v>
                </c:pt>
                <c:pt idx="73">
                  <c:v>44.82</c:v>
                </c:pt>
                <c:pt idx="74">
                  <c:v>44.82</c:v>
                </c:pt>
                <c:pt idx="75">
                  <c:v>44.5</c:v>
                </c:pt>
                <c:pt idx="76">
                  <c:v>44.4</c:v>
                </c:pt>
                <c:pt idx="77">
                  <c:v>44.28</c:v>
                </c:pt>
                <c:pt idx="78">
                  <c:v>43.96</c:v>
                </c:pt>
                <c:pt idx="79">
                  <c:v>43.56</c:v>
                </c:pt>
                <c:pt idx="80">
                  <c:v>42.9</c:v>
                </c:pt>
                <c:pt idx="81">
                  <c:v>42.68</c:v>
                </c:pt>
                <c:pt idx="82">
                  <c:v>42.64</c:v>
                </c:pt>
                <c:pt idx="83">
                  <c:v>42.08</c:v>
                </c:pt>
                <c:pt idx="84">
                  <c:v>42.019999999999996</c:v>
                </c:pt>
                <c:pt idx="85">
                  <c:v>41.980000000000004</c:v>
                </c:pt>
                <c:pt idx="86">
                  <c:v>41.519999999999996</c:v>
                </c:pt>
                <c:pt idx="87">
                  <c:v>41.36</c:v>
                </c:pt>
                <c:pt idx="88">
                  <c:v>41.22</c:v>
                </c:pt>
                <c:pt idx="89">
                  <c:v>41.12</c:v>
                </c:pt>
                <c:pt idx="90">
                  <c:v>40.96</c:v>
                </c:pt>
                <c:pt idx="91">
                  <c:v>40.78</c:v>
                </c:pt>
                <c:pt idx="92">
                  <c:v>40.660000000000004</c:v>
                </c:pt>
                <c:pt idx="93">
                  <c:v>40.519999999999996</c:v>
                </c:pt>
                <c:pt idx="94">
                  <c:v>40.4</c:v>
                </c:pt>
                <c:pt idx="95">
                  <c:v>40.04</c:v>
                </c:pt>
                <c:pt idx="96">
                  <c:v>39.96</c:v>
                </c:pt>
                <c:pt idx="97">
                  <c:v>39.14</c:v>
                </c:pt>
                <c:pt idx="98">
                  <c:v>38.58</c:v>
                </c:pt>
                <c:pt idx="99">
                  <c:v>38.58</c:v>
                </c:pt>
                <c:pt idx="100">
                  <c:v>37.839999999999996</c:v>
                </c:pt>
                <c:pt idx="101">
                  <c:v>37.58</c:v>
                </c:pt>
                <c:pt idx="102">
                  <c:v>37.260000000000005</c:v>
                </c:pt>
                <c:pt idx="103">
                  <c:v>36.68</c:v>
                </c:pt>
                <c:pt idx="104">
                  <c:v>36.32</c:v>
                </c:pt>
                <c:pt idx="105">
                  <c:v>36.260000000000005</c:v>
                </c:pt>
                <c:pt idx="106">
                  <c:v>35.9</c:v>
                </c:pt>
                <c:pt idx="107">
                  <c:v>33.700000000000003</c:v>
                </c:pt>
                <c:pt idx="108">
                  <c:v>33.619999999999997</c:v>
                </c:pt>
                <c:pt idx="109">
                  <c:v>33.239999999999995</c:v>
                </c:pt>
                <c:pt idx="110">
                  <c:v>32.94</c:v>
                </c:pt>
                <c:pt idx="111">
                  <c:v>32.46</c:v>
                </c:pt>
                <c:pt idx="112">
                  <c:v>32.339999999999996</c:v>
                </c:pt>
                <c:pt idx="113">
                  <c:v>31.860000000000003</c:v>
                </c:pt>
                <c:pt idx="114">
                  <c:v>31.3</c:v>
                </c:pt>
                <c:pt idx="115">
                  <c:v>31.2</c:v>
                </c:pt>
                <c:pt idx="116">
                  <c:v>31.2</c:v>
                </c:pt>
                <c:pt idx="117">
                  <c:v>31.060000000000002</c:v>
                </c:pt>
                <c:pt idx="118">
                  <c:v>31.04</c:v>
                </c:pt>
                <c:pt idx="119">
                  <c:v>30.860000000000003</c:v>
                </c:pt>
                <c:pt idx="120">
                  <c:v>30.48</c:v>
                </c:pt>
                <c:pt idx="121">
                  <c:v>29.96</c:v>
                </c:pt>
                <c:pt idx="122">
                  <c:v>29.240000000000002</c:v>
                </c:pt>
                <c:pt idx="123">
                  <c:v>29.14</c:v>
                </c:pt>
                <c:pt idx="124">
                  <c:v>29.080000000000002</c:v>
                </c:pt>
                <c:pt idx="125">
                  <c:v>28.919999999999998</c:v>
                </c:pt>
                <c:pt idx="126">
                  <c:v>28.880000000000003</c:v>
                </c:pt>
                <c:pt idx="127">
                  <c:v>28.44</c:v>
                </c:pt>
                <c:pt idx="128">
                  <c:v>28.14</c:v>
                </c:pt>
                <c:pt idx="129">
                  <c:v>28.04</c:v>
                </c:pt>
                <c:pt idx="130">
                  <c:v>27.84</c:v>
                </c:pt>
                <c:pt idx="131">
                  <c:v>27.66</c:v>
                </c:pt>
                <c:pt idx="132">
                  <c:v>27.54</c:v>
                </c:pt>
                <c:pt idx="133">
                  <c:v>27.22</c:v>
                </c:pt>
                <c:pt idx="134">
                  <c:v>27.080000000000002</c:v>
                </c:pt>
                <c:pt idx="135">
                  <c:v>26.5</c:v>
                </c:pt>
                <c:pt idx="136">
                  <c:v>25.78</c:v>
                </c:pt>
                <c:pt idx="137">
                  <c:v>25.28</c:v>
                </c:pt>
                <c:pt idx="138">
                  <c:v>25.1</c:v>
                </c:pt>
                <c:pt idx="139">
                  <c:v>24.94</c:v>
                </c:pt>
                <c:pt idx="140">
                  <c:v>24.14</c:v>
                </c:pt>
                <c:pt idx="141">
                  <c:v>24.02</c:v>
                </c:pt>
                <c:pt idx="142">
                  <c:v>23.96</c:v>
                </c:pt>
                <c:pt idx="143">
                  <c:v>23.22</c:v>
                </c:pt>
                <c:pt idx="144">
                  <c:v>22.68</c:v>
                </c:pt>
                <c:pt idx="145">
                  <c:v>22.396666666666672</c:v>
                </c:pt>
                <c:pt idx="146">
                  <c:v>21.8</c:v>
                </c:pt>
                <c:pt idx="147">
                  <c:v>21.259999999999998</c:v>
                </c:pt>
                <c:pt idx="148">
                  <c:v>21.1</c:v>
                </c:pt>
                <c:pt idx="149">
                  <c:v>20.46</c:v>
                </c:pt>
                <c:pt idx="150">
                  <c:v>20.440000000000001</c:v>
                </c:pt>
                <c:pt idx="151">
                  <c:v>19.28</c:v>
                </c:pt>
                <c:pt idx="152">
                  <c:v>19.14</c:v>
                </c:pt>
                <c:pt idx="153">
                  <c:v>18.940000000000001</c:v>
                </c:pt>
                <c:pt idx="154">
                  <c:v>18.920000000000002</c:v>
                </c:pt>
                <c:pt idx="155">
                  <c:v>18.64</c:v>
                </c:pt>
                <c:pt idx="156">
                  <c:v>18.440000000000001</c:v>
                </c:pt>
                <c:pt idx="157">
                  <c:v>18.240000000000002</c:v>
                </c:pt>
                <c:pt idx="158">
                  <c:v>18.059999999999999</c:v>
                </c:pt>
                <c:pt idx="159">
                  <c:v>16.7</c:v>
                </c:pt>
                <c:pt idx="160">
                  <c:v>15.9</c:v>
                </c:pt>
                <c:pt idx="161">
                  <c:v>15.6</c:v>
                </c:pt>
                <c:pt idx="162">
                  <c:v>15.36</c:v>
                </c:pt>
                <c:pt idx="163">
                  <c:v>15.3</c:v>
                </c:pt>
                <c:pt idx="164">
                  <c:v>15.12</c:v>
                </c:pt>
                <c:pt idx="165">
                  <c:v>14.84</c:v>
                </c:pt>
                <c:pt idx="166">
                  <c:v>14.72</c:v>
                </c:pt>
                <c:pt idx="167">
                  <c:v>14.66</c:v>
                </c:pt>
                <c:pt idx="168">
                  <c:v>14.64</c:v>
                </c:pt>
                <c:pt idx="169">
                  <c:v>14.620000000000001</c:v>
                </c:pt>
                <c:pt idx="170">
                  <c:v>14.38</c:v>
                </c:pt>
                <c:pt idx="171">
                  <c:v>14.379999999999999</c:v>
                </c:pt>
                <c:pt idx="172">
                  <c:v>13.5</c:v>
                </c:pt>
                <c:pt idx="173">
                  <c:v>13.5</c:v>
                </c:pt>
                <c:pt idx="174">
                  <c:v>12.44</c:v>
                </c:pt>
                <c:pt idx="175">
                  <c:v>12.44</c:v>
                </c:pt>
                <c:pt idx="176">
                  <c:v>12.379999999999999</c:v>
                </c:pt>
                <c:pt idx="177">
                  <c:v>12.34</c:v>
                </c:pt>
                <c:pt idx="178">
                  <c:v>12.02</c:v>
                </c:pt>
                <c:pt idx="179">
                  <c:v>12</c:v>
                </c:pt>
                <c:pt idx="180">
                  <c:v>11.64</c:v>
                </c:pt>
                <c:pt idx="181">
                  <c:v>11.58</c:v>
                </c:pt>
                <c:pt idx="182">
                  <c:v>10.9</c:v>
                </c:pt>
                <c:pt idx="183">
                  <c:v>10.76</c:v>
                </c:pt>
                <c:pt idx="184">
                  <c:v>10.120000000000001</c:v>
                </c:pt>
                <c:pt idx="185">
                  <c:v>9.92</c:v>
                </c:pt>
                <c:pt idx="186">
                  <c:v>9.879999999999999</c:v>
                </c:pt>
                <c:pt idx="187">
                  <c:v>9.82</c:v>
                </c:pt>
                <c:pt idx="188">
                  <c:v>9.7200000000000006</c:v>
                </c:pt>
                <c:pt idx="189">
                  <c:v>9.620000000000001</c:v>
                </c:pt>
                <c:pt idx="190">
                  <c:v>9.6</c:v>
                </c:pt>
                <c:pt idx="191">
                  <c:v>8.56</c:v>
                </c:pt>
                <c:pt idx="192">
                  <c:v>8.08</c:v>
                </c:pt>
                <c:pt idx="193">
                  <c:v>8</c:v>
                </c:pt>
                <c:pt idx="194">
                  <c:v>7.76</c:v>
                </c:pt>
                <c:pt idx="195">
                  <c:v>6.74</c:v>
                </c:pt>
                <c:pt idx="196">
                  <c:v>6.74</c:v>
                </c:pt>
                <c:pt idx="197">
                  <c:v>6</c:v>
                </c:pt>
                <c:pt idx="198">
                  <c:v>5.68</c:v>
                </c:pt>
                <c:pt idx="199">
                  <c:v>3.46</c:v>
                </c:pt>
              </c:numCache>
            </c:numRef>
          </c:xVal>
          <c:yVal>
            <c:numRef>
              <c:f>'Regresyon Analizi'!$C$2:$C$201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140.72222222222223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164.45535714285714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144.14285714285714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170.89285714285714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A-4279-AE7B-9E9EFC876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34880"/>
        <c:axId val="121933184"/>
      </c:scatterChart>
      <c:valAx>
        <c:axId val="1306348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1933184"/>
        <c:crosses val="autoZero"/>
        <c:crossBetween val="midCat"/>
      </c:valAx>
      <c:valAx>
        <c:axId val="1219331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634880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615014778863789"/>
                  <c:y val="-0.21524699824156882"/>
                </c:manualLayout>
              </c:layout>
              <c:numFmt formatCode="General" sourceLinked="0"/>
            </c:trendlineLbl>
          </c:trendline>
          <c:xVal>
            <c:numRef>
              <c:f>'Regresyon Analizi'!$B$2:$B$201</c:f>
              <c:numCache>
                <c:formatCode>0</c:formatCode>
                <c:ptCount val="200"/>
                <c:pt idx="0">
                  <c:v>39.76</c:v>
                </c:pt>
                <c:pt idx="1">
                  <c:v>9.1300000000000008</c:v>
                </c:pt>
                <c:pt idx="2">
                  <c:v>11.270000000000001</c:v>
                </c:pt>
                <c:pt idx="3">
                  <c:v>37.253750000000011</c:v>
                </c:pt>
                <c:pt idx="4">
                  <c:v>23.379999999999995</c:v>
                </c:pt>
                <c:pt idx="5">
                  <c:v>31.35</c:v>
                </c:pt>
                <c:pt idx="6">
                  <c:v>42.49</c:v>
                </c:pt>
                <c:pt idx="7">
                  <c:v>20.220000000000002</c:v>
                </c:pt>
                <c:pt idx="8">
                  <c:v>21.540000000000006</c:v>
                </c:pt>
                <c:pt idx="9">
                  <c:v>29.639999999999993</c:v>
                </c:pt>
                <c:pt idx="10">
                  <c:v>35.42</c:v>
                </c:pt>
                <c:pt idx="11">
                  <c:v>24.509999999999998</c:v>
                </c:pt>
                <c:pt idx="12">
                  <c:v>19.339999999999996</c:v>
                </c:pt>
                <c:pt idx="13">
                  <c:v>10.339999999999989</c:v>
                </c:pt>
                <c:pt idx="14">
                  <c:v>34.31</c:v>
                </c:pt>
                <c:pt idx="15">
                  <c:v>25.619999999999997</c:v>
                </c:pt>
                <c:pt idx="16">
                  <c:v>27.72</c:v>
                </c:pt>
                <c:pt idx="17">
                  <c:v>25.6</c:v>
                </c:pt>
                <c:pt idx="18">
                  <c:v>36.440000000000005</c:v>
                </c:pt>
                <c:pt idx="19">
                  <c:v>31.169999999999995</c:v>
                </c:pt>
                <c:pt idx="20">
                  <c:v>26.159999999999997</c:v>
                </c:pt>
                <c:pt idx="21">
                  <c:v>20.239999999999998</c:v>
                </c:pt>
                <c:pt idx="22">
                  <c:v>34.070000000000007</c:v>
                </c:pt>
                <c:pt idx="23">
                  <c:v>24.03</c:v>
                </c:pt>
                <c:pt idx="24">
                  <c:v>17.939999999999991</c:v>
                </c:pt>
                <c:pt idx="25">
                  <c:v>31.819999999999997</c:v>
                </c:pt>
                <c:pt idx="26">
                  <c:v>22.879999999999995</c:v>
                </c:pt>
                <c:pt idx="27">
                  <c:v>11.229999999999997</c:v>
                </c:pt>
                <c:pt idx="28">
                  <c:v>46.589999999999996</c:v>
                </c:pt>
                <c:pt idx="29">
                  <c:v>14.420000000000002</c:v>
                </c:pt>
                <c:pt idx="30">
                  <c:v>14.229999999999993</c:v>
                </c:pt>
                <c:pt idx="31">
                  <c:v>33.89</c:v>
                </c:pt>
                <c:pt idx="32">
                  <c:v>10.77</c:v>
                </c:pt>
                <c:pt idx="33">
                  <c:v>24.179999999999996</c:v>
                </c:pt>
                <c:pt idx="34">
                  <c:v>38.85</c:v>
                </c:pt>
                <c:pt idx="35">
                  <c:v>4.0799999999999983</c:v>
                </c:pt>
                <c:pt idx="36">
                  <c:v>45.25</c:v>
                </c:pt>
                <c:pt idx="37">
                  <c:v>20.759999999999998</c:v>
                </c:pt>
                <c:pt idx="38">
                  <c:v>28.850000000000005</c:v>
                </c:pt>
                <c:pt idx="39">
                  <c:v>18.700000000000003</c:v>
                </c:pt>
                <c:pt idx="40">
                  <c:v>36.789999999999992</c:v>
                </c:pt>
                <c:pt idx="41">
                  <c:v>37.340000000000003</c:v>
                </c:pt>
                <c:pt idx="42">
                  <c:v>29.270000000000007</c:v>
                </c:pt>
                <c:pt idx="43">
                  <c:v>13.59</c:v>
                </c:pt>
                <c:pt idx="44">
                  <c:v>1</c:v>
                </c:pt>
                <c:pt idx="45">
                  <c:v>9.419999999999991</c:v>
                </c:pt>
                <c:pt idx="46">
                  <c:v>4.4699999999999989</c:v>
                </c:pt>
                <c:pt idx="47">
                  <c:v>33.090000000000003</c:v>
                </c:pt>
                <c:pt idx="48">
                  <c:v>14.33</c:v>
                </c:pt>
                <c:pt idx="49">
                  <c:v>31.869999999999997</c:v>
                </c:pt>
                <c:pt idx="50">
                  <c:v>28.4</c:v>
                </c:pt>
                <c:pt idx="51">
                  <c:v>31.1</c:v>
                </c:pt>
                <c:pt idx="52">
                  <c:v>32.1</c:v>
                </c:pt>
                <c:pt idx="53">
                  <c:v>23.490000000000006</c:v>
                </c:pt>
                <c:pt idx="54">
                  <c:v>20.8</c:v>
                </c:pt>
                <c:pt idx="55">
                  <c:v>30.8</c:v>
                </c:pt>
                <c:pt idx="56">
                  <c:v>23.2</c:v>
                </c:pt>
                <c:pt idx="57">
                  <c:v>16.89</c:v>
                </c:pt>
                <c:pt idx="58">
                  <c:v>32.749999999999993</c:v>
                </c:pt>
                <c:pt idx="59">
                  <c:v>15.520000000000001</c:v>
                </c:pt>
                <c:pt idx="60">
                  <c:v>14.919999999999995</c:v>
                </c:pt>
                <c:pt idx="61">
                  <c:v>14.329999999999998</c:v>
                </c:pt>
                <c:pt idx="62">
                  <c:v>19.149999999999999</c:v>
                </c:pt>
                <c:pt idx="63">
                  <c:v>10.659999999999997</c:v>
                </c:pt>
                <c:pt idx="64">
                  <c:v>0.12000000000000455</c:v>
                </c:pt>
                <c:pt idx="65">
                  <c:v>35.209999999999994</c:v>
                </c:pt>
                <c:pt idx="66">
                  <c:v>20.69</c:v>
                </c:pt>
                <c:pt idx="67">
                  <c:v>17.36</c:v>
                </c:pt>
                <c:pt idx="68">
                  <c:v>29.330000000000002</c:v>
                </c:pt>
                <c:pt idx="69">
                  <c:v>18.759999999999998</c:v>
                </c:pt>
                <c:pt idx="70">
                  <c:v>10.3</c:v>
                </c:pt>
                <c:pt idx="71">
                  <c:v>26.98</c:v>
                </c:pt>
                <c:pt idx="72">
                  <c:v>18.459999999999997</c:v>
                </c:pt>
                <c:pt idx="73">
                  <c:v>19.729999999999997</c:v>
                </c:pt>
                <c:pt idx="74">
                  <c:v>14.02</c:v>
                </c:pt>
                <c:pt idx="75">
                  <c:v>19.79</c:v>
                </c:pt>
                <c:pt idx="76">
                  <c:v>26.65</c:v>
                </c:pt>
                <c:pt idx="77">
                  <c:v>7.6899999999999995</c:v>
                </c:pt>
                <c:pt idx="78">
                  <c:v>25.53</c:v>
                </c:pt>
                <c:pt idx="79">
                  <c:v>7.9399999999999977</c:v>
                </c:pt>
                <c:pt idx="80">
                  <c:v>17.649999999999999</c:v>
                </c:pt>
                <c:pt idx="81">
                  <c:v>2.2399999999999984</c:v>
                </c:pt>
                <c:pt idx="82">
                  <c:v>22.23</c:v>
                </c:pt>
                <c:pt idx="83">
                  <c:v>16.159999999999997</c:v>
                </c:pt>
                <c:pt idx="84">
                  <c:v>20.190000000000001</c:v>
                </c:pt>
                <c:pt idx="85">
                  <c:v>17.879999999999995</c:v>
                </c:pt>
                <c:pt idx="86">
                  <c:v>36.24</c:v>
                </c:pt>
                <c:pt idx="87">
                  <c:v>26.18</c:v>
                </c:pt>
                <c:pt idx="88">
                  <c:v>14.519999999999998</c:v>
                </c:pt>
                <c:pt idx="89">
                  <c:v>12.8</c:v>
                </c:pt>
                <c:pt idx="90">
                  <c:v>20.590000000000003</c:v>
                </c:pt>
                <c:pt idx="91">
                  <c:v>10.970000000000002</c:v>
                </c:pt>
                <c:pt idx="92">
                  <c:v>25.729999999999997</c:v>
                </c:pt>
                <c:pt idx="93">
                  <c:v>18.919999999999995</c:v>
                </c:pt>
                <c:pt idx="94">
                  <c:v>95</c:v>
                </c:pt>
                <c:pt idx="95">
                  <c:v>5.91</c:v>
                </c:pt>
                <c:pt idx="96">
                  <c:v>24.31</c:v>
                </c:pt>
                <c:pt idx="97">
                  <c:v>20.23</c:v>
                </c:pt>
                <c:pt idx="98">
                  <c:v>23.900000000000002</c:v>
                </c:pt>
                <c:pt idx="99">
                  <c:v>10.829999999999998</c:v>
                </c:pt>
                <c:pt idx="100">
                  <c:v>13.39</c:v>
                </c:pt>
                <c:pt idx="101">
                  <c:v>21.900000000000002</c:v>
                </c:pt>
                <c:pt idx="102">
                  <c:v>15.27</c:v>
                </c:pt>
                <c:pt idx="103">
                  <c:v>13.64</c:v>
                </c:pt>
                <c:pt idx="104">
                  <c:v>9.0500000000000007</c:v>
                </c:pt>
                <c:pt idx="105">
                  <c:v>4.3599999999999994</c:v>
                </c:pt>
                <c:pt idx="106">
                  <c:v>31.79</c:v>
                </c:pt>
                <c:pt idx="107">
                  <c:v>24.65</c:v>
                </c:pt>
                <c:pt idx="108">
                  <c:v>16.579999999999998</c:v>
                </c:pt>
                <c:pt idx="109">
                  <c:v>17</c:v>
                </c:pt>
                <c:pt idx="110">
                  <c:v>19.04</c:v>
                </c:pt>
                <c:pt idx="111">
                  <c:v>8.5299999999999958</c:v>
                </c:pt>
                <c:pt idx="112">
                  <c:v>12.160000000000002</c:v>
                </c:pt>
                <c:pt idx="113">
                  <c:v>12.399999999999995</c:v>
                </c:pt>
                <c:pt idx="114">
                  <c:v>16.819999999999997</c:v>
                </c:pt>
                <c:pt idx="115">
                  <c:v>6.2099999999999991</c:v>
                </c:pt>
                <c:pt idx="116">
                  <c:v>11.38</c:v>
                </c:pt>
                <c:pt idx="117">
                  <c:v>17.18</c:v>
                </c:pt>
                <c:pt idx="118">
                  <c:v>17.100000000000001</c:v>
                </c:pt>
                <c:pt idx="119">
                  <c:v>13.380000000000003</c:v>
                </c:pt>
                <c:pt idx="120">
                  <c:v>5.4500000000000028</c:v>
                </c:pt>
                <c:pt idx="121">
                  <c:v>1.4600000000000026</c:v>
                </c:pt>
                <c:pt idx="122">
                  <c:v>19.339999999999996</c:v>
                </c:pt>
                <c:pt idx="123">
                  <c:v>13.4</c:v>
                </c:pt>
                <c:pt idx="124">
                  <c:v>19.549999999999997</c:v>
                </c:pt>
                <c:pt idx="125">
                  <c:v>3.2699999999999996</c:v>
                </c:pt>
                <c:pt idx="126">
                  <c:v>16.91</c:v>
                </c:pt>
                <c:pt idx="127">
                  <c:v>6.09</c:v>
                </c:pt>
                <c:pt idx="128">
                  <c:v>16.010000000000005</c:v>
                </c:pt>
                <c:pt idx="129">
                  <c:v>8.6300000000000008</c:v>
                </c:pt>
                <c:pt idx="130">
                  <c:v>12.219999999999995</c:v>
                </c:pt>
                <c:pt idx="131">
                  <c:v>21.71</c:v>
                </c:pt>
                <c:pt idx="132">
                  <c:v>22.949999999999996</c:v>
                </c:pt>
                <c:pt idx="133">
                  <c:v>19.910000000000004</c:v>
                </c:pt>
                <c:pt idx="134">
                  <c:v>17</c:v>
                </c:pt>
                <c:pt idx="135">
                  <c:v>10.939999999999998</c:v>
                </c:pt>
                <c:pt idx="136">
                  <c:v>2.12</c:v>
                </c:pt>
                <c:pt idx="137">
                  <c:v>20.62</c:v>
                </c:pt>
                <c:pt idx="138">
                  <c:v>13.89</c:v>
                </c:pt>
                <c:pt idx="139">
                  <c:v>7.3099999999999987</c:v>
                </c:pt>
                <c:pt idx="140">
                  <c:v>3.9299999999999962</c:v>
                </c:pt>
                <c:pt idx="141">
                  <c:v>14.319999999999993</c:v>
                </c:pt>
                <c:pt idx="142">
                  <c:v>19.829999999999998</c:v>
                </c:pt>
                <c:pt idx="143">
                  <c:v>14.849999999999998</c:v>
                </c:pt>
                <c:pt idx="144">
                  <c:v>11.190000000000001</c:v>
                </c:pt>
                <c:pt idx="145">
                  <c:v>14.979999999999999</c:v>
                </c:pt>
                <c:pt idx="146">
                  <c:v>10.549999999999999</c:v>
                </c:pt>
                <c:pt idx="147">
                  <c:v>5.2099999999999991</c:v>
                </c:pt>
                <c:pt idx="148">
                  <c:v>18.47</c:v>
                </c:pt>
                <c:pt idx="149">
                  <c:v>12.070000000000002</c:v>
                </c:pt>
                <c:pt idx="150">
                  <c:v>6.75</c:v>
                </c:pt>
                <c:pt idx="151">
                  <c:v>19.64</c:v>
                </c:pt>
                <c:pt idx="152">
                  <c:v>14.719999999999999</c:v>
                </c:pt>
                <c:pt idx="153">
                  <c:v>17.419999999999998</c:v>
                </c:pt>
                <c:pt idx="154">
                  <c:v>4.2600000000000016</c:v>
                </c:pt>
                <c:pt idx="155">
                  <c:v>16.59</c:v>
                </c:pt>
                <c:pt idx="156">
                  <c:v>4.68</c:v>
                </c:pt>
                <c:pt idx="157">
                  <c:v>17.79</c:v>
                </c:pt>
                <c:pt idx="158">
                  <c:v>22.18</c:v>
                </c:pt>
                <c:pt idx="159">
                  <c:v>19.189999999999998</c:v>
                </c:pt>
                <c:pt idx="160">
                  <c:v>11.459999999999999</c:v>
                </c:pt>
                <c:pt idx="161">
                  <c:v>14.57</c:v>
                </c:pt>
                <c:pt idx="162">
                  <c:v>18.739999999999998</c:v>
                </c:pt>
                <c:pt idx="163">
                  <c:v>9.8500000000000014</c:v>
                </c:pt>
                <c:pt idx="164">
                  <c:v>10.41</c:v>
                </c:pt>
                <c:pt idx="165">
                  <c:v>24.93</c:v>
                </c:pt>
                <c:pt idx="166">
                  <c:v>0.14999999999999947</c:v>
                </c:pt>
                <c:pt idx="167">
                  <c:v>3.6199999999999992</c:v>
                </c:pt>
                <c:pt idx="168">
                  <c:v>17.82</c:v>
                </c:pt>
                <c:pt idx="169">
                  <c:v>16.750000000000004</c:v>
                </c:pt>
                <c:pt idx="170">
                  <c:v>12.749999999999998</c:v>
                </c:pt>
                <c:pt idx="171">
                  <c:v>15.27</c:v>
                </c:pt>
                <c:pt idx="172">
                  <c:v>16.95</c:v>
                </c:pt>
                <c:pt idx="173">
                  <c:v>11.129999999999999</c:v>
                </c:pt>
                <c:pt idx="174">
                  <c:v>7.7799999999999976</c:v>
                </c:pt>
                <c:pt idx="175">
                  <c:v>1.5399999999999956</c:v>
                </c:pt>
                <c:pt idx="176">
                  <c:v>18.04</c:v>
                </c:pt>
                <c:pt idx="177">
                  <c:v>3.4400000000000013</c:v>
                </c:pt>
                <c:pt idx="178">
                  <c:v>9.4299999999999962</c:v>
                </c:pt>
                <c:pt idx="179">
                  <c:v>11.95</c:v>
                </c:pt>
                <c:pt idx="180">
                  <c:v>6.0599999999999952</c:v>
                </c:pt>
                <c:pt idx="181">
                  <c:v>17</c:v>
                </c:pt>
                <c:pt idx="182">
                  <c:v>18.339999999999996</c:v>
                </c:pt>
                <c:pt idx="183">
                  <c:v>5.2100000000000009</c:v>
                </c:pt>
                <c:pt idx="184">
                  <c:v>1.0199999999999996</c:v>
                </c:pt>
                <c:pt idx="185">
                  <c:v>92</c:v>
                </c:pt>
                <c:pt idx="186">
                  <c:v>1.5100000000000002</c:v>
                </c:pt>
                <c:pt idx="187">
                  <c:v>11.269999999999998</c:v>
                </c:pt>
                <c:pt idx="188">
                  <c:v>9.0499999999999989</c:v>
                </c:pt>
                <c:pt idx="189">
                  <c:v>19.989999999999998</c:v>
                </c:pt>
                <c:pt idx="190">
                  <c:v>11.729999999999999</c:v>
                </c:pt>
                <c:pt idx="191">
                  <c:v>16.119999999999997</c:v>
                </c:pt>
                <c:pt idx="192">
                  <c:v>12.57</c:v>
                </c:pt>
                <c:pt idx="193">
                  <c:v>15.32</c:v>
                </c:pt>
                <c:pt idx="194">
                  <c:v>18.560000000000002</c:v>
                </c:pt>
                <c:pt idx="195">
                  <c:v>111</c:v>
                </c:pt>
                <c:pt idx="196">
                  <c:v>13.6</c:v>
                </c:pt>
                <c:pt idx="197">
                  <c:v>18.220000000000002</c:v>
                </c:pt>
                <c:pt idx="198">
                  <c:v>6.8299999999999947</c:v>
                </c:pt>
                <c:pt idx="199">
                  <c:v>10.68</c:v>
                </c:pt>
              </c:numCache>
            </c:numRef>
          </c:xVal>
          <c:yVal>
            <c:numRef>
              <c:f>'Regresyon Analizi'!$C$2:$C$201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140.72222222222223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164.45535714285714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144.14285714285714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170.89285714285714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43-4064-B179-B4431686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34880"/>
        <c:axId val="121933184"/>
      </c:scatterChart>
      <c:valAx>
        <c:axId val="13063488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21933184"/>
        <c:crosses val="autoZero"/>
        <c:crossBetween val="midCat"/>
      </c:valAx>
      <c:valAx>
        <c:axId val="1219331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6348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438047500302097"/>
          <c:y val="8.2618385276690701E-2"/>
          <c:w val="0.24421238115000166"/>
          <c:h val="0.203750609018184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'Multiple Reg.'!$B$1</c:f>
              <c:strCache>
                <c:ptCount val="1"/>
                <c:pt idx="0">
                  <c:v>GoogleAds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Reg.'!$B$2:$B$201</c:f>
              <c:numCache>
                <c:formatCode>0.00</c:formatCode>
                <c:ptCount val="200"/>
                <c:pt idx="0">
                  <c:v>196.98</c:v>
                </c:pt>
                <c:pt idx="1">
                  <c:v>164</c:v>
                </c:pt>
                <c:pt idx="2">
                  <c:v>151.96</c:v>
                </c:pt>
                <c:pt idx="3">
                  <c:v>92.987500000000011</c:v>
                </c:pt>
                <c:pt idx="4">
                  <c:v>89.06</c:v>
                </c:pt>
                <c:pt idx="5">
                  <c:v>71.06</c:v>
                </c:pt>
                <c:pt idx="6">
                  <c:v>67.72</c:v>
                </c:pt>
                <c:pt idx="7">
                  <c:v>66.14</c:v>
                </c:pt>
                <c:pt idx="8">
                  <c:v>65.52000000000001</c:v>
                </c:pt>
                <c:pt idx="9">
                  <c:v>64.94</c:v>
                </c:pt>
                <c:pt idx="10">
                  <c:v>64.38</c:v>
                </c:pt>
                <c:pt idx="11">
                  <c:v>64.039999999999992</c:v>
                </c:pt>
                <c:pt idx="12">
                  <c:v>63.339999999999996</c:v>
                </c:pt>
                <c:pt idx="13">
                  <c:v>63.279999999999994</c:v>
                </c:pt>
                <c:pt idx="14">
                  <c:v>62.54</c:v>
                </c:pt>
                <c:pt idx="15">
                  <c:v>62.279999999999994</c:v>
                </c:pt>
                <c:pt idx="16">
                  <c:v>62.14</c:v>
                </c:pt>
                <c:pt idx="17">
                  <c:v>61.260000000000005</c:v>
                </c:pt>
                <c:pt idx="18">
                  <c:v>61.120000000000005</c:v>
                </c:pt>
                <c:pt idx="19">
                  <c:v>60.86</c:v>
                </c:pt>
                <c:pt idx="20">
                  <c:v>59.58</c:v>
                </c:pt>
                <c:pt idx="21">
                  <c:v>59.58</c:v>
                </c:pt>
                <c:pt idx="22">
                  <c:v>59.2</c:v>
                </c:pt>
                <c:pt idx="23">
                  <c:v>58.760000000000005</c:v>
                </c:pt>
                <c:pt idx="24">
                  <c:v>58.739999999999995</c:v>
                </c:pt>
                <c:pt idx="25">
                  <c:v>58.68</c:v>
                </c:pt>
                <c:pt idx="26">
                  <c:v>57.720000000000006</c:v>
                </c:pt>
                <c:pt idx="27">
                  <c:v>56.9</c:v>
                </c:pt>
                <c:pt idx="28">
                  <c:v>56.379999999999995</c:v>
                </c:pt>
                <c:pt idx="29">
                  <c:v>56.18</c:v>
                </c:pt>
                <c:pt idx="30">
                  <c:v>56.02</c:v>
                </c:pt>
                <c:pt idx="31">
                  <c:v>55.339999999999996</c:v>
                </c:pt>
                <c:pt idx="32">
                  <c:v>55.04</c:v>
                </c:pt>
                <c:pt idx="33">
                  <c:v>55.019999999999996</c:v>
                </c:pt>
                <c:pt idx="34">
                  <c:v>54.64</c:v>
                </c:pt>
                <c:pt idx="35">
                  <c:v>54.160000000000004</c:v>
                </c:pt>
                <c:pt idx="36">
                  <c:v>54.06</c:v>
                </c:pt>
                <c:pt idx="37">
                  <c:v>53.86</c:v>
                </c:pt>
                <c:pt idx="38">
                  <c:v>53.6</c:v>
                </c:pt>
                <c:pt idx="39">
                  <c:v>53.480000000000004</c:v>
                </c:pt>
                <c:pt idx="40">
                  <c:v>53.08</c:v>
                </c:pt>
                <c:pt idx="41">
                  <c:v>52.980000000000004</c:v>
                </c:pt>
                <c:pt idx="42">
                  <c:v>52.760000000000005</c:v>
                </c:pt>
                <c:pt idx="43">
                  <c:v>52.7</c:v>
                </c:pt>
                <c:pt idx="44">
                  <c:v>52.42</c:v>
                </c:pt>
                <c:pt idx="45">
                  <c:v>51.9</c:v>
                </c:pt>
                <c:pt idx="46">
                  <c:v>51.480000000000004</c:v>
                </c:pt>
                <c:pt idx="47">
                  <c:v>51.480000000000004</c:v>
                </c:pt>
                <c:pt idx="48">
                  <c:v>51.38</c:v>
                </c:pt>
                <c:pt idx="49">
                  <c:v>50.94</c:v>
                </c:pt>
                <c:pt idx="50">
                  <c:v>50.68</c:v>
                </c:pt>
                <c:pt idx="51">
                  <c:v>50.64</c:v>
                </c:pt>
                <c:pt idx="52">
                  <c:v>50.14</c:v>
                </c:pt>
                <c:pt idx="53">
                  <c:v>50.1</c:v>
                </c:pt>
                <c:pt idx="54">
                  <c:v>49.660000000000004</c:v>
                </c:pt>
                <c:pt idx="55">
                  <c:v>49.160000000000004</c:v>
                </c:pt>
                <c:pt idx="56">
                  <c:v>49.019999999999996</c:v>
                </c:pt>
                <c:pt idx="57">
                  <c:v>48.480000000000004</c:v>
                </c:pt>
                <c:pt idx="58">
                  <c:v>48.36</c:v>
                </c:pt>
                <c:pt idx="59">
                  <c:v>48.36</c:v>
                </c:pt>
                <c:pt idx="60">
                  <c:v>47.54</c:v>
                </c:pt>
                <c:pt idx="61">
                  <c:v>46.68</c:v>
                </c:pt>
                <c:pt idx="62">
                  <c:v>46.519999999999996</c:v>
                </c:pt>
                <c:pt idx="63">
                  <c:v>46.44</c:v>
                </c:pt>
                <c:pt idx="64">
                  <c:v>46.160000000000004</c:v>
                </c:pt>
                <c:pt idx="65">
                  <c:v>46</c:v>
                </c:pt>
                <c:pt idx="66">
                  <c:v>45.96</c:v>
                </c:pt>
                <c:pt idx="67">
                  <c:v>45.8</c:v>
                </c:pt>
                <c:pt idx="68">
                  <c:v>45.7</c:v>
                </c:pt>
                <c:pt idx="69">
                  <c:v>45.5</c:v>
                </c:pt>
                <c:pt idx="70">
                  <c:v>45.08</c:v>
                </c:pt>
                <c:pt idx="71">
                  <c:v>44.92</c:v>
                </c:pt>
                <c:pt idx="72">
                  <c:v>44.82</c:v>
                </c:pt>
                <c:pt idx="73">
                  <c:v>44.82</c:v>
                </c:pt>
                <c:pt idx="74">
                  <c:v>44.5</c:v>
                </c:pt>
                <c:pt idx="75">
                  <c:v>44.4</c:v>
                </c:pt>
                <c:pt idx="76">
                  <c:v>44.28</c:v>
                </c:pt>
                <c:pt idx="77">
                  <c:v>43.96</c:v>
                </c:pt>
                <c:pt idx="78">
                  <c:v>43.56</c:v>
                </c:pt>
                <c:pt idx="79">
                  <c:v>42.9</c:v>
                </c:pt>
                <c:pt idx="80">
                  <c:v>42.68</c:v>
                </c:pt>
                <c:pt idx="81">
                  <c:v>42.64</c:v>
                </c:pt>
                <c:pt idx="82">
                  <c:v>42.08</c:v>
                </c:pt>
                <c:pt idx="83">
                  <c:v>42.019999999999996</c:v>
                </c:pt>
                <c:pt idx="84">
                  <c:v>41.980000000000004</c:v>
                </c:pt>
                <c:pt idx="85">
                  <c:v>41.519999999999996</c:v>
                </c:pt>
                <c:pt idx="86">
                  <c:v>41.36</c:v>
                </c:pt>
                <c:pt idx="87">
                  <c:v>41.22</c:v>
                </c:pt>
                <c:pt idx="88">
                  <c:v>41.12</c:v>
                </c:pt>
                <c:pt idx="89">
                  <c:v>40.96</c:v>
                </c:pt>
                <c:pt idx="90">
                  <c:v>40.78</c:v>
                </c:pt>
                <c:pt idx="91">
                  <c:v>40.660000000000004</c:v>
                </c:pt>
                <c:pt idx="92">
                  <c:v>40.519999999999996</c:v>
                </c:pt>
                <c:pt idx="93">
                  <c:v>40.4</c:v>
                </c:pt>
                <c:pt idx="94">
                  <c:v>40.04</c:v>
                </c:pt>
                <c:pt idx="95">
                  <c:v>39.96</c:v>
                </c:pt>
                <c:pt idx="96">
                  <c:v>39.14</c:v>
                </c:pt>
                <c:pt idx="97">
                  <c:v>38.58</c:v>
                </c:pt>
                <c:pt idx="98">
                  <c:v>38.58</c:v>
                </c:pt>
                <c:pt idx="99">
                  <c:v>37.839999999999996</c:v>
                </c:pt>
                <c:pt idx="100">
                  <c:v>37.58</c:v>
                </c:pt>
                <c:pt idx="101">
                  <c:v>37.260000000000005</c:v>
                </c:pt>
                <c:pt idx="102">
                  <c:v>36.68</c:v>
                </c:pt>
                <c:pt idx="103">
                  <c:v>36.32</c:v>
                </c:pt>
                <c:pt idx="104">
                  <c:v>36.260000000000005</c:v>
                </c:pt>
                <c:pt idx="105">
                  <c:v>35.9</c:v>
                </c:pt>
                <c:pt idx="106">
                  <c:v>33.700000000000003</c:v>
                </c:pt>
                <c:pt idx="107">
                  <c:v>33.619999999999997</c:v>
                </c:pt>
                <c:pt idx="108">
                  <c:v>33.239999999999995</c:v>
                </c:pt>
                <c:pt idx="109">
                  <c:v>32.94</c:v>
                </c:pt>
                <c:pt idx="110">
                  <c:v>32.46</c:v>
                </c:pt>
                <c:pt idx="111">
                  <c:v>32.339999999999996</c:v>
                </c:pt>
                <c:pt idx="112">
                  <c:v>31.860000000000003</c:v>
                </c:pt>
                <c:pt idx="113">
                  <c:v>31.3</c:v>
                </c:pt>
                <c:pt idx="114">
                  <c:v>31.2</c:v>
                </c:pt>
                <c:pt idx="115">
                  <c:v>31.2</c:v>
                </c:pt>
                <c:pt idx="116">
                  <c:v>31.060000000000002</c:v>
                </c:pt>
                <c:pt idx="117">
                  <c:v>31.04</c:v>
                </c:pt>
                <c:pt idx="118">
                  <c:v>30.860000000000003</c:v>
                </c:pt>
                <c:pt idx="119">
                  <c:v>30.48</c:v>
                </c:pt>
                <c:pt idx="120">
                  <c:v>29.96</c:v>
                </c:pt>
                <c:pt idx="121">
                  <c:v>29.240000000000002</c:v>
                </c:pt>
                <c:pt idx="122">
                  <c:v>29.14</c:v>
                </c:pt>
                <c:pt idx="123">
                  <c:v>29.080000000000002</c:v>
                </c:pt>
                <c:pt idx="124">
                  <c:v>28.919999999999998</c:v>
                </c:pt>
                <c:pt idx="125">
                  <c:v>28.880000000000003</c:v>
                </c:pt>
                <c:pt idx="126">
                  <c:v>28.44</c:v>
                </c:pt>
                <c:pt idx="127">
                  <c:v>28.14</c:v>
                </c:pt>
                <c:pt idx="128">
                  <c:v>28.04</c:v>
                </c:pt>
                <c:pt idx="129">
                  <c:v>27.84</c:v>
                </c:pt>
                <c:pt idx="130">
                  <c:v>27.66</c:v>
                </c:pt>
                <c:pt idx="131">
                  <c:v>27.54</c:v>
                </c:pt>
                <c:pt idx="132">
                  <c:v>27.22</c:v>
                </c:pt>
                <c:pt idx="133">
                  <c:v>27.080000000000002</c:v>
                </c:pt>
                <c:pt idx="134">
                  <c:v>26.5</c:v>
                </c:pt>
                <c:pt idx="135">
                  <c:v>25.78</c:v>
                </c:pt>
                <c:pt idx="136">
                  <c:v>25.28</c:v>
                </c:pt>
                <c:pt idx="137">
                  <c:v>25.1</c:v>
                </c:pt>
                <c:pt idx="138">
                  <c:v>24.94</c:v>
                </c:pt>
                <c:pt idx="139">
                  <c:v>24.14</c:v>
                </c:pt>
                <c:pt idx="140">
                  <c:v>24.02</c:v>
                </c:pt>
                <c:pt idx="141">
                  <c:v>23.96</c:v>
                </c:pt>
                <c:pt idx="142">
                  <c:v>23.22</c:v>
                </c:pt>
                <c:pt idx="143">
                  <c:v>22.68</c:v>
                </c:pt>
                <c:pt idx="144">
                  <c:v>21.8</c:v>
                </c:pt>
                <c:pt idx="145">
                  <c:v>21.259999999999998</c:v>
                </c:pt>
                <c:pt idx="146">
                  <c:v>21.1</c:v>
                </c:pt>
                <c:pt idx="147">
                  <c:v>20.46</c:v>
                </c:pt>
                <c:pt idx="148">
                  <c:v>20.440000000000001</c:v>
                </c:pt>
                <c:pt idx="149">
                  <c:v>19.28</c:v>
                </c:pt>
                <c:pt idx="150">
                  <c:v>19.14</c:v>
                </c:pt>
                <c:pt idx="151">
                  <c:v>18.940000000000001</c:v>
                </c:pt>
                <c:pt idx="152">
                  <c:v>18.920000000000002</c:v>
                </c:pt>
                <c:pt idx="153">
                  <c:v>18.64</c:v>
                </c:pt>
                <c:pt idx="154">
                  <c:v>18.440000000000001</c:v>
                </c:pt>
                <c:pt idx="155">
                  <c:v>18.240000000000002</c:v>
                </c:pt>
                <c:pt idx="156">
                  <c:v>18.059999999999999</c:v>
                </c:pt>
                <c:pt idx="157">
                  <c:v>16.7</c:v>
                </c:pt>
                <c:pt idx="158">
                  <c:v>15.9</c:v>
                </c:pt>
                <c:pt idx="159">
                  <c:v>15.6</c:v>
                </c:pt>
                <c:pt idx="160">
                  <c:v>15.36</c:v>
                </c:pt>
                <c:pt idx="161">
                  <c:v>15.3</c:v>
                </c:pt>
                <c:pt idx="162">
                  <c:v>15.12</c:v>
                </c:pt>
                <c:pt idx="163">
                  <c:v>14.84</c:v>
                </c:pt>
                <c:pt idx="164">
                  <c:v>14.72</c:v>
                </c:pt>
                <c:pt idx="165">
                  <c:v>14.66</c:v>
                </c:pt>
                <c:pt idx="166">
                  <c:v>14.64</c:v>
                </c:pt>
                <c:pt idx="167">
                  <c:v>14.620000000000001</c:v>
                </c:pt>
                <c:pt idx="168">
                  <c:v>14.38</c:v>
                </c:pt>
                <c:pt idx="169">
                  <c:v>14.379999999999999</c:v>
                </c:pt>
                <c:pt idx="170">
                  <c:v>13.5</c:v>
                </c:pt>
                <c:pt idx="171">
                  <c:v>13.5</c:v>
                </c:pt>
                <c:pt idx="172">
                  <c:v>12.44</c:v>
                </c:pt>
                <c:pt idx="173">
                  <c:v>12.44</c:v>
                </c:pt>
                <c:pt idx="174">
                  <c:v>12.379999999999999</c:v>
                </c:pt>
                <c:pt idx="175">
                  <c:v>12.34</c:v>
                </c:pt>
                <c:pt idx="176">
                  <c:v>12.02</c:v>
                </c:pt>
                <c:pt idx="177">
                  <c:v>12</c:v>
                </c:pt>
                <c:pt idx="178">
                  <c:v>11.64</c:v>
                </c:pt>
                <c:pt idx="179">
                  <c:v>11.58</c:v>
                </c:pt>
                <c:pt idx="180">
                  <c:v>10.9</c:v>
                </c:pt>
                <c:pt idx="181">
                  <c:v>10.76</c:v>
                </c:pt>
                <c:pt idx="182">
                  <c:v>10.120000000000001</c:v>
                </c:pt>
                <c:pt idx="183">
                  <c:v>9.92</c:v>
                </c:pt>
                <c:pt idx="184">
                  <c:v>9.879999999999999</c:v>
                </c:pt>
                <c:pt idx="185">
                  <c:v>9.82</c:v>
                </c:pt>
                <c:pt idx="186">
                  <c:v>9.7200000000000006</c:v>
                </c:pt>
                <c:pt idx="187">
                  <c:v>9.620000000000001</c:v>
                </c:pt>
                <c:pt idx="188">
                  <c:v>9.6</c:v>
                </c:pt>
                <c:pt idx="189">
                  <c:v>8.56</c:v>
                </c:pt>
                <c:pt idx="190">
                  <c:v>8.08</c:v>
                </c:pt>
                <c:pt idx="191">
                  <c:v>8</c:v>
                </c:pt>
                <c:pt idx="192">
                  <c:v>7.76</c:v>
                </c:pt>
                <c:pt idx="193">
                  <c:v>6.74</c:v>
                </c:pt>
                <c:pt idx="194">
                  <c:v>6.74</c:v>
                </c:pt>
                <c:pt idx="195">
                  <c:v>6</c:v>
                </c:pt>
                <c:pt idx="196">
                  <c:v>5.68</c:v>
                </c:pt>
                <c:pt idx="197">
                  <c:v>3.46</c:v>
                </c:pt>
                <c:pt idx="198">
                  <c:v>38</c:v>
                </c:pt>
                <c:pt idx="199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E-481C-A505-C512CD0AF1A2}"/>
            </c:ext>
          </c:extLst>
        </c:ser>
        <c:ser>
          <c:idx val="1"/>
          <c:order val="1"/>
          <c:tx>
            <c:strRef>
              <c:f>'Multiple Reg.'!$C$1</c:f>
              <c:strCache>
                <c:ptCount val="1"/>
                <c:pt idx="0">
                  <c:v>Meta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Reg.'!$C$2:$C$201</c:f>
              <c:numCache>
                <c:formatCode>0</c:formatCode>
                <c:ptCount val="200"/>
                <c:pt idx="0">
                  <c:v>43.9</c:v>
                </c:pt>
                <c:pt idx="1">
                  <c:v>25.8</c:v>
                </c:pt>
                <c:pt idx="2">
                  <c:v>4.0999999999999996</c:v>
                </c:pt>
                <c:pt idx="3">
                  <c:v>17.399999999999999</c:v>
                </c:pt>
                <c:pt idx="4">
                  <c:v>36.6</c:v>
                </c:pt>
                <c:pt idx="5">
                  <c:v>23</c:v>
                </c:pt>
                <c:pt idx="6">
                  <c:v>27.7</c:v>
                </c:pt>
                <c:pt idx="7">
                  <c:v>13.9</c:v>
                </c:pt>
                <c:pt idx="8">
                  <c:v>43</c:v>
                </c:pt>
                <c:pt idx="9">
                  <c:v>42.3</c:v>
                </c:pt>
                <c:pt idx="10">
                  <c:v>48.9</c:v>
                </c:pt>
                <c:pt idx="11">
                  <c:v>10.1</c:v>
                </c:pt>
                <c:pt idx="12">
                  <c:v>2.2999999999999998</c:v>
                </c:pt>
                <c:pt idx="13">
                  <c:v>36.299999999999997</c:v>
                </c:pt>
                <c:pt idx="14">
                  <c:v>28.8</c:v>
                </c:pt>
                <c:pt idx="15">
                  <c:v>39.6</c:v>
                </c:pt>
                <c:pt idx="16">
                  <c:v>4.0999999999999996</c:v>
                </c:pt>
                <c:pt idx="17">
                  <c:v>42.7</c:v>
                </c:pt>
                <c:pt idx="18">
                  <c:v>20</c:v>
                </c:pt>
                <c:pt idx="19">
                  <c:v>10.6</c:v>
                </c:pt>
                <c:pt idx="20">
                  <c:v>28.3</c:v>
                </c:pt>
                <c:pt idx="21">
                  <c:v>3.5</c:v>
                </c:pt>
                <c:pt idx="22">
                  <c:v>13.9</c:v>
                </c:pt>
                <c:pt idx="23">
                  <c:v>21.3</c:v>
                </c:pt>
                <c:pt idx="24">
                  <c:v>28.9</c:v>
                </c:pt>
                <c:pt idx="25">
                  <c:v>30.2</c:v>
                </c:pt>
                <c:pt idx="26">
                  <c:v>42</c:v>
                </c:pt>
                <c:pt idx="27">
                  <c:v>3.4</c:v>
                </c:pt>
                <c:pt idx="28">
                  <c:v>43.8</c:v>
                </c:pt>
                <c:pt idx="29">
                  <c:v>36.5</c:v>
                </c:pt>
                <c:pt idx="30">
                  <c:v>37.799999999999997</c:v>
                </c:pt>
                <c:pt idx="31">
                  <c:v>38</c:v>
                </c:pt>
                <c:pt idx="32">
                  <c:v>2.9</c:v>
                </c:pt>
                <c:pt idx="33">
                  <c:v>7.3</c:v>
                </c:pt>
                <c:pt idx="34">
                  <c:v>34.299999999999997</c:v>
                </c:pt>
                <c:pt idx="35">
                  <c:v>8.1999999999999993</c:v>
                </c:pt>
                <c:pt idx="36">
                  <c:v>49</c:v>
                </c:pt>
                <c:pt idx="37">
                  <c:v>15.5</c:v>
                </c:pt>
                <c:pt idx="38">
                  <c:v>37.700000000000003</c:v>
                </c:pt>
                <c:pt idx="39">
                  <c:v>3.4</c:v>
                </c:pt>
                <c:pt idx="40">
                  <c:v>26.9</c:v>
                </c:pt>
                <c:pt idx="41">
                  <c:v>41.5</c:v>
                </c:pt>
                <c:pt idx="42">
                  <c:v>27.1</c:v>
                </c:pt>
                <c:pt idx="43">
                  <c:v>5.4</c:v>
                </c:pt>
                <c:pt idx="44">
                  <c:v>8.6</c:v>
                </c:pt>
                <c:pt idx="45">
                  <c:v>32.299999999999997</c:v>
                </c:pt>
                <c:pt idx="46">
                  <c:v>4.3</c:v>
                </c:pt>
                <c:pt idx="47">
                  <c:v>27.5</c:v>
                </c:pt>
                <c:pt idx="48">
                  <c:v>8.4</c:v>
                </c:pt>
                <c:pt idx="49">
                  <c:v>24</c:v>
                </c:pt>
                <c:pt idx="50">
                  <c:v>0</c:v>
                </c:pt>
                <c:pt idx="51">
                  <c:v>49</c:v>
                </c:pt>
                <c:pt idx="52">
                  <c:v>29.5</c:v>
                </c:pt>
                <c:pt idx="53">
                  <c:v>33.200000000000003</c:v>
                </c:pt>
                <c:pt idx="54">
                  <c:v>16.899999999999999</c:v>
                </c:pt>
                <c:pt idx="55">
                  <c:v>49.6</c:v>
                </c:pt>
                <c:pt idx="56">
                  <c:v>16.7</c:v>
                </c:pt>
                <c:pt idx="57">
                  <c:v>123</c:v>
                </c:pt>
                <c:pt idx="58">
                  <c:v>43.9</c:v>
                </c:pt>
                <c:pt idx="59">
                  <c:v>5.2</c:v>
                </c:pt>
                <c:pt idx="60">
                  <c:v>33.5</c:v>
                </c:pt>
                <c:pt idx="61">
                  <c:v>27.7</c:v>
                </c:pt>
                <c:pt idx="62">
                  <c:v>3.5</c:v>
                </c:pt>
                <c:pt idx="63">
                  <c:v>15.8</c:v>
                </c:pt>
                <c:pt idx="64">
                  <c:v>10.8</c:v>
                </c:pt>
                <c:pt idx="65">
                  <c:v>45.1</c:v>
                </c:pt>
                <c:pt idx="66">
                  <c:v>33.5</c:v>
                </c:pt>
                <c:pt idx="67">
                  <c:v>2.4</c:v>
                </c:pt>
                <c:pt idx="68">
                  <c:v>43</c:v>
                </c:pt>
                <c:pt idx="69">
                  <c:v>22.3</c:v>
                </c:pt>
                <c:pt idx="70">
                  <c:v>23.6</c:v>
                </c:pt>
                <c:pt idx="71">
                  <c:v>20.6</c:v>
                </c:pt>
                <c:pt idx="72">
                  <c:v>32.9</c:v>
                </c:pt>
                <c:pt idx="73">
                  <c:v>30.6</c:v>
                </c:pt>
                <c:pt idx="74">
                  <c:v>18.100000000000001</c:v>
                </c:pt>
                <c:pt idx="75">
                  <c:v>9.3000000000000007</c:v>
                </c:pt>
                <c:pt idx="76">
                  <c:v>41.7</c:v>
                </c:pt>
                <c:pt idx="77">
                  <c:v>3.1</c:v>
                </c:pt>
                <c:pt idx="78">
                  <c:v>21.1</c:v>
                </c:pt>
                <c:pt idx="79">
                  <c:v>20.9</c:v>
                </c:pt>
                <c:pt idx="80">
                  <c:v>23</c:v>
                </c:pt>
                <c:pt idx="81">
                  <c:v>18.399999999999999</c:v>
                </c:pt>
                <c:pt idx="82">
                  <c:v>47.7</c:v>
                </c:pt>
                <c:pt idx="83">
                  <c:v>22.5</c:v>
                </c:pt>
                <c:pt idx="84">
                  <c:v>21</c:v>
                </c:pt>
                <c:pt idx="85">
                  <c:v>46.2</c:v>
                </c:pt>
                <c:pt idx="86">
                  <c:v>42</c:v>
                </c:pt>
                <c:pt idx="87">
                  <c:v>28.7</c:v>
                </c:pt>
                <c:pt idx="88">
                  <c:v>10</c:v>
                </c:pt>
                <c:pt idx="89">
                  <c:v>2.6</c:v>
                </c:pt>
                <c:pt idx="90">
                  <c:v>49.4</c:v>
                </c:pt>
                <c:pt idx="91">
                  <c:v>31.6</c:v>
                </c:pt>
                <c:pt idx="92">
                  <c:v>23.3</c:v>
                </c:pt>
                <c:pt idx="93">
                  <c:v>33.4</c:v>
                </c:pt>
                <c:pt idx="94">
                  <c:v>7.8</c:v>
                </c:pt>
                <c:pt idx="95">
                  <c:v>1.3</c:v>
                </c:pt>
                <c:pt idx="96">
                  <c:v>15.4</c:v>
                </c:pt>
                <c:pt idx="97">
                  <c:v>17.2</c:v>
                </c:pt>
                <c:pt idx="98">
                  <c:v>29.3</c:v>
                </c:pt>
                <c:pt idx="99">
                  <c:v>14.3</c:v>
                </c:pt>
                <c:pt idx="100">
                  <c:v>46.4</c:v>
                </c:pt>
                <c:pt idx="101">
                  <c:v>39.700000000000003</c:v>
                </c:pt>
                <c:pt idx="102">
                  <c:v>7.1</c:v>
                </c:pt>
                <c:pt idx="103">
                  <c:v>2.6</c:v>
                </c:pt>
                <c:pt idx="104">
                  <c:v>26.8</c:v>
                </c:pt>
                <c:pt idx="105">
                  <c:v>2.1</c:v>
                </c:pt>
                <c:pt idx="106">
                  <c:v>36.799999999999997</c:v>
                </c:pt>
                <c:pt idx="107">
                  <c:v>34.6</c:v>
                </c:pt>
                <c:pt idx="108">
                  <c:v>19.2</c:v>
                </c:pt>
                <c:pt idx="109">
                  <c:v>35.6</c:v>
                </c:pt>
                <c:pt idx="110">
                  <c:v>23.9</c:v>
                </c:pt>
                <c:pt idx="111">
                  <c:v>18.399999999999999</c:v>
                </c:pt>
                <c:pt idx="112">
                  <c:v>4.9000000000000004</c:v>
                </c:pt>
                <c:pt idx="113">
                  <c:v>41.3</c:v>
                </c:pt>
                <c:pt idx="114">
                  <c:v>8.4</c:v>
                </c:pt>
                <c:pt idx="115">
                  <c:v>7.7</c:v>
                </c:pt>
                <c:pt idx="116">
                  <c:v>1.9</c:v>
                </c:pt>
                <c:pt idx="117">
                  <c:v>19.600000000000001</c:v>
                </c:pt>
                <c:pt idx="118">
                  <c:v>14.5</c:v>
                </c:pt>
                <c:pt idx="119">
                  <c:v>14</c:v>
                </c:pt>
                <c:pt idx="120">
                  <c:v>14.3</c:v>
                </c:pt>
                <c:pt idx="121">
                  <c:v>14.8</c:v>
                </c:pt>
                <c:pt idx="122">
                  <c:v>36.9</c:v>
                </c:pt>
                <c:pt idx="123">
                  <c:v>9.6</c:v>
                </c:pt>
                <c:pt idx="124">
                  <c:v>5.7</c:v>
                </c:pt>
                <c:pt idx="125">
                  <c:v>5.7</c:v>
                </c:pt>
                <c:pt idx="126">
                  <c:v>14.7</c:v>
                </c:pt>
                <c:pt idx="127">
                  <c:v>40.6</c:v>
                </c:pt>
                <c:pt idx="128">
                  <c:v>41.7</c:v>
                </c:pt>
                <c:pt idx="129">
                  <c:v>4.9000000000000004</c:v>
                </c:pt>
                <c:pt idx="130">
                  <c:v>225.5</c:v>
                </c:pt>
                <c:pt idx="131">
                  <c:v>29.6</c:v>
                </c:pt>
                <c:pt idx="132">
                  <c:v>42.8</c:v>
                </c:pt>
                <c:pt idx="133">
                  <c:v>0.3</c:v>
                </c:pt>
                <c:pt idx="134">
                  <c:v>7.6</c:v>
                </c:pt>
                <c:pt idx="135">
                  <c:v>43.5</c:v>
                </c:pt>
                <c:pt idx="136">
                  <c:v>0.8</c:v>
                </c:pt>
                <c:pt idx="137">
                  <c:v>28.5</c:v>
                </c:pt>
                <c:pt idx="138">
                  <c:v>49.4</c:v>
                </c:pt>
                <c:pt idx="139">
                  <c:v>1.4</c:v>
                </c:pt>
                <c:pt idx="140">
                  <c:v>35</c:v>
                </c:pt>
                <c:pt idx="141">
                  <c:v>47.8</c:v>
                </c:pt>
                <c:pt idx="142">
                  <c:v>5.8</c:v>
                </c:pt>
                <c:pt idx="143">
                  <c:v>44.5</c:v>
                </c:pt>
                <c:pt idx="144">
                  <c:v>9.3000000000000007</c:v>
                </c:pt>
                <c:pt idx="145">
                  <c:v>27.5</c:v>
                </c:pt>
                <c:pt idx="146">
                  <c:v>10.8</c:v>
                </c:pt>
                <c:pt idx="147">
                  <c:v>12.6</c:v>
                </c:pt>
                <c:pt idx="148">
                  <c:v>1.5</c:v>
                </c:pt>
                <c:pt idx="149">
                  <c:v>26.7</c:v>
                </c:pt>
                <c:pt idx="150">
                  <c:v>35.799999999999997</c:v>
                </c:pt>
                <c:pt idx="151">
                  <c:v>9.9</c:v>
                </c:pt>
                <c:pt idx="152">
                  <c:v>12</c:v>
                </c:pt>
                <c:pt idx="153">
                  <c:v>46.8</c:v>
                </c:pt>
                <c:pt idx="154">
                  <c:v>11.8</c:v>
                </c:pt>
                <c:pt idx="155">
                  <c:v>5.7</c:v>
                </c:pt>
                <c:pt idx="156">
                  <c:v>20.3</c:v>
                </c:pt>
                <c:pt idx="157">
                  <c:v>2</c:v>
                </c:pt>
                <c:pt idx="158">
                  <c:v>41.1</c:v>
                </c:pt>
                <c:pt idx="159">
                  <c:v>40.299999999999997</c:v>
                </c:pt>
                <c:pt idx="160">
                  <c:v>33</c:v>
                </c:pt>
                <c:pt idx="161">
                  <c:v>24.6</c:v>
                </c:pt>
                <c:pt idx="162">
                  <c:v>16</c:v>
                </c:pt>
                <c:pt idx="163">
                  <c:v>20.5</c:v>
                </c:pt>
                <c:pt idx="164">
                  <c:v>1.5</c:v>
                </c:pt>
                <c:pt idx="165">
                  <c:v>47</c:v>
                </c:pt>
                <c:pt idx="166">
                  <c:v>3.7</c:v>
                </c:pt>
                <c:pt idx="167">
                  <c:v>26.7</c:v>
                </c:pt>
                <c:pt idx="168">
                  <c:v>11.7</c:v>
                </c:pt>
                <c:pt idx="169">
                  <c:v>38.6</c:v>
                </c:pt>
                <c:pt idx="170">
                  <c:v>32.799999999999997</c:v>
                </c:pt>
                <c:pt idx="171">
                  <c:v>1.6</c:v>
                </c:pt>
                <c:pt idx="172">
                  <c:v>45.9</c:v>
                </c:pt>
                <c:pt idx="173">
                  <c:v>4.0999999999999996</c:v>
                </c:pt>
                <c:pt idx="174">
                  <c:v>43.7</c:v>
                </c:pt>
                <c:pt idx="175">
                  <c:v>36.9</c:v>
                </c:pt>
                <c:pt idx="176">
                  <c:v>25.7</c:v>
                </c:pt>
                <c:pt idx="177">
                  <c:v>11.6</c:v>
                </c:pt>
                <c:pt idx="178">
                  <c:v>15.9</c:v>
                </c:pt>
                <c:pt idx="179">
                  <c:v>37.6</c:v>
                </c:pt>
                <c:pt idx="180">
                  <c:v>39.299999999999997</c:v>
                </c:pt>
                <c:pt idx="181">
                  <c:v>35.1</c:v>
                </c:pt>
                <c:pt idx="182">
                  <c:v>39</c:v>
                </c:pt>
                <c:pt idx="183">
                  <c:v>20.100000000000001</c:v>
                </c:pt>
                <c:pt idx="184">
                  <c:v>16</c:v>
                </c:pt>
                <c:pt idx="185">
                  <c:v>11.6</c:v>
                </c:pt>
                <c:pt idx="186">
                  <c:v>2.1</c:v>
                </c:pt>
                <c:pt idx="187">
                  <c:v>0.4</c:v>
                </c:pt>
                <c:pt idx="188">
                  <c:v>25.9</c:v>
                </c:pt>
                <c:pt idx="189">
                  <c:v>38.9</c:v>
                </c:pt>
                <c:pt idx="190">
                  <c:v>29.9</c:v>
                </c:pt>
                <c:pt idx="191">
                  <c:v>11</c:v>
                </c:pt>
                <c:pt idx="192">
                  <c:v>21.7</c:v>
                </c:pt>
                <c:pt idx="193">
                  <c:v>48.9</c:v>
                </c:pt>
                <c:pt idx="194">
                  <c:v>12.1</c:v>
                </c:pt>
                <c:pt idx="195">
                  <c:v>39.6</c:v>
                </c:pt>
                <c:pt idx="196">
                  <c:v>27.2</c:v>
                </c:pt>
                <c:pt idx="197">
                  <c:v>28.1</c:v>
                </c:pt>
                <c:pt idx="198">
                  <c:v>35.4</c:v>
                </c:pt>
                <c:pt idx="19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EE-481C-A505-C512CD0AF1A2}"/>
            </c:ext>
          </c:extLst>
        </c:ser>
        <c:ser>
          <c:idx val="2"/>
          <c:order val="2"/>
          <c:tx>
            <c:strRef>
              <c:f>'Multiple Reg.'!$D$1</c:f>
              <c:strCache>
                <c:ptCount val="1"/>
                <c:pt idx="0">
                  <c:v>Influencer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Reg.'!$D$2:$D$201</c:f>
              <c:numCache>
                <c:formatCode>0</c:formatCode>
                <c:ptCount val="200"/>
                <c:pt idx="0">
                  <c:v>1.7</c:v>
                </c:pt>
                <c:pt idx="1">
                  <c:v>20.6</c:v>
                </c:pt>
                <c:pt idx="2">
                  <c:v>36.9</c:v>
                </c:pt>
                <c:pt idx="3">
                  <c:v>38.6</c:v>
                </c:pt>
                <c:pt idx="4">
                  <c:v>93.625</c:v>
                </c:pt>
                <c:pt idx="5">
                  <c:v>9.1999999999999993</c:v>
                </c:pt>
                <c:pt idx="6">
                  <c:v>1.8</c:v>
                </c:pt>
                <c:pt idx="7">
                  <c:v>37</c:v>
                </c:pt>
                <c:pt idx="8">
                  <c:v>71.8</c:v>
                </c:pt>
                <c:pt idx="9">
                  <c:v>51.2</c:v>
                </c:pt>
                <c:pt idx="10">
                  <c:v>41.8</c:v>
                </c:pt>
                <c:pt idx="11">
                  <c:v>21.4</c:v>
                </c:pt>
                <c:pt idx="12">
                  <c:v>23.7</c:v>
                </c:pt>
                <c:pt idx="13">
                  <c:v>93.625</c:v>
                </c:pt>
                <c:pt idx="14">
                  <c:v>15.9</c:v>
                </c:pt>
                <c:pt idx="15">
                  <c:v>55.8</c:v>
                </c:pt>
                <c:pt idx="16">
                  <c:v>8.5</c:v>
                </c:pt>
                <c:pt idx="17">
                  <c:v>54.7</c:v>
                </c:pt>
                <c:pt idx="18">
                  <c:v>0.3</c:v>
                </c:pt>
                <c:pt idx="19">
                  <c:v>6.4</c:v>
                </c:pt>
                <c:pt idx="20">
                  <c:v>43.2</c:v>
                </c:pt>
                <c:pt idx="21">
                  <c:v>19.5</c:v>
                </c:pt>
                <c:pt idx="22">
                  <c:v>3.7</c:v>
                </c:pt>
                <c:pt idx="23">
                  <c:v>30</c:v>
                </c:pt>
                <c:pt idx="24">
                  <c:v>59.7</c:v>
                </c:pt>
                <c:pt idx="25">
                  <c:v>20.3</c:v>
                </c:pt>
                <c:pt idx="26">
                  <c:v>66.2</c:v>
                </c:pt>
                <c:pt idx="27">
                  <c:v>84.8</c:v>
                </c:pt>
                <c:pt idx="28">
                  <c:v>5</c:v>
                </c:pt>
                <c:pt idx="29">
                  <c:v>72.3</c:v>
                </c:pt>
                <c:pt idx="30">
                  <c:v>69.2</c:v>
                </c:pt>
                <c:pt idx="31">
                  <c:v>23.2</c:v>
                </c:pt>
                <c:pt idx="32">
                  <c:v>43</c:v>
                </c:pt>
                <c:pt idx="33">
                  <c:v>8.6999999999999993</c:v>
                </c:pt>
                <c:pt idx="34">
                  <c:v>5.3</c:v>
                </c:pt>
                <c:pt idx="35">
                  <c:v>56.5</c:v>
                </c:pt>
                <c:pt idx="36">
                  <c:v>3.2</c:v>
                </c:pt>
                <c:pt idx="37">
                  <c:v>27.3</c:v>
                </c:pt>
                <c:pt idx="38">
                  <c:v>32</c:v>
                </c:pt>
                <c:pt idx="39">
                  <c:v>13.1</c:v>
                </c:pt>
                <c:pt idx="40">
                  <c:v>5.5</c:v>
                </c:pt>
                <c:pt idx="41">
                  <c:v>18.5</c:v>
                </c:pt>
                <c:pt idx="42">
                  <c:v>22.9</c:v>
                </c:pt>
                <c:pt idx="43">
                  <c:v>27.4</c:v>
                </c:pt>
                <c:pt idx="44">
                  <c:v>8.6999999999999993</c:v>
                </c:pt>
                <c:pt idx="45">
                  <c:v>74.2</c:v>
                </c:pt>
                <c:pt idx="46">
                  <c:v>49.8</c:v>
                </c:pt>
                <c:pt idx="47">
                  <c:v>11</c:v>
                </c:pt>
                <c:pt idx="48">
                  <c:v>26.4</c:v>
                </c:pt>
                <c:pt idx="49">
                  <c:v>4</c:v>
                </c:pt>
                <c:pt idx="50">
                  <c:v>13.1</c:v>
                </c:pt>
                <c:pt idx="51">
                  <c:v>44.3</c:v>
                </c:pt>
                <c:pt idx="52">
                  <c:v>9.3000000000000007</c:v>
                </c:pt>
                <c:pt idx="53">
                  <c:v>37.9</c:v>
                </c:pt>
                <c:pt idx="54">
                  <c:v>26.2</c:v>
                </c:pt>
                <c:pt idx="55">
                  <c:v>37.700000000000003</c:v>
                </c:pt>
                <c:pt idx="56">
                  <c:v>22.9</c:v>
                </c:pt>
                <c:pt idx="57">
                  <c:v>23.5</c:v>
                </c:pt>
                <c:pt idx="58">
                  <c:v>27.2</c:v>
                </c:pt>
                <c:pt idx="59">
                  <c:v>19.399999999999999</c:v>
                </c:pt>
                <c:pt idx="60">
                  <c:v>59</c:v>
                </c:pt>
                <c:pt idx="61">
                  <c:v>53.4</c:v>
                </c:pt>
                <c:pt idx="62">
                  <c:v>5.9</c:v>
                </c:pt>
                <c:pt idx="63">
                  <c:v>49.9</c:v>
                </c:pt>
                <c:pt idx="64">
                  <c:v>58.4</c:v>
                </c:pt>
                <c:pt idx="65">
                  <c:v>19.600000000000001</c:v>
                </c:pt>
                <c:pt idx="66">
                  <c:v>45.1</c:v>
                </c:pt>
                <c:pt idx="67">
                  <c:v>15.6</c:v>
                </c:pt>
                <c:pt idx="68">
                  <c:v>33.799999999999997</c:v>
                </c:pt>
                <c:pt idx="69">
                  <c:v>31.6</c:v>
                </c:pt>
                <c:pt idx="70">
                  <c:v>57.6</c:v>
                </c:pt>
                <c:pt idx="71">
                  <c:v>10.7</c:v>
                </c:pt>
                <c:pt idx="72">
                  <c:v>46</c:v>
                </c:pt>
                <c:pt idx="73">
                  <c:v>38.700000000000003</c:v>
                </c:pt>
                <c:pt idx="74">
                  <c:v>30.7</c:v>
                </c:pt>
                <c:pt idx="75">
                  <c:v>6.4</c:v>
                </c:pt>
                <c:pt idx="76">
                  <c:v>39.6</c:v>
                </c:pt>
                <c:pt idx="77">
                  <c:v>34.6</c:v>
                </c:pt>
                <c:pt idx="78">
                  <c:v>9.5</c:v>
                </c:pt>
                <c:pt idx="79">
                  <c:v>47.4</c:v>
                </c:pt>
                <c:pt idx="80">
                  <c:v>25</c:v>
                </c:pt>
                <c:pt idx="81">
                  <c:v>65.7</c:v>
                </c:pt>
                <c:pt idx="82">
                  <c:v>52.9</c:v>
                </c:pt>
                <c:pt idx="83">
                  <c:v>31.5</c:v>
                </c:pt>
                <c:pt idx="84">
                  <c:v>22</c:v>
                </c:pt>
                <c:pt idx="85">
                  <c:v>58.7</c:v>
                </c:pt>
                <c:pt idx="86">
                  <c:v>3.6</c:v>
                </c:pt>
                <c:pt idx="87">
                  <c:v>18.2</c:v>
                </c:pt>
                <c:pt idx="88">
                  <c:v>17.600000000000001</c:v>
                </c:pt>
                <c:pt idx="89">
                  <c:v>21.2</c:v>
                </c:pt>
                <c:pt idx="90">
                  <c:v>60</c:v>
                </c:pt>
                <c:pt idx="91">
                  <c:v>52.9</c:v>
                </c:pt>
                <c:pt idx="92">
                  <c:v>14.2</c:v>
                </c:pt>
                <c:pt idx="93">
                  <c:v>38.700000000000003</c:v>
                </c:pt>
                <c:pt idx="94">
                  <c:v>35.200000000000003</c:v>
                </c:pt>
                <c:pt idx="95">
                  <c:v>24.3</c:v>
                </c:pt>
                <c:pt idx="96">
                  <c:v>2.4</c:v>
                </c:pt>
                <c:pt idx="97">
                  <c:v>17.899999999999999</c:v>
                </c:pt>
                <c:pt idx="98">
                  <c:v>12.6</c:v>
                </c:pt>
                <c:pt idx="99">
                  <c:v>25.6</c:v>
                </c:pt>
                <c:pt idx="100">
                  <c:v>59</c:v>
                </c:pt>
                <c:pt idx="101">
                  <c:v>37.700000000000003</c:v>
                </c:pt>
                <c:pt idx="102">
                  <c:v>12.8</c:v>
                </c:pt>
                <c:pt idx="103">
                  <c:v>8.3000000000000007</c:v>
                </c:pt>
                <c:pt idx="104">
                  <c:v>46.2</c:v>
                </c:pt>
                <c:pt idx="105">
                  <c:v>26.6</c:v>
                </c:pt>
                <c:pt idx="106">
                  <c:v>7.4</c:v>
                </c:pt>
                <c:pt idx="107">
                  <c:v>12.4</c:v>
                </c:pt>
                <c:pt idx="108">
                  <c:v>16.600000000000001</c:v>
                </c:pt>
                <c:pt idx="109">
                  <c:v>6</c:v>
                </c:pt>
                <c:pt idx="110">
                  <c:v>19.100000000000001</c:v>
                </c:pt>
                <c:pt idx="111">
                  <c:v>34.6</c:v>
                </c:pt>
                <c:pt idx="112">
                  <c:v>9.3000000000000007</c:v>
                </c:pt>
                <c:pt idx="113">
                  <c:v>58.5</c:v>
                </c:pt>
                <c:pt idx="114">
                  <c:v>48.7</c:v>
                </c:pt>
                <c:pt idx="115">
                  <c:v>23.1</c:v>
                </c:pt>
                <c:pt idx="116">
                  <c:v>9</c:v>
                </c:pt>
                <c:pt idx="117">
                  <c:v>11.6</c:v>
                </c:pt>
                <c:pt idx="118">
                  <c:v>10.199999999999999</c:v>
                </c:pt>
                <c:pt idx="119">
                  <c:v>10.9</c:v>
                </c:pt>
                <c:pt idx="120">
                  <c:v>31.7</c:v>
                </c:pt>
                <c:pt idx="121">
                  <c:v>38.9</c:v>
                </c:pt>
                <c:pt idx="122">
                  <c:v>79.2</c:v>
                </c:pt>
                <c:pt idx="123">
                  <c:v>3.6</c:v>
                </c:pt>
                <c:pt idx="124">
                  <c:v>34.4</c:v>
                </c:pt>
                <c:pt idx="125">
                  <c:v>31.3</c:v>
                </c:pt>
                <c:pt idx="126">
                  <c:v>5.4</c:v>
                </c:pt>
                <c:pt idx="127">
                  <c:v>63.2</c:v>
                </c:pt>
                <c:pt idx="128">
                  <c:v>45.9</c:v>
                </c:pt>
                <c:pt idx="129">
                  <c:v>8.1</c:v>
                </c:pt>
                <c:pt idx="130">
                  <c:v>73.400000000000006</c:v>
                </c:pt>
                <c:pt idx="131">
                  <c:v>8.4</c:v>
                </c:pt>
                <c:pt idx="132">
                  <c:v>28.9</c:v>
                </c:pt>
                <c:pt idx="133">
                  <c:v>23.2</c:v>
                </c:pt>
                <c:pt idx="134">
                  <c:v>7.2</c:v>
                </c:pt>
                <c:pt idx="135">
                  <c:v>50.5</c:v>
                </c:pt>
                <c:pt idx="136">
                  <c:v>14.8</c:v>
                </c:pt>
                <c:pt idx="137">
                  <c:v>14.2</c:v>
                </c:pt>
                <c:pt idx="138">
                  <c:v>45.7</c:v>
                </c:pt>
                <c:pt idx="139">
                  <c:v>7.4</c:v>
                </c:pt>
                <c:pt idx="140">
                  <c:v>52.7</c:v>
                </c:pt>
                <c:pt idx="141">
                  <c:v>51.4</c:v>
                </c:pt>
                <c:pt idx="142">
                  <c:v>24.2</c:v>
                </c:pt>
                <c:pt idx="143">
                  <c:v>35.6</c:v>
                </c:pt>
                <c:pt idx="144">
                  <c:v>0.9</c:v>
                </c:pt>
                <c:pt idx="145">
                  <c:v>16</c:v>
                </c:pt>
                <c:pt idx="146">
                  <c:v>6</c:v>
                </c:pt>
                <c:pt idx="147">
                  <c:v>18.3</c:v>
                </c:pt>
                <c:pt idx="148">
                  <c:v>30</c:v>
                </c:pt>
                <c:pt idx="149">
                  <c:v>22.3</c:v>
                </c:pt>
                <c:pt idx="150">
                  <c:v>49.3</c:v>
                </c:pt>
                <c:pt idx="151">
                  <c:v>35.700000000000003</c:v>
                </c:pt>
                <c:pt idx="152">
                  <c:v>43.1</c:v>
                </c:pt>
                <c:pt idx="153">
                  <c:v>34.5</c:v>
                </c:pt>
                <c:pt idx="154">
                  <c:v>25.9</c:v>
                </c:pt>
                <c:pt idx="155">
                  <c:v>29.7</c:v>
                </c:pt>
                <c:pt idx="156">
                  <c:v>32.5</c:v>
                </c:pt>
                <c:pt idx="157">
                  <c:v>21.4</c:v>
                </c:pt>
                <c:pt idx="158">
                  <c:v>5.8</c:v>
                </c:pt>
                <c:pt idx="159">
                  <c:v>11.9</c:v>
                </c:pt>
                <c:pt idx="160">
                  <c:v>19.3</c:v>
                </c:pt>
                <c:pt idx="161">
                  <c:v>2.2000000000000002</c:v>
                </c:pt>
                <c:pt idx="162">
                  <c:v>40.799999999999997</c:v>
                </c:pt>
                <c:pt idx="163">
                  <c:v>18.3</c:v>
                </c:pt>
                <c:pt idx="164">
                  <c:v>33</c:v>
                </c:pt>
                <c:pt idx="165">
                  <c:v>8.5</c:v>
                </c:pt>
                <c:pt idx="166">
                  <c:v>13.8</c:v>
                </c:pt>
                <c:pt idx="167">
                  <c:v>35.1</c:v>
                </c:pt>
                <c:pt idx="168">
                  <c:v>36.799999999999997</c:v>
                </c:pt>
                <c:pt idx="169">
                  <c:v>65.599999999999994</c:v>
                </c:pt>
                <c:pt idx="170">
                  <c:v>23.5</c:v>
                </c:pt>
                <c:pt idx="171">
                  <c:v>20.7</c:v>
                </c:pt>
                <c:pt idx="172">
                  <c:v>69.3</c:v>
                </c:pt>
                <c:pt idx="173">
                  <c:v>31.6</c:v>
                </c:pt>
                <c:pt idx="174">
                  <c:v>89.4</c:v>
                </c:pt>
                <c:pt idx="175">
                  <c:v>45.2</c:v>
                </c:pt>
                <c:pt idx="176">
                  <c:v>43.3</c:v>
                </c:pt>
                <c:pt idx="177">
                  <c:v>18.399999999999999</c:v>
                </c:pt>
                <c:pt idx="178">
                  <c:v>49.6</c:v>
                </c:pt>
                <c:pt idx="179">
                  <c:v>21.6</c:v>
                </c:pt>
                <c:pt idx="180">
                  <c:v>45.1</c:v>
                </c:pt>
                <c:pt idx="181">
                  <c:v>65.900000000000006</c:v>
                </c:pt>
                <c:pt idx="182">
                  <c:v>9.3000000000000007</c:v>
                </c:pt>
                <c:pt idx="183">
                  <c:v>17</c:v>
                </c:pt>
                <c:pt idx="184">
                  <c:v>22.3</c:v>
                </c:pt>
                <c:pt idx="185">
                  <c:v>5.7</c:v>
                </c:pt>
                <c:pt idx="186">
                  <c:v>1</c:v>
                </c:pt>
                <c:pt idx="187">
                  <c:v>25.6</c:v>
                </c:pt>
                <c:pt idx="188">
                  <c:v>20.5</c:v>
                </c:pt>
                <c:pt idx="189">
                  <c:v>50.6</c:v>
                </c:pt>
                <c:pt idx="190">
                  <c:v>9.4</c:v>
                </c:pt>
                <c:pt idx="191">
                  <c:v>29.7</c:v>
                </c:pt>
                <c:pt idx="192">
                  <c:v>50.4</c:v>
                </c:pt>
                <c:pt idx="193">
                  <c:v>75</c:v>
                </c:pt>
                <c:pt idx="194">
                  <c:v>23.4</c:v>
                </c:pt>
                <c:pt idx="195">
                  <c:v>8.6999999999999993</c:v>
                </c:pt>
                <c:pt idx="196">
                  <c:v>2.1</c:v>
                </c:pt>
                <c:pt idx="197">
                  <c:v>41.4</c:v>
                </c:pt>
                <c:pt idx="198">
                  <c:v>75.599999999999994</c:v>
                </c:pt>
                <c:pt idx="199">
                  <c:v>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EE-481C-A505-C512CD0AF1A2}"/>
            </c:ext>
          </c:extLst>
        </c:ser>
        <c:ser>
          <c:idx val="3"/>
          <c:order val="3"/>
          <c:tx>
            <c:strRef>
              <c:f>'Multiple Reg.'!$E$1</c:f>
              <c:strCache>
                <c:ptCount val="1"/>
                <c:pt idx="0">
                  <c:v>TIKTOK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'Multiple Reg.'!$A$2:$A$201</c:f>
              <c:numCache>
                <c:formatCode>0</c:formatCode>
                <c:ptCount val="200"/>
                <c:pt idx="0">
                  <c:v>227</c:v>
                </c:pt>
                <c:pt idx="1">
                  <c:v>118</c:v>
                </c:pt>
                <c:pt idx="2">
                  <c:v>128</c:v>
                </c:pt>
                <c:pt idx="3">
                  <c:v>126</c:v>
                </c:pt>
                <c:pt idx="4">
                  <c:v>135</c:v>
                </c:pt>
                <c:pt idx="5">
                  <c:v>92</c:v>
                </c:pt>
                <c:pt idx="6">
                  <c:v>226</c:v>
                </c:pt>
                <c:pt idx="7">
                  <c:v>166</c:v>
                </c:pt>
                <c:pt idx="8">
                  <c:v>272</c:v>
                </c:pt>
                <c:pt idx="9">
                  <c:v>257</c:v>
                </c:pt>
                <c:pt idx="10">
                  <c:v>271</c:v>
                </c:pt>
                <c:pt idx="11">
                  <c:v>158</c:v>
                </c:pt>
                <c:pt idx="12">
                  <c:v>131</c:v>
                </c:pt>
                <c:pt idx="13">
                  <c:v>254</c:v>
                </c:pt>
                <c:pt idx="14">
                  <c:v>220</c:v>
                </c:pt>
                <c:pt idx="15">
                  <c:v>258</c:v>
                </c:pt>
                <c:pt idx="16">
                  <c:v>129</c:v>
                </c:pt>
                <c:pt idx="17">
                  <c:v>240</c:v>
                </c:pt>
                <c:pt idx="18">
                  <c:v>184</c:v>
                </c:pt>
                <c:pt idx="19">
                  <c:v>162</c:v>
                </c:pt>
                <c:pt idx="20">
                  <c:v>231</c:v>
                </c:pt>
                <c:pt idx="21">
                  <c:v>139</c:v>
                </c:pt>
                <c:pt idx="22">
                  <c:v>167</c:v>
                </c:pt>
                <c:pt idx="23">
                  <c:v>188</c:v>
                </c:pt>
                <c:pt idx="24">
                  <c:v>210</c:v>
                </c:pt>
                <c:pt idx="25">
                  <c:v>216</c:v>
                </c:pt>
                <c:pt idx="26">
                  <c:v>235.5</c:v>
                </c:pt>
                <c:pt idx="27">
                  <c:v>131</c:v>
                </c:pt>
                <c:pt idx="28">
                  <c:v>256</c:v>
                </c:pt>
                <c:pt idx="29">
                  <c:v>225</c:v>
                </c:pt>
                <c:pt idx="30">
                  <c:v>236</c:v>
                </c:pt>
                <c:pt idx="31">
                  <c:v>221</c:v>
                </c:pt>
                <c:pt idx="32">
                  <c:v>147</c:v>
                </c:pt>
                <c:pt idx="33">
                  <c:v>142</c:v>
                </c:pt>
                <c:pt idx="34">
                  <c:v>208</c:v>
                </c:pt>
                <c:pt idx="35">
                  <c:v>150</c:v>
                </c:pt>
                <c:pt idx="36">
                  <c:v>264</c:v>
                </c:pt>
                <c:pt idx="37">
                  <c:v>170</c:v>
                </c:pt>
                <c:pt idx="38">
                  <c:v>230</c:v>
                </c:pt>
                <c:pt idx="39">
                  <c:v>127</c:v>
                </c:pt>
                <c:pt idx="40">
                  <c:v>139</c:v>
                </c:pt>
                <c:pt idx="41">
                  <c:v>245</c:v>
                </c:pt>
                <c:pt idx="42">
                  <c:v>199</c:v>
                </c:pt>
                <c:pt idx="43">
                  <c:v>124</c:v>
                </c:pt>
                <c:pt idx="44">
                  <c:v>139</c:v>
                </c:pt>
                <c:pt idx="45">
                  <c:v>201</c:v>
                </c:pt>
                <c:pt idx="46">
                  <c:v>137</c:v>
                </c:pt>
                <c:pt idx="47">
                  <c:v>196</c:v>
                </c:pt>
                <c:pt idx="48">
                  <c:v>149</c:v>
                </c:pt>
                <c:pt idx="49">
                  <c:v>151.5</c:v>
                </c:pt>
                <c:pt idx="50">
                  <c:v>187</c:v>
                </c:pt>
                <c:pt idx="51">
                  <c:v>265</c:v>
                </c:pt>
                <c:pt idx="52">
                  <c:v>186</c:v>
                </c:pt>
                <c:pt idx="53">
                  <c:v>218</c:v>
                </c:pt>
                <c:pt idx="54">
                  <c:v>175</c:v>
                </c:pt>
                <c:pt idx="55">
                  <c:v>239</c:v>
                </c:pt>
                <c:pt idx="56">
                  <c:v>168</c:v>
                </c:pt>
                <c:pt idx="57">
                  <c:v>127</c:v>
                </c:pt>
                <c:pt idx="58">
                  <c:v>229</c:v>
                </c:pt>
                <c:pt idx="59">
                  <c:v>129</c:v>
                </c:pt>
                <c:pt idx="60">
                  <c:v>811</c:v>
                </c:pt>
                <c:pt idx="61">
                  <c:v>188</c:v>
                </c:pt>
                <c:pt idx="62">
                  <c:v>132</c:v>
                </c:pt>
                <c:pt idx="63">
                  <c:v>149</c:v>
                </c:pt>
                <c:pt idx="64">
                  <c:v>137</c:v>
                </c:pt>
                <c:pt idx="65">
                  <c:v>228</c:v>
                </c:pt>
                <c:pt idx="66">
                  <c:v>139</c:v>
                </c:pt>
                <c:pt idx="67">
                  <c:v>125</c:v>
                </c:pt>
                <c:pt idx="68">
                  <c:v>223</c:v>
                </c:pt>
                <c:pt idx="69">
                  <c:v>179</c:v>
                </c:pt>
                <c:pt idx="70">
                  <c:v>185</c:v>
                </c:pt>
                <c:pt idx="71">
                  <c:v>167</c:v>
                </c:pt>
                <c:pt idx="72">
                  <c:v>191</c:v>
                </c:pt>
                <c:pt idx="73">
                  <c:v>196</c:v>
                </c:pt>
                <c:pt idx="74">
                  <c:v>159</c:v>
                </c:pt>
                <c:pt idx="75">
                  <c:v>139</c:v>
                </c:pt>
                <c:pt idx="76">
                  <c:v>235</c:v>
                </c:pt>
                <c:pt idx="77">
                  <c:v>122</c:v>
                </c:pt>
                <c:pt idx="78">
                  <c:v>166</c:v>
                </c:pt>
                <c:pt idx="79">
                  <c:v>163</c:v>
                </c:pt>
                <c:pt idx="80">
                  <c:v>168</c:v>
                </c:pt>
                <c:pt idx="81">
                  <c:v>159</c:v>
                </c:pt>
                <c:pt idx="82">
                  <c:v>240</c:v>
                </c:pt>
                <c:pt idx="83">
                  <c:v>165</c:v>
                </c:pt>
                <c:pt idx="84">
                  <c:v>168</c:v>
                </c:pt>
                <c:pt idx="85">
                  <c:v>225</c:v>
                </c:pt>
                <c:pt idx="86">
                  <c:v>204</c:v>
                </c:pt>
                <c:pt idx="87">
                  <c:v>186</c:v>
                </c:pt>
                <c:pt idx="88">
                  <c:v>135</c:v>
                </c:pt>
                <c:pt idx="89">
                  <c:v>119</c:v>
                </c:pt>
                <c:pt idx="90">
                  <c:v>240</c:v>
                </c:pt>
                <c:pt idx="91">
                  <c:v>175</c:v>
                </c:pt>
                <c:pt idx="92">
                  <c:v>169</c:v>
                </c:pt>
                <c:pt idx="93">
                  <c:v>186</c:v>
                </c:pt>
                <c:pt idx="94">
                  <c:v>131</c:v>
                </c:pt>
                <c:pt idx="95">
                  <c:v>111</c:v>
                </c:pt>
                <c:pt idx="96">
                  <c:v>159</c:v>
                </c:pt>
                <c:pt idx="97">
                  <c:v>163</c:v>
                </c:pt>
                <c:pt idx="98">
                  <c:v>167</c:v>
                </c:pt>
                <c:pt idx="99">
                  <c:v>129</c:v>
                </c:pt>
                <c:pt idx="100">
                  <c:v>196</c:v>
                </c:pt>
                <c:pt idx="101">
                  <c:v>208</c:v>
                </c:pt>
                <c:pt idx="102">
                  <c:v>129</c:v>
                </c:pt>
                <c:pt idx="103">
                  <c:v>108</c:v>
                </c:pt>
                <c:pt idx="104">
                  <c:v>163</c:v>
                </c:pt>
                <c:pt idx="105">
                  <c:v>108</c:v>
                </c:pt>
                <c:pt idx="106">
                  <c:v>193</c:v>
                </c:pt>
                <c:pt idx="107">
                  <c:v>171</c:v>
                </c:pt>
                <c:pt idx="108">
                  <c:v>133</c:v>
                </c:pt>
                <c:pt idx="109">
                  <c:v>184</c:v>
                </c:pt>
                <c:pt idx="110">
                  <c:v>148</c:v>
                </c:pt>
                <c:pt idx="111">
                  <c:v>138</c:v>
                </c:pt>
                <c:pt idx="112">
                  <c:v>93</c:v>
                </c:pt>
                <c:pt idx="113">
                  <c:v>197</c:v>
                </c:pt>
                <c:pt idx="114">
                  <c:v>125</c:v>
                </c:pt>
                <c:pt idx="115">
                  <c:v>120</c:v>
                </c:pt>
                <c:pt idx="116">
                  <c:v>123</c:v>
                </c:pt>
                <c:pt idx="117">
                  <c:v>152</c:v>
                </c:pt>
                <c:pt idx="118">
                  <c:v>135</c:v>
                </c:pt>
                <c:pt idx="119">
                  <c:v>117</c:v>
                </c:pt>
                <c:pt idx="120">
                  <c:v>129</c:v>
                </c:pt>
                <c:pt idx="121">
                  <c:v>127</c:v>
                </c:pt>
                <c:pt idx="122">
                  <c:v>172</c:v>
                </c:pt>
                <c:pt idx="123">
                  <c:v>112</c:v>
                </c:pt>
                <c:pt idx="124">
                  <c:v>139</c:v>
                </c:pt>
                <c:pt idx="125">
                  <c:v>117</c:v>
                </c:pt>
                <c:pt idx="126">
                  <c:v>132</c:v>
                </c:pt>
                <c:pt idx="127">
                  <c:v>180</c:v>
                </c:pt>
                <c:pt idx="128">
                  <c:v>183</c:v>
                </c:pt>
                <c:pt idx="129">
                  <c:v>116</c:v>
                </c:pt>
                <c:pt idx="130">
                  <c:v>147</c:v>
                </c:pt>
                <c:pt idx="131">
                  <c:v>298.75</c:v>
                </c:pt>
                <c:pt idx="132">
                  <c:v>187</c:v>
                </c:pt>
                <c:pt idx="133">
                  <c:v>104</c:v>
                </c:pt>
                <c:pt idx="134">
                  <c:v>113</c:v>
                </c:pt>
                <c:pt idx="135">
                  <c:v>173</c:v>
                </c:pt>
                <c:pt idx="136">
                  <c:v>108</c:v>
                </c:pt>
                <c:pt idx="137">
                  <c:v>149</c:v>
                </c:pt>
                <c:pt idx="138">
                  <c:v>152</c:v>
                </c:pt>
                <c:pt idx="139">
                  <c:v>91.5</c:v>
                </c:pt>
                <c:pt idx="140">
                  <c:v>133</c:v>
                </c:pt>
                <c:pt idx="141">
                  <c:v>177</c:v>
                </c:pt>
                <c:pt idx="142">
                  <c:v>95</c:v>
                </c:pt>
                <c:pt idx="143">
                  <c:v>149</c:v>
                </c:pt>
                <c:pt idx="144">
                  <c:v>109</c:v>
                </c:pt>
                <c:pt idx="145">
                  <c:v>122</c:v>
                </c:pt>
                <c:pt idx="146">
                  <c:v>116</c:v>
                </c:pt>
                <c:pt idx="147">
                  <c:v>110</c:v>
                </c:pt>
                <c:pt idx="148">
                  <c:v>112</c:v>
                </c:pt>
                <c:pt idx="149">
                  <c:v>120</c:v>
                </c:pt>
                <c:pt idx="150">
                  <c:v>151</c:v>
                </c:pt>
                <c:pt idx="151">
                  <c:v>119</c:v>
                </c:pt>
                <c:pt idx="152">
                  <c:v>116</c:v>
                </c:pt>
                <c:pt idx="153">
                  <c:v>152</c:v>
                </c:pt>
                <c:pt idx="154">
                  <c:v>126</c:v>
                </c:pt>
                <c:pt idx="155">
                  <c:v>105</c:v>
                </c:pt>
                <c:pt idx="156">
                  <c:v>128</c:v>
                </c:pt>
                <c:pt idx="157">
                  <c:v>83</c:v>
                </c:pt>
                <c:pt idx="158">
                  <c:v>114</c:v>
                </c:pt>
                <c:pt idx="159">
                  <c:v>110</c:v>
                </c:pt>
                <c:pt idx="160">
                  <c:v>106</c:v>
                </c:pt>
                <c:pt idx="161">
                  <c:v>104</c:v>
                </c:pt>
                <c:pt idx="162">
                  <c:v>123</c:v>
                </c:pt>
                <c:pt idx="163">
                  <c:v>127</c:v>
                </c:pt>
                <c:pt idx="164">
                  <c:v>74</c:v>
                </c:pt>
                <c:pt idx="165">
                  <c:v>124</c:v>
                </c:pt>
                <c:pt idx="166">
                  <c:v>91</c:v>
                </c:pt>
                <c:pt idx="167">
                  <c:v>114</c:v>
                </c:pt>
                <c:pt idx="168">
                  <c:v>111</c:v>
                </c:pt>
                <c:pt idx="169">
                  <c:v>124</c:v>
                </c:pt>
                <c:pt idx="170">
                  <c:v>123</c:v>
                </c:pt>
                <c:pt idx="171">
                  <c:v>83</c:v>
                </c:pt>
                <c:pt idx="172">
                  <c:v>96</c:v>
                </c:pt>
                <c:pt idx="173">
                  <c:v>62</c:v>
                </c:pt>
                <c:pt idx="174">
                  <c:v>105</c:v>
                </c:pt>
                <c:pt idx="175">
                  <c:v>85</c:v>
                </c:pt>
                <c:pt idx="176">
                  <c:v>89</c:v>
                </c:pt>
                <c:pt idx="177">
                  <c:v>90</c:v>
                </c:pt>
                <c:pt idx="178">
                  <c:v>139</c:v>
                </c:pt>
                <c:pt idx="179">
                  <c:v>90</c:v>
                </c:pt>
                <c:pt idx="180">
                  <c:v>122</c:v>
                </c:pt>
                <c:pt idx="181">
                  <c:v>95</c:v>
                </c:pt>
                <c:pt idx="182">
                  <c:v>98</c:v>
                </c:pt>
                <c:pt idx="183">
                  <c:v>93</c:v>
                </c:pt>
                <c:pt idx="184">
                  <c:v>77</c:v>
                </c:pt>
                <c:pt idx="185">
                  <c:v>35</c:v>
                </c:pt>
                <c:pt idx="186">
                  <c:v>54</c:v>
                </c:pt>
                <c:pt idx="187">
                  <c:v>54</c:v>
                </c:pt>
                <c:pt idx="188">
                  <c:v>109</c:v>
                </c:pt>
                <c:pt idx="189">
                  <c:v>78</c:v>
                </c:pt>
                <c:pt idx="190">
                  <c:v>62</c:v>
                </c:pt>
                <c:pt idx="191">
                  <c:v>86</c:v>
                </c:pt>
                <c:pt idx="192">
                  <c:v>81</c:v>
                </c:pt>
                <c:pt idx="193">
                  <c:v>86</c:v>
                </c:pt>
                <c:pt idx="194">
                  <c:v>83</c:v>
                </c:pt>
                <c:pt idx="195">
                  <c:v>28</c:v>
                </c:pt>
                <c:pt idx="196">
                  <c:v>71</c:v>
                </c:pt>
                <c:pt idx="197">
                  <c:v>71</c:v>
                </c:pt>
                <c:pt idx="198">
                  <c:v>207</c:v>
                </c:pt>
                <c:pt idx="199">
                  <c:v>113</c:v>
                </c:pt>
              </c:numCache>
            </c:numRef>
          </c:xVal>
          <c:yVal>
            <c:numRef>
              <c:f>'Multiple Reg.'!$E$2:$E$201</c:f>
              <c:numCache>
                <c:formatCode>0</c:formatCode>
                <c:ptCount val="200"/>
                <c:pt idx="0">
                  <c:v>39.76</c:v>
                </c:pt>
                <c:pt idx="1">
                  <c:v>9.1300000000000008</c:v>
                </c:pt>
                <c:pt idx="2">
                  <c:v>11.270000000000001</c:v>
                </c:pt>
                <c:pt idx="3">
                  <c:v>37.253750000000011</c:v>
                </c:pt>
                <c:pt idx="4">
                  <c:v>23.379999999999995</c:v>
                </c:pt>
                <c:pt idx="5">
                  <c:v>31.35</c:v>
                </c:pt>
                <c:pt idx="6">
                  <c:v>42.49</c:v>
                </c:pt>
                <c:pt idx="7">
                  <c:v>20.220000000000002</c:v>
                </c:pt>
                <c:pt idx="8">
                  <c:v>21.540000000000006</c:v>
                </c:pt>
                <c:pt idx="9">
                  <c:v>29.639999999999993</c:v>
                </c:pt>
                <c:pt idx="10">
                  <c:v>35.42</c:v>
                </c:pt>
                <c:pt idx="11">
                  <c:v>24.509999999999998</c:v>
                </c:pt>
                <c:pt idx="12">
                  <c:v>19.339999999999996</c:v>
                </c:pt>
                <c:pt idx="13">
                  <c:v>10.339999999999989</c:v>
                </c:pt>
                <c:pt idx="14">
                  <c:v>34.31</c:v>
                </c:pt>
                <c:pt idx="15">
                  <c:v>25.619999999999997</c:v>
                </c:pt>
                <c:pt idx="16">
                  <c:v>27.72</c:v>
                </c:pt>
                <c:pt idx="17">
                  <c:v>25.6</c:v>
                </c:pt>
                <c:pt idx="18">
                  <c:v>36.440000000000005</c:v>
                </c:pt>
                <c:pt idx="19">
                  <c:v>31.169999999999995</c:v>
                </c:pt>
                <c:pt idx="20">
                  <c:v>26.159999999999997</c:v>
                </c:pt>
                <c:pt idx="21">
                  <c:v>20.239999999999998</c:v>
                </c:pt>
                <c:pt idx="22">
                  <c:v>34.070000000000007</c:v>
                </c:pt>
                <c:pt idx="23">
                  <c:v>24.03</c:v>
                </c:pt>
                <c:pt idx="24">
                  <c:v>17.939999999999991</c:v>
                </c:pt>
                <c:pt idx="25">
                  <c:v>31.819999999999997</c:v>
                </c:pt>
                <c:pt idx="26">
                  <c:v>22.879999999999995</c:v>
                </c:pt>
                <c:pt idx="27">
                  <c:v>11.229999999999997</c:v>
                </c:pt>
                <c:pt idx="28">
                  <c:v>46.589999999999996</c:v>
                </c:pt>
                <c:pt idx="29">
                  <c:v>14.420000000000002</c:v>
                </c:pt>
                <c:pt idx="30">
                  <c:v>14.229999999999993</c:v>
                </c:pt>
                <c:pt idx="31">
                  <c:v>33.89</c:v>
                </c:pt>
                <c:pt idx="32">
                  <c:v>10.77</c:v>
                </c:pt>
                <c:pt idx="33">
                  <c:v>24.179999999999996</c:v>
                </c:pt>
                <c:pt idx="34">
                  <c:v>38.85</c:v>
                </c:pt>
                <c:pt idx="35">
                  <c:v>4.0799999999999983</c:v>
                </c:pt>
                <c:pt idx="36">
                  <c:v>45.25</c:v>
                </c:pt>
                <c:pt idx="37">
                  <c:v>20.759999999999998</c:v>
                </c:pt>
                <c:pt idx="38">
                  <c:v>28.850000000000005</c:v>
                </c:pt>
                <c:pt idx="39">
                  <c:v>18.700000000000003</c:v>
                </c:pt>
                <c:pt idx="40">
                  <c:v>36.789999999999992</c:v>
                </c:pt>
                <c:pt idx="41">
                  <c:v>37.340000000000003</c:v>
                </c:pt>
                <c:pt idx="42">
                  <c:v>29.270000000000007</c:v>
                </c:pt>
                <c:pt idx="43">
                  <c:v>13.59</c:v>
                </c:pt>
                <c:pt idx="44">
                  <c:v>1</c:v>
                </c:pt>
                <c:pt idx="45">
                  <c:v>9.419999999999991</c:v>
                </c:pt>
                <c:pt idx="46">
                  <c:v>4.4699999999999989</c:v>
                </c:pt>
                <c:pt idx="47">
                  <c:v>33.090000000000003</c:v>
                </c:pt>
                <c:pt idx="48">
                  <c:v>14.33</c:v>
                </c:pt>
                <c:pt idx="49">
                  <c:v>31.869999999999997</c:v>
                </c:pt>
                <c:pt idx="50">
                  <c:v>28.4</c:v>
                </c:pt>
                <c:pt idx="51">
                  <c:v>31.1</c:v>
                </c:pt>
                <c:pt idx="52">
                  <c:v>32.1</c:v>
                </c:pt>
                <c:pt idx="53">
                  <c:v>23.490000000000006</c:v>
                </c:pt>
                <c:pt idx="54">
                  <c:v>20.8</c:v>
                </c:pt>
                <c:pt idx="55">
                  <c:v>30.8</c:v>
                </c:pt>
                <c:pt idx="56">
                  <c:v>23.2</c:v>
                </c:pt>
                <c:pt idx="57">
                  <c:v>16.89</c:v>
                </c:pt>
                <c:pt idx="58">
                  <c:v>32.749999999999993</c:v>
                </c:pt>
                <c:pt idx="59">
                  <c:v>15.520000000000001</c:v>
                </c:pt>
                <c:pt idx="60">
                  <c:v>14.919999999999995</c:v>
                </c:pt>
                <c:pt idx="61">
                  <c:v>14.329999999999998</c:v>
                </c:pt>
                <c:pt idx="62">
                  <c:v>19.149999999999999</c:v>
                </c:pt>
                <c:pt idx="63">
                  <c:v>10.659999999999997</c:v>
                </c:pt>
                <c:pt idx="64">
                  <c:v>0.12000000000000455</c:v>
                </c:pt>
                <c:pt idx="65">
                  <c:v>35.209999999999994</c:v>
                </c:pt>
                <c:pt idx="66">
                  <c:v>20.69</c:v>
                </c:pt>
                <c:pt idx="67">
                  <c:v>17.36</c:v>
                </c:pt>
                <c:pt idx="68">
                  <c:v>29.330000000000002</c:v>
                </c:pt>
                <c:pt idx="69">
                  <c:v>18.759999999999998</c:v>
                </c:pt>
                <c:pt idx="70">
                  <c:v>10.3</c:v>
                </c:pt>
                <c:pt idx="71">
                  <c:v>26.98</c:v>
                </c:pt>
                <c:pt idx="72">
                  <c:v>18.459999999999997</c:v>
                </c:pt>
                <c:pt idx="73">
                  <c:v>19.729999999999997</c:v>
                </c:pt>
                <c:pt idx="74">
                  <c:v>14.02</c:v>
                </c:pt>
                <c:pt idx="75">
                  <c:v>19.79</c:v>
                </c:pt>
                <c:pt idx="76">
                  <c:v>26.65</c:v>
                </c:pt>
                <c:pt idx="77">
                  <c:v>7.6899999999999995</c:v>
                </c:pt>
                <c:pt idx="78">
                  <c:v>25.53</c:v>
                </c:pt>
                <c:pt idx="79">
                  <c:v>7.9399999999999977</c:v>
                </c:pt>
                <c:pt idx="80">
                  <c:v>17.649999999999999</c:v>
                </c:pt>
                <c:pt idx="81">
                  <c:v>2.2399999999999984</c:v>
                </c:pt>
                <c:pt idx="82">
                  <c:v>22.23</c:v>
                </c:pt>
                <c:pt idx="83">
                  <c:v>16.159999999999997</c:v>
                </c:pt>
                <c:pt idx="84">
                  <c:v>20.190000000000001</c:v>
                </c:pt>
                <c:pt idx="85">
                  <c:v>17.879999999999995</c:v>
                </c:pt>
                <c:pt idx="86">
                  <c:v>36.24</c:v>
                </c:pt>
                <c:pt idx="87">
                  <c:v>26.18</c:v>
                </c:pt>
                <c:pt idx="88">
                  <c:v>14.519999999999998</c:v>
                </c:pt>
                <c:pt idx="89">
                  <c:v>12.8</c:v>
                </c:pt>
                <c:pt idx="90">
                  <c:v>20.590000000000003</c:v>
                </c:pt>
                <c:pt idx="91">
                  <c:v>10.970000000000002</c:v>
                </c:pt>
                <c:pt idx="92">
                  <c:v>25.729999999999997</c:v>
                </c:pt>
                <c:pt idx="93">
                  <c:v>18.919999999999995</c:v>
                </c:pt>
                <c:pt idx="94">
                  <c:v>95</c:v>
                </c:pt>
                <c:pt idx="95">
                  <c:v>5.91</c:v>
                </c:pt>
                <c:pt idx="96">
                  <c:v>24.31</c:v>
                </c:pt>
                <c:pt idx="97">
                  <c:v>20.23</c:v>
                </c:pt>
                <c:pt idx="98">
                  <c:v>23.900000000000002</c:v>
                </c:pt>
                <c:pt idx="99">
                  <c:v>10.829999999999998</c:v>
                </c:pt>
                <c:pt idx="100">
                  <c:v>13.39</c:v>
                </c:pt>
                <c:pt idx="101">
                  <c:v>21.900000000000002</c:v>
                </c:pt>
                <c:pt idx="102">
                  <c:v>15.27</c:v>
                </c:pt>
                <c:pt idx="103">
                  <c:v>13.64</c:v>
                </c:pt>
                <c:pt idx="104">
                  <c:v>9.0500000000000007</c:v>
                </c:pt>
                <c:pt idx="105">
                  <c:v>4.3599999999999994</c:v>
                </c:pt>
                <c:pt idx="106">
                  <c:v>31.79</c:v>
                </c:pt>
                <c:pt idx="107">
                  <c:v>24.65</c:v>
                </c:pt>
                <c:pt idx="108">
                  <c:v>16.579999999999998</c:v>
                </c:pt>
                <c:pt idx="109">
                  <c:v>17</c:v>
                </c:pt>
                <c:pt idx="110">
                  <c:v>19.04</c:v>
                </c:pt>
                <c:pt idx="111">
                  <c:v>8.5299999999999958</c:v>
                </c:pt>
                <c:pt idx="112">
                  <c:v>12.160000000000002</c:v>
                </c:pt>
                <c:pt idx="113">
                  <c:v>12.399999999999995</c:v>
                </c:pt>
                <c:pt idx="114">
                  <c:v>16.819999999999997</c:v>
                </c:pt>
                <c:pt idx="115">
                  <c:v>6.2099999999999991</c:v>
                </c:pt>
                <c:pt idx="116">
                  <c:v>11.38</c:v>
                </c:pt>
                <c:pt idx="117">
                  <c:v>17.18</c:v>
                </c:pt>
                <c:pt idx="118">
                  <c:v>17.100000000000001</c:v>
                </c:pt>
                <c:pt idx="119">
                  <c:v>13.380000000000003</c:v>
                </c:pt>
                <c:pt idx="120">
                  <c:v>5.4500000000000028</c:v>
                </c:pt>
                <c:pt idx="121">
                  <c:v>1.4600000000000026</c:v>
                </c:pt>
                <c:pt idx="122">
                  <c:v>19.339999999999996</c:v>
                </c:pt>
                <c:pt idx="123">
                  <c:v>13.4</c:v>
                </c:pt>
                <c:pt idx="124">
                  <c:v>19.549999999999997</c:v>
                </c:pt>
                <c:pt idx="125">
                  <c:v>3.2699999999999996</c:v>
                </c:pt>
                <c:pt idx="126">
                  <c:v>16.91</c:v>
                </c:pt>
                <c:pt idx="127">
                  <c:v>6.09</c:v>
                </c:pt>
                <c:pt idx="128">
                  <c:v>16.010000000000005</c:v>
                </c:pt>
                <c:pt idx="129">
                  <c:v>8.6300000000000008</c:v>
                </c:pt>
                <c:pt idx="130">
                  <c:v>12.219999999999995</c:v>
                </c:pt>
                <c:pt idx="131">
                  <c:v>21.71</c:v>
                </c:pt>
                <c:pt idx="132">
                  <c:v>22.949999999999996</c:v>
                </c:pt>
                <c:pt idx="133">
                  <c:v>19.910000000000004</c:v>
                </c:pt>
                <c:pt idx="134">
                  <c:v>17</c:v>
                </c:pt>
                <c:pt idx="135">
                  <c:v>10.939999999999998</c:v>
                </c:pt>
                <c:pt idx="136">
                  <c:v>2.12</c:v>
                </c:pt>
                <c:pt idx="137">
                  <c:v>20.62</c:v>
                </c:pt>
                <c:pt idx="138">
                  <c:v>13.89</c:v>
                </c:pt>
                <c:pt idx="139">
                  <c:v>7.3099999999999987</c:v>
                </c:pt>
                <c:pt idx="140">
                  <c:v>3.9299999999999962</c:v>
                </c:pt>
                <c:pt idx="141">
                  <c:v>14.319999999999993</c:v>
                </c:pt>
                <c:pt idx="142">
                  <c:v>19.829999999999998</c:v>
                </c:pt>
                <c:pt idx="143">
                  <c:v>14.849999999999998</c:v>
                </c:pt>
                <c:pt idx="144">
                  <c:v>11.190000000000001</c:v>
                </c:pt>
                <c:pt idx="145">
                  <c:v>14.979999999999999</c:v>
                </c:pt>
                <c:pt idx="146">
                  <c:v>10.549999999999999</c:v>
                </c:pt>
                <c:pt idx="147">
                  <c:v>5.2099999999999991</c:v>
                </c:pt>
                <c:pt idx="148">
                  <c:v>18.47</c:v>
                </c:pt>
                <c:pt idx="149">
                  <c:v>12.070000000000002</c:v>
                </c:pt>
                <c:pt idx="150">
                  <c:v>6.75</c:v>
                </c:pt>
                <c:pt idx="151">
                  <c:v>19.64</c:v>
                </c:pt>
                <c:pt idx="152">
                  <c:v>14.719999999999999</c:v>
                </c:pt>
                <c:pt idx="153">
                  <c:v>17.419999999999998</c:v>
                </c:pt>
                <c:pt idx="154">
                  <c:v>4.2600000000000016</c:v>
                </c:pt>
                <c:pt idx="155">
                  <c:v>16.59</c:v>
                </c:pt>
                <c:pt idx="156">
                  <c:v>4.68</c:v>
                </c:pt>
                <c:pt idx="157">
                  <c:v>17.79</c:v>
                </c:pt>
                <c:pt idx="158">
                  <c:v>22.18</c:v>
                </c:pt>
                <c:pt idx="159">
                  <c:v>19.189999999999998</c:v>
                </c:pt>
                <c:pt idx="160">
                  <c:v>11.459999999999999</c:v>
                </c:pt>
                <c:pt idx="161">
                  <c:v>14.57</c:v>
                </c:pt>
                <c:pt idx="162">
                  <c:v>18.739999999999998</c:v>
                </c:pt>
                <c:pt idx="163">
                  <c:v>9.8500000000000014</c:v>
                </c:pt>
                <c:pt idx="164">
                  <c:v>10.41</c:v>
                </c:pt>
                <c:pt idx="165">
                  <c:v>24.93</c:v>
                </c:pt>
                <c:pt idx="166">
                  <c:v>0.14999999999999947</c:v>
                </c:pt>
                <c:pt idx="167">
                  <c:v>3.6199999999999992</c:v>
                </c:pt>
                <c:pt idx="168">
                  <c:v>17.82</c:v>
                </c:pt>
                <c:pt idx="169">
                  <c:v>16.750000000000004</c:v>
                </c:pt>
                <c:pt idx="170">
                  <c:v>12.749999999999998</c:v>
                </c:pt>
                <c:pt idx="171">
                  <c:v>15.27</c:v>
                </c:pt>
                <c:pt idx="172">
                  <c:v>16.95</c:v>
                </c:pt>
                <c:pt idx="173">
                  <c:v>11.129999999999999</c:v>
                </c:pt>
                <c:pt idx="174">
                  <c:v>7.7799999999999976</c:v>
                </c:pt>
                <c:pt idx="175">
                  <c:v>1.5399999999999956</c:v>
                </c:pt>
                <c:pt idx="176">
                  <c:v>18.04</c:v>
                </c:pt>
                <c:pt idx="177">
                  <c:v>3.4400000000000013</c:v>
                </c:pt>
                <c:pt idx="178">
                  <c:v>9.4299999999999962</c:v>
                </c:pt>
                <c:pt idx="179">
                  <c:v>11.95</c:v>
                </c:pt>
                <c:pt idx="180">
                  <c:v>6.0599999999999952</c:v>
                </c:pt>
                <c:pt idx="181">
                  <c:v>17</c:v>
                </c:pt>
                <c:pt idx="182">
                  <c:v>18.339999999999996</c:v>
                </c:pt>
                <c:pt idx="183">
                  <c:v>5.2100000000000009</c:v>
                </c:pt>
                <c:pt idx="184">
                  <c:v>1.0199999999999996</c:v>
                </c:pt>
                <c:pt idx="185">
                  <c:v>92</c:v>
                </c:pt>
                <c:pt idx="186">
                  <c:v>1.5100000000000002</c:v>
                </c:pt>
                <c:pt idx="187">
                  <c:v>11.269999999999998</c:v>
                </c:pt>
                <c:pt idx="188">
                  <c:v>9.0499999999999989</c:v>
                </c:pt>
                <c:pt idx="189">
                  <c:v>19.989999999999998</c:v>
                </c:pt>
                <c:pt idx="190">
                  <c:v>11.729999999999999</c:v>
                </c:pt>
                <c:pt idx="191">
                  <c:v>16.119999999999997</c:v>
                </c:pt>
                <c:pt idx="192">
                  <c:v>12.57</c:v>
                </c:pt>
                <c:pt idx="193">
                  <c:v>15.32</c:v>
                </c:pt>
                <c:pt idx="194">
                  <c:v>18.560000000000002</c:v>
                </c:pt>
                <c:pt idx="195">
                  <c:v>111</c:v>
                </c:pt>
                <c:pt idx="196">
                  <c:v>13.6</c:v>
                </c:pt>
                <c:pt idx="197">
                  <c:v>18.220000000000002</c:v>
                </c:pt>
                <c:pt idx="198">
                  <c:v>6.8299999999999947</c:v>
                </c:pt>
                <c:pt idx="199">
                  <c:v>10.68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EE-481C-A505-C512CD0A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531583"/>
        <c:axId val="1577528671"/>
      </c:scatterChart>
      <c:valAx>
        <c:axId val="157753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7528671"/>
        <c:crosses val="autoZero"/>
        <c:crossBetween val="midCat"/>
      </c:valAx>
      <c:valAx>
        <c:axId val="157752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753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tr-T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</a:t>
            </a:r>
          </a:p>
          <a:p>
            <a:pPr algn="ctr" rtl="0">
              <a:defRPr/>
            </a:pPr>
            <a:r>
              <a:rPr lang="tr-T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Outlier</a:t>
            </a:r>
          </a:p>
        </cx:rich>
      </cx:tx>
    </cx:title>
    <cx:plotArea>
      <cx:plotAreaRegion>
        <cx:series layoutId="boxWhisker" uniqueId="{CC5040EE-09C6-4E75-83F3-A8D12F17A6BC}">
          <cx:tx>
            <cx:txData>
              <cx:f>_xlchart.v1.0</cx:f>
              <cx:v>GoogleAds</cx:v>
            </cx:txData>
          </cx:tx>
          <cx:dataId val="0"/>
          <cx:layoutPr>
            <cx:statistics quartileMethod="exclusive"/>
          </cx:layoutPr>
        </cx:series>
        <cx:series layoutId="boxWhisker" uniqueId="{171914D0-AFEC-44AD-9BD1-8C54F43EB270}">
          <cx:tx>
            <cx:txData>
              <cx:f>_xlchart.v1.2</cx:f>
              <cx:v>Meta</cx:v>
            </cx:txData>
          </cx:tx>
          <cx:dataId val="1"/>
          <cx:layoutPr>
            <cx:statistics quartileMethod="exclusive"/>
          </cx:layoutPr>
        </cx:series>
        <cx:series layoutId="boxWhisker" uniqueId="{D5ED8ECD-C6DB-4D14-B92D-E79E6F37E51A}">
          <cx:tx>
            <cx:txData>
              <cx:f>_xlchart.v1.4</cx:f>
              <cx:v>Influencer</cx:v>
            </cx:txData>
          </cx:tx>
          <cx:dataId val="2"/>
          <cx:layoutPr>
            <cx:statistics quartileMethod="exclusive"/>
          </cx:layoutPr>
        </cx:series>
        <cx:series layoutId="boxWhisker" uniqueId="{A7F818F8-6FF0-4C30-9988-415623083E27}">
          <cx:tx>
            <cx:txData>
              <cx:f>_xlchart.v1.6</cx:f>
              <cx:v>TIKTOK</cx:v>
            </cx:txData>
          </cx:tx>
          <cx:dataId val="3"/>
          <cx:layoutPr>
            <cx:statistics quartileMethod="exclusive"/>
          </cx:layoutPr>
        </cx:series>
        <cx:series layoutId="boxWhisker" uniqueId="{3B00F403-B454-4654-9DD8-59B5DA84E31E}">
          <cx:tx>
            <cx:txData>
              <cx:f>_xlchart.v1.8</cx:f>
              <cx:v>SALES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tr-T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28576</xdr:rowOff>
    </xdr:from>
    <xdr:to>
      <xdr:col>8</xdr:col>
      <xdr:colOff>466725</xdr:colOff>
      <xdr:row>5</xdr:row>
      <xdr:rowOff>133350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32C643C5-C8DF-4681-941D-DA3C017698B6}"/>
            </a:ext>
          </a:extLst>
        </xdr:cNvPr>
        <xdr:cNvSpPr txBox="1"/>
      </xdr:nvSpPr>
      <xdr:spPr>
        <a:xfrm>
          <a:off x="2581275" y="219076"/>
          <a:ext cx="3495675" cy="866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Hafta</a:t>
          </a:r>
          <a:r>
            <a:rPr lang="tr-TR" sz="1100" baseline="0"/>
            <a:t> sonları satışlar yüksekken, özellikle hafta ortasında satışlar düşmektedir. Bu yüzden </a:t>
          </a:r>
          <a:r>
            <a:rPr lang="tr-TR" sz="1100"/>
            <a:t>TIKTOK,</a:t>
          </a:r>
          <a:r>
            <a:rPr lang="tr-TR" sz="1100" baseline="0"/>
            <a:t> Meta gibi platformlarda hafta ortasında daha fazla harcama yapılmış gibi görünüyor. </a:t>
          </a:r>
        </a:p>
        <a:p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4</xdr:row>
      <xdr:rowOff>19049</xdr:rowOff>
    </xdr:from>
    <xdr:to>
      <xdr:col>24</xdr:col>
      <xdr:colOff>19050</xdr:colOff>
      <xdr:row>14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B1883D-AD5E-1106-FC93-E2FF32133C95}"/>
            </a:ext>
          </a:extLst>
        </xdr:cNvPr>
        <xdr:cNvSpPr txBox="1"/>
      </xdr:nvSpPr>
      <xdr:spPr>
        <a:xfrm>
          <a:off x="13268325" y="819149"/>
          <a:ext cx="420052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en-US" sz="1100" baseline="0"/>
            <a:t> Yontem olarak bos verilere if(isblank() kullanilarak median degeri eklennmistir.</a:t>
          </a:r>
        </a:p>
        <a:p>
          <a:endParaRPr lang="en-US" sz="1100" baseline="0"/>
        </a:p>
        <a:p>
          <a:r>
            <a:rPr lang="en-US" sz="1100" baseline="0"/>
            <a:t>2. Yontem olarak da bos veriler offset formulu ile doldurulmustur.</a:t>
          </a:r>
        </a:p>
        <a:p>
          <a:r>
            <a:rPr lang="en-US" sz="1100" baseline="0"/>
            <a:t>Once bir korelasyon tablosu olusturulur ve 'sales` in en korele oldugu bagimsiz degisken bulunur. Buyukten kucuge siralanarak mesela googleads salesin yeni olusan siralamasinda bos hucrenin ustunde ve altindaki birkac hucrenin ortalamasi yazilabilir. Bunun formulle yazilm</a:t>
          </a:r>
        </a:p>
        <a:p>
          <a:r>
            <a:rPr lang="en-US" sz="1100" baseline="0"/>
            <a:t>masi ise Offset'le olur.</a:t>
          </a:r>
        </a:p>
        <a:p>
          <a:endParaRPr lang="en-US" sz="1100" baseline="0"/>
        </a:p>
        <a:p>
          <a:r>
            <a:rPr lang="en-US" sz="1100" baseline="0"/>
            <a:t>3. Pivot table'da gunlere gore sales ortalamasini inputation yapabiliriz.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573334</xdr:colOff>
      <xdr:row>15</xdr:row>
      <xdr:rowOff>44009</xdr:rowOff>
    </xdr:from>
    <xdr:to>
      <xdr:col>21</xdr:col>
      <xdr:colOff>300574</xdr:colOff>
      <xdr:row>36</xdr:row>
      <xdr:rowOff>120210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1E2A5-EA2D-7614-E198-27A210B8C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561109</xdr:colOff>
      <xdr:row>36</xdr:row>
      <xdr:rowOff>92406</xdr:rowOff>
    </xdr:from>
    <xdr:to>
      <xdr:col>18</xdr:col>
      <xdr:colOff>269298</xdr:colOff>
      <xdr:row>40</xdr:row>
      <xdr:rowOff>11207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400DF4-0357-372C-CF46-7504B80FDCDC}"/>
            </a:ext>
          </a:extLst>
        </xdr:cNvPr>
        <xdr:cNvSpPr txBox="1"/>
      </xdr:nvSpPr>
      <xdr:spPr>
        <a:xfrm>
          <a:off x="6892433" y="7353818"/>
          <a:ext cx="6017100" cy="725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Korelasonu</a:t>
          </a:r>
          <a:r>
            <a:rPr lang="en-US" sz="1100" baseline="0"/>
            <a:t> yuksek  olan 2 seriyi kullanarak bos verilerini Caping ile dolduracagiz. Mavi alanlar Caping ile doldurulmustur.</a:t>
          </a:r>
        </a:p>
        <a:p>
          <a:r>
            <a:rPr lang="en-US" sz="1100" baseline="0"/>
            <a:t>Yeni </a:t>
          </a:r>
          <a:r>
            <a:rPr lang="tr-TR" sz="1100" baseline="0"/>
            <a:t>dagilim</a:t>
          </a:r>
          <a:r>
            <a:rPr lang="en-US" sz="1100" baseline="0"/>
            <a:t> asagidaki gibi olusmustur.</a:t>
          </a:r>
          <a:endParaRPr lang="en-US" sz="1100"/>
        </a:p>
      </xdr:txBody>
    </xdr:sp>
    <xdr:clientData/>
  </xdr:twoCellAnchor>
  <xdr:twoCellAnchor>
    <xdr:from>
      <xdr:col>10</xdr:col>
      <xdr:colOff>542110</xdr:colOff>
      <xdr:row>40</xdr:row>
      <xdr:rowOff>76226</xdr:rowOff>
    </xdr:from>
    <xdr:to>
      <xdr:col>18</xdr:col>
      <xdr:colOff>240774</xdr:colOff>
      <xdr:row>54</xdr:row>
      <xdr:rowOff>19075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C668FAA8-0A23-3EE3-11A7-B7EBE731D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530678</xdr:colOff>
      <xdr:row>53</xdr:row>
      <xdr:rowOff>156882</xdr:rowOff>
    </xdr:from>
    <xdr:to>
      <xdr:col>18</xdr:col>
      <xdr:colOff>299357</xdr:colOff>
      <xdr:row>71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k 2">
              <a:extLst>
                <a:ext uri="{FF2B5EF4-FFF2-40B4-BE49-F238E27FC236}">
                  <a16:creationId xmlns:a16="http://schemas.microsoft.com/office/drawing/2014/main" id="{5A7F649C-39F2-8C37-A18E-C3E1FE529E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4060" y="10847294"/>
              <a:ext cx="6189650" cy="35634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  <xdr:twoCellAnchor>
    <xdr:from>
      <xdr:col>11</xdr:col>
      <xdr:colOff>16808</xdr:colOff>
      <xdr:row>90</xdr:row>
      <xdr:rowOff>146797</xdr:rowOff>
    </xdr:from>
    <xdr:to>
      <xdr:col>20</xdr:col>
      <xdr:colOff>0</xdr:colOff>
      <xdr:row>105</xdr:row>
      <xdr:rowOff>89647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B3A1766F-A8ED-7C5D-2E4A-30F00635E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11206</xdr:colOff>
      <xdr:row>106</xdr:row>
      <xdr:rowOff>22412</xdr:rowOff>
    </xdr:from>
    <xdr:to>
      <xdr:col>19</xdr:col>
      <xdr:colOff>593911</xdr:colOff>
      <xdr:row>108</xdr:row>
      <xdr:rowOff>112058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AC7E1458-7D89-E335-C92B-7ED779C7DC56}"/>
            </a:ext>
          </a:extLst>
        </xdr:cNvPr>
        <xdr:cNvSpPr txBox="1"/>
      </xdr:nvSpPr>
      <xdr:spPr>
        <a:xfrm>
          <a:off x="7059706" y="21470471"/>
          <a:ext cx="7003676" cy="493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Sağda Tukey ile inputation yapılarak girilen</a:t>
          </a:r>
          <a:r>
            <a:rPr lang="tr-TR" sz="1100" baseline="0"/>
            <a:t> verilerle yukarıda regresyon grafiği ve verileri çıkarılmıştır.</a:t>
          </a:r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0.3035</cdr:x>
      <cdr:y>0.74185</cdr:y>
    </cdr:from>
    <cdr:to>
      <cdr:x>0.6181</cdr:x>
      <cdr:y>0.74356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AD08D22-958A-FA52-3B79-2244968A92AB}"/>
            </a:ext>
          </a:extLst>
        </cdr:cNvPr>
        <cdr:cNvCxnSpPr/>
      </cdr:nvCxnSpPr>
      <cdr:spPr>
        <a:xfrm xmlns:a="http://schemas.openxmlformats.org/drawingml/2006/main" flipH="1">
          <a:off x="1951335" y="3172693"/>
          <a:ext cx="2022681" cy="7313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0.25952</cdr:x>
      <cdr:y>0.75643</cdr:y>
    </cdr:from>
    <cdr:to>
      <cdr:x>0.66174</cdr:x>
      <cdr:y>0.75653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5E474B6-CDA3-A9BF-2723-2794AB783681}"/>
            </a:ext>
          </a:extLst>
        </cdr:cNvPr>
        <cdr:cNvCxnSpPr/>
      </cdr:nvCxnSpPr>
      <cdr:spPr>
        <a:xfrm xmlns:a="http://schemas.openxmlformats.org/drawingml/2006/main" flipH="1" flipV="1">
          <a:off x="2037636" y="3261727"/>
          <a:ext cx="3158053" cy="429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0.19343</cdr:x>
      <cdr:y>0.5863</cdr:y>
    </cdr:from>
    <cdr:to>
      <cdr:x>0.19343</cdr:x>
      <cdr:y>0.6834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265BECDB-F425-931C-2CD4-49AE9F873108}"/>
            </a:ext>
          </a:extLst>
        </cdr:cNvPr>
        <cdr:cNvCxnSpPr/>
      </cdr:nvCxnSpPr>
      <cdr:spPr>
        <a:xfrm xmlns:a="http://schemas.openxmlformats.org/drawingml/2006/main">
          <a:off x="1243658" y="2507460"/>
          <a:ext cx="0" cy="415271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0.57047</cdr:x>
      <cdr:y>0.61395</cdr:y>
    </cdr:from>
    <cdr:to>
      <cdr:x>0.8029</cdr:x>
      <cdr:y>0.79453</cdr:y>
    </cdr:to>
    <cdr:sp macro="" textlink="">
      <cdr:nvSpPr>
        <cdr:cNvPr id="10" name="Oval 9">
          <a:extLst xmlns:a="http://schemas.openxmlformats.org/drawingml/2006/main">
            <a:ext uri="{FF2B5EF4-FFF2-40B4-BE49-F238E27FC236}">
              <a16:creationId xmlns:a16="http://schemas.microsoft.com/office/drawing/2014/main" id="{3DCAB2C0-1E4F-F2DD-FEF1-97EB325127BE}"/>
            </a:ext>
          </a:extLst>
        </cdr:cNvPr>
        <cdr:cNvSpPr/>
      </cdr:nvSpPr>
      <cdr:spPr>
        <a:xfrm xmlns:a="http://schemas.openxmlformats.org/drawingml/2006/main" rot="20209098">
          <a:off x="4479018" y="2647374"/>
          <a:ext cx="1824925" cy="778666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0.19512</cdr:x>
      <cdr:y>0.08162</cdr:y>
    </cdr:from>
    <cdr:to>
      <cdr:x>0.32116</cdr:x>
      <cdr:y>0.14425</cdr:y>
    </cdr:to>
    <cdr:sp macro="" textlink="">
      <cdr:nvSpPr>
        <cdr:cNvPr id="11" name="Oval 10">
          <a:extLst xmlns:a="http://schemas.openxmlformats.org/drawingml/2006/main">
            <a:ext uri="{FF2B5EF4-FFF2-40B4-BE49-F238E27FC236}">
              <a16:creationId xmlns:a16="http://schemas.microsoft.com/office/drawing/2014/main" id="{7F3B4ED2-FD03-D820-FAFE-E3873B01C424}"/>
            </a:ext>
          </a:extLst>
        </cdr:cNvPr>
        <cdr:cNvSpPr/>
      </cdr:nvSpPr>
      <cdr:spPr>
        <a:xfrm xmlns:a="http://schemas.openxmlformats.org/drawingml/2006/main" rot="20209098">
          <a:off x="1531980" y="351964"/>
          <a:ext cx="989604" cy="270062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0.28083</cdr:x>
      <cdr:y>0.70729</cdr:y>
    </cdr:from>
    <cdr:to>
      <cdr:x>0.4645</cdr:x>
      <cdr:y>0.83136</cdr:y>
    </cdr:to>
    <cdr:sp macro="" textlink="">
      <cdr:nvSpPr>
        <cdr:cNvPr id="12" name="Oval 11">
          <a:extLst xmlns:a="http://schemas.openxmlformats.org/drawingml/2006/main">
            <a:ext uri="{FF2B5EF4-FFF2-40B4-BE49-F238E27FC236}">
              <a16:creationId xmlns:a16="http://schemas.microsoft.com/office/drawing/2014/main" id="{48E7B725-598F-EAA2-EA37-3B93B1587745}"/>
            </a:ext>
          </a:extLst>
        </cdr:cNvPr>
        <cdr:cNvSpPr/>
      </cdr:nvSpPr>
      <cdr:spPr>
        <a:xfrm xmlns:a="http://schemas.openxmlformats.org/drawingml/2006/main" rot="20209098">
          <a:off x="2204952" y="3049841"/>
          <a:ext cx="1442085" cy="53499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0.30038</cdr:x>
      <cdr:y>0.72984</cdr:y>
    </cdr:from>
    <cdr:to>
      <cdr:x>0.4044</cdr:x>
      <cdr:y>0.73104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78A32E14-A8EC-4440-852C-8B4C8CF5D1A0}"/>
            </a:ext>
          </a:extLst>
        </cdr:cNvPr>
        <cdr:cNvCxnSpPr/>
      </cdr:nvCxnSpPr>
      <cdr:spPr>
        <a:xfrm xmlns:a="http://schemas.openxmlformats.org/drawingml/2006/main" flipH="1" flipV="1">
          <a:off x="1931256" y="3121317"/>
          <a:ext cx="668784" cy="513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0.33231</cdr:x>
      <cdr:y>0.64988</cdr:y>
    </cdr:from>
    <cdr:to>
      <cdr:x>0.7719</cdr:x>
      <cdr:y>0.64988</cdr:y>
    </cdr:to>
    <cdr:cxnSp macro="">
      <cdr:nvCxnSpPr>
        <cdr:cNvPr id="4" name="Düz Bağlayıcı 3">
          <a:extLst xmlns:a="http://schemas.openxmlformats.org/drawingml/2006/main">
            <a:ext uri="{FF2B5EF4-FFF2-40B4-BE49-F238E27FC236}">
              <a16:creationId xmlns:a16="http://schemas.microsoft.com/office/drawing/2014/main" id="{DF993A86-DB7C-421C-A492-F4282577E9B1}"/>
            </a:ext>
          </a:extLst>
        </cdr:cNvPr>
        <cdr:cNvCxnSpPr/>
      </cdr:nvCxnSpPr>
      <cdr:spPr>
        <a:xfrm xmlns:a="http://schemas.openxmlformats.org/drawingml/2006/main" flipH="1">
          <a:off x="2609136" y="2802286"/>
          <a:ext cx="3451413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20</xdr:row>
      <xdr:rowOff>9525</xdr:rowOff>
    </xdr:from>
    <xdr:to>
      <xdr:col>10</xdr:col>
      <xdr:colOff>76200</xdr:colOff>
      <xdr:row>33</xdr:row>
      <xdr:rowOff>161925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2C997330-F5E1-4D4C-9A83-22B4E0785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590549</xdr:colOff>
      <xdr:row>20</xdr:row>
      <xdr:rowOff>28575</xdr:rowOff>
    </xdr:from>
    <xdr:to>
      <xdr:col>22</xdr:col>
      <xdr:colOff>219075</xdr:colOff>
      <xdr:row>32</xdr:row>
      <xdr:rowOff>171451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7730E9E8-D542-4406-BD1D-382E57EAC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590551</xdr:colOff>
      <xdr:row>33</xdr:row>
      <xdr:rowOff>171450</xdr:rowOff>
    </xdr:from>
    <xdr:to>
      <xdr:col>10</xdr:col>
      <xdr:colOff>85726</xdr:colOff>
      <xdr:row>40</xdr:row>
      <xdr:rowOff>171450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02445BF7-7BE3-45B2-BE37-FD4B4F55CE6C}"/>
            </a:ext>
          </a:extLst>
        </xdr:cNvPr>
        <xdr:cNvSpPr txBox="1"/>
      </xdr:nvSpPr>
      <xdr:spPr>
        <a:xfrm>
          <a:off x="2447926" y="6829425"/>
          <a:ext cx="483870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-GoogleAds</a:t>
          </a:r>
          <a:r>
            <a:rPr lang="tr-TR" sz="1100" baseline="0"/>
            <a:t> ve TIKTOK reklam harcamaları yönü pozitif ve ikisi de arttıkça satışlardaki etkisi de pozitif yönlü.</a:t>
          </a:r>
        </a:p>
        <a:p>
          <a:endParaRPr lang="tr-TR" sz="1100" baseline="0"/>
        </a:p>
        <a:p>
          <a:r>
            <a:rPr lang="tr-TR" sz="1100"/>
            <a:t>-R2 GoogleAds'de %15, TIKTOK'ta ise %2 seviyesinde.</a:t>
          </a:r>
          <a:r>
            <a:rPr lang="tr-TR" sz="1100" baseline="0"/>
            <a:t> İkisinde de açıklayıcılık düşük, ancak GoogleAds bağımsız değişkeni Sales bağımlı değişkenini açıklamada daha anlamlı.</a:t>
          </a:r>
        </a:p>
        <a:p>
          <a:r>
            <a:rPr lang="tr-TR" sz="1100" i="1" baseline="0"/>
            <a:t>(Boş değerler Median ile doldurulmuştur.)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4</xdr:row>
      <xdr:rowOff>57149</xdr:rowOff>
    </xdr:from>
    <xdr:to>
      <xdr:col>16</xdr:col>
      <xdr:colOff>323850</xdr:colOff>
      <xdr:row>14</xdr:row>
      <xdr:rowOff>76200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EB3A616-744C-48C0-9E59-7CF8EEE16167}"/>
            </a:ext>
          </a:extLst>
        </xdr:cNvPr>
        <xdr:cNvSpPr txBox="1"/>
      </xdr:nvSpPr>
      <xdr:spPr>
        <a:xfrm>
          <a:off x="7048500" y="857249"/>
          <a:ext cx="5267325" cy="2038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Sales</a:t>
          </a:r>
          <a:r>
            <a:rPr lang="tr-TR" sz="1100" baseline="0"/>
            <a:t> = s</a:t>
          </a:r>
        </a:p>
        <a:p>
          <a:r>
            <a:rPr lang="tr-TR" sz="1100" baseline="0"/>
            <a:t>GoogleAds= g</a:t>
          </a:r>
        </a:p>
        <a:p>
          <a:r>
            <a:rPr lang="tr-TR" sz="1100" baseline="0"/>
            <a:t>Meta = m</a:t>
          </a:r>
        </a:p>
        <a:p>
          <a:r>
            <a:rPr lang="tr-TR" sz="1100" baseline="0"/>
            <a:t>Influencer = i</a:t>
          </a:r>
        </a:p>
        <a:p>
          <a:r>
            <a:rPr lang="tr-TR" sz="1100" baseline="0"/>
            <a:t>TIKTOK = t</a:t>
          </a:r>
        </a:p>
        <a:p>
          <a:endParaRPr lang="tr-TR" sz="1100" baseline="0"/>
        </a:p>
        <a:p>
          <a:r>
            <a:rPr lang="tr-TR" sz="1100" baseline="0"/>
            <a:t>s = 70 + 1,02g + 0,65m + 0,6i + 0,5t</a:t>
          </a:r>
        </a:p>
        <a:p>
          <a:endParaRPr lang="tr-TR" sz="1100" baseline="0"/>
        </a:p>
        <a:p>
          <a:r>
            <a:rPr lang="tr-TR" sz="1100" baseline="0"/>
            <a:t>R kare %25 ve anlamlı bir açıklayıcılığı mevcut denilebilir. </a:t>
          </a:r>
        </a:p>
        <a:p>
          <a:r>
            <a:rPr lang="tr-TR" sz="1100" baseline="0"/>
            <a:t>GoogleAds değişkeni satışlarda en fazla etkiye sahip bağımsız değişken. </a:t>
          </a:r>
        </a:p>
        <a:p>
          <a:r>
            <a:rPr lang="tr-TR" sz="1100" baseline="0"/>
            <a:t>Satışları artırmak için Google reklamları artırılabilir.</a:t>
          </a:r>
        </a:p>
        <a:p>
          <a:endParaRPr lang="tr-TR" sz="1100" baseline="0"/>
        </a:p>
        <a:p>
          <a:endParaRPr lang="tr-TR" sz="1100" baseline="0"/>
        </a:p>
        <a:p>
          <a:endParaRPr lang="tr-TR" sz="1100" baseline="0"/>
        </a:p>
        <a:p>
          <a:endParaRPr lang="tr-TR" sz="1100" baseline="0"/>
        </a:p>
        <a:p>
          <a:endParaRPr lang="tr-TR" sz="1100"/>
        </a:p>
      </xdr:txBody>
    </xdr:sp>
    <xdr:clientData/>
  </xdr:twoCellAnchor>
  <xdr:twoCellAnchor>
    <xdr:from>
      <xdr:col>6</xdr:col>
      <xdr:colOff>590549</xdr:colOff>
      <xdr:row>26</xdr:row>
      <xdr:rowOff>123824</xdr:rowOff>
    </xdr:from>
    <xdr:to>
      <xdr:col>15</xdr:col>
      <xdr:colOff>838199</xdr:colOff>
      <xdr:row>48</xdr:row>
      <xdr:rowOff>19049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DC642E94-D922-4B01-B521-7DC310059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0</xdr:row>
      <xdr:rowOff>57150</xdr:rowOff>
    </xdr:from>
    <xdr:to>
      <xdr:col>22</xdr:col>
      <xdr:colOff>266700</xdr:colOff>
      <xdr:row>13</xdr:row>
      <xdr:rowOff>57151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E2CAF82B-4BA9-FE64-9CE5-EFF434A71049}"/>
            </a:ext>
          </a:extLst>
        </xdr:cNvPr>
        <xdr:cNvSpPr txBox="1"/>
      </xdr:nvSpPr>
      <xdr:spPr>
        <a:xfrm>
          <a:off x="8839200" y="57150"/>
          <a:ext cx="5705475" cy="2600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1 yıllık kullanıcı tutma oranı (Retention Rate): %42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Aylık kullanıcı başına gelir (ARPU): 15$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1000 Dolar reklam harcaması ile: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1000 kişi üründen haberdar oldu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➢ %1.5’i (15 kişi) premium kullanıcı oldu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Customer Lifetime Value (CLTV)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değerini hesaplayınız. 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* 1000 $ reklam</a:t>
          </a:r>
          <a:r>
            <a:rPr lang="en-US" sz="1100" baseline="0"/>
            <a:t> yatirimi ve sonuc olarak </a:t>
          </a:r>
          <a:r>
            <a:rPr lang="en-US" sz="1100"/>
            <a:t>%1,5</a:t>
          </a:r>
          <a:r>
            <a:rPr lang="en-US" sz="1100" baseline="0"/>
            <a:t> premium user kazanimiyla 4655 $ toplam gelir elde edilmistir. </a:t>
          </a:r>
        </a:p>
        <a:p>
          <a:endParaRPr lang="en-US" sz="1100" baseline="0"/>
        </a:p>
        <a:p>
          <a:r>
            <a:rPr lang="en-US" sz="1100" baseline="0"/>
            <a:t>* Net kar 3655 $ iken, dolar basi 4,66 $ kar gerceklesmistir.</a:t>
          </a:r>
        </a:p>
        <a:p>
          <a:endParaRPr lang="en-US" sz="1100" baseline="0"/>
        </a:p>
        <a:p>
          <a:r>
            <a:rPr lang="en-US" sz="1100" baseline="0"/>
            <a:t>* Mevcut verilerle uygulama oldukca karli bir yatirim olarak gorunmekte.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Özkan BODUR (Ticari Krediler Müdürlüğü 5)" refreshedDate="45782.475146759258" createdVersion="7" refreshedVersion="7" minRefreshableVersion="3" recordCount="200" xr:uid="{C4D9DB83-14E5-4E2B-BC09-9F20709BC1A6}">
  <cacheSource type="worksheet">
    <worksheetSource ref="A1:H201" sheet="Manuel"/>
  </cacheSource>
  <cacheFields count="8">
    <cacheField name="ID" numFmtId="0">
      <sharedItems containsSemiMixedTypes="0" containsString="0" containsNumber="1" containsInteger="1" minValue="1" maxValue="200"/>
    </cacheField>
    <cacheField name="DAYS" numFmtId="14">
      <sharedItems containsSemiMixedTypes="0" containsNonDate="0" containsDate="1" containsString="0" minDate="2023-03-11T00:00:00" maxDate="2023-09-27T00:00:00"/>
    </cacheField>
    <cacheField name="GoogleAds" numFmtId="2">
      <sharedItems containsString="0" containsBlank="1" containsNumber="1" minValue="3.46" maxValue="196.98"/>
    </cacheField>
    <cacheField name="Meta" numFmtId="1">
      <sharedItems containsString="0" containsBlank="1" containsNumber="1" minValue="0" maxValue="225.5"/>
    </cacheField>
    <cacheField name="Influencer" numFmtId="1">
      <sharedItems containsString="0" containsBlank="1" containsNumber="1" minValue="0.3" maxValue="93.625"/>
    </cacheField>
    <cacheField name="TIKTOK" numFmtId="1">
      <sharedItems containsString="0" containsBlank="1" containsNumber="1" minValue="0.12000000000000455" maxValue="111"/>
    </cacheField>
    <cacheField name="SALES" numFmtId="1">
      <sharedItems containsString="0" containsBlank="1" containsNumber="1" minValue="28" maxValue="811" count="121">
        <n v="135"/>
        <n v="254"/>
        <n v="105"/>
        <n v="131"/>
        <n v="172"/>
        <n v="207"/>
        <n v="86"/>
        <n v="201"/>
        <n v="147"/>
        <n v="225"/>
        <n v="272"/>
        <n v="96"/>
        <n v="236"/>
        <n v="235.5"/>
        <n v="95"/>
        <n v="159"/>
        <n v="124"/>
        <n v="180"/>
        <n v="240"/>
        <n v="210"/>
        <n v="811"/>
        <n v="196"/>
        <n v="197"/>
        <n v="137"/>
        <n v="185"/>
        <n v="150"/>
        <n v="258"/>
        <n v="188"/>
        <n v="175"/>
        <n v="133"/>
        <n v="177"/>
        <n v="257"/>
        <n v="78"/>
        <n v="173"/>
        <n v="81"/>
        <n v="149"/>
        <m/>
        <n v="151"/>
        <n v="125"/>
        <n v="163"/>
        <n v="191"/>
        <n v="183"/>
        <n v="152"/>
        <n v="85"/>
        <n v="122"/>
        <n v="265"/>
        <n v="89"/>
        <n v="231"/>
        <n v="116"/>
        <n v="271"/>
        <n v="71"/>
        <n v="123"/>
        <n v="235"/>
        <n v="127"/>
        <n v="186"/>
        <n v="126"/>
        <n v="218"/>
        <n v="239"/>
        <n v="208"/>
        <n v="166"/>
        <n v="128"/>
        <n v="111"/>
        <n v="119"/>
        <n v="114"/>
        <n v="138"/>
        <n v="223"/>
        <n v="74"/>
        <n v="230"/>
        <n v="129"/>
        <n v="179"/>
        <n v="62"/>
        <n v="165"/>
        <n v="117"/>
        <n v="112"/>
        <n v="187"/>
        <n v="170"/>
        <n v="229"/>
        <n v="108"/>
        <n v="54"/>
        <n v="83"/>
        <n v="104"/>
        <n v="221"/>
        <n v="120"/>
        <n v="168"/>
        <n v="199"/>
        <n v="77"/>
        <n v="90"/>
        <n v="158"/>
        <n v="118"/>
        <n v="109"/>
        <n v="216"/>
        <n v="228"/>
        <n v="139"/>
        <n v="106"/>
        <n v="148"/>
        <n v="245"/>
        <n v="110"/>
        <n v="93"/>
        <n v="220"/>
        <n v="169"/>
        <n v="91"/>
        <n v="113"/>
        <n v="167"/>
        <n v="171"/>
        <n v="98"/>
        <n v="92"/>
        <n v="28"/>
        <n v="142"/>
        <n v="298.75"/>
        <n v="91.5"/>
        <n v="193"/>
        <n v="162"/>
        <n v="184"/>
        <n v="132"/>
        <n v="35"/>
        <n v="256"/>
        <n v="151.5"/>
        <n v="204"/>
        <n v="264"/>
        <n v="226"/>
        <n v="227"/>
      </sharedItems>
    </cacheField>
    <cacheField name="_Days" numFmtId="1">
      <sharedItems count="7">
        <s v="Pazartesi"/>
        <s v="Salı"/>
        <s v="Perşembe"/>
        <s v="Çarşamba"/>
        <s v="Cuma"/>
        <s v="Pazar"/>
        <s v="Cumarte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7"/>
    <d v="2023-03-27T00:00:00"/>
    <n v="89.06"/>
    <n v="36.6"/>
    <n v="93.625"/>
    <n v="23.379999999999995"/>
    <x v="0"/>
    <x v="0"/>
  </r>
  <r>
    <n v="102"/>
    <d v="2023-06-20T00:00:00"/>
    <n v="63.279999999999994"/>
    <n v="36.299999999999997"/>
    <n v="93.625"/>
    <n v="10.339999999999989"/>
    <x v="1"/>
    <x v="1"/>
  </r>
  <r>
    <n v="76"/>
    <d v="2023-05-25T00:00:00"/>
    <n v="12.379999999999999"/>
    <n v="43.7"/>
    <n v="89.4"/>
    <n v="7.7799999999999976"/>
    <x v="2"/>
    <x v="2"/>
  </r>
  <r>
    <n v="166"/>
    <d v="2023-08-23T00:00:00"/>
    <n v="56.9"/>
    <n v="3.4"/>
    <n v="84.8"/>
    <n v="11.229999999999997"/>
    <x v="3"/>
    <x v="3"/>
  </r>
  <r>
    <n v="119"/>
    <d v="2023-07-07T00:00:00"/>
    <n v="29.14"/>
    <n v="36.9"/>
    <n v="79.2"/>
    <n v="19.339999999999996"/>
    <x v="4"/>
    <x v="4"/>
  </r>
  <r>
    <n v="142"/>
    <d v="2023-07-30T00:00:00"/>
    <m/>
    <n v="35.4"/>
    <n v="75.599999999999994"/>
    <n v="6.8299999999999947"/>
    <x v="5"/>
    <x v="5"/>
  </r>
  <r>
    <n v="6"/>
    <d v="2023-03-16T00:00:00"/>
    <n v="6.74"/>
    <n v="48.9"/>
    <n v="75"/>
    <n v="15.32"/>
    <x v="6"/>
    <x v="2"/>
  </r>
  <r>
    <n v="125"/>
    <d v="2023-07-13T00:00:00"/>
    <n v="51.9"/>
    <n v="32.299999999999997"/>
    <n v="74.2"/>
    <n v="9.419999999999991"/>
    <x v="7"/>
    <x v="2"/>
  </r>
  <r>
    <n v="89"/>
    <d v="2023-06-07T00:00:00"/>
    <n v="27.66"/>
    <n v="225.5"/>
    <n v="73.400000000000006"/>
    <n v="12.219999999999995"/>
    <x v="8"/>
    <x v="3"/>
  </r>
  <r>
    <n v="94"/>
    <d v="2023-06-12T00:00:00"/>
    <n v="56.18"/>
    <n v="36.5"/>
    <n v="72.3"/>
    <n v="14.420000000000002"/>
    <x v="9"/>
    <x v="0"/>
  </r>
  <r>
    <n v="184"/>
    <d v="2023-09-10T00:00:00"/>
    <n v="65.52000000000001"/>
    <n v="43"/>
    <n v="71.8"/>
    <n v="21.540000000000006"/>
    <x v="10"/>
    <x v="5"/>
  </r>
  <r>
    <n v="3"/>
    <d v="2023-03-13T00:00:00"/>
    <n v="12.44"/>
    <n v="45.9"/>
    <n v="69.3"/>
    <n v="16.95"/>
    <x v="11"/>
    <x v="0"/>
  </r>
  <r>
    <n v="1"/>
    <d v="2023-03-11T00:00:00"/>
    <n v="56.02"/>
    <n v="37.799999999999997"/>
    <n v="69.2"/>
    <n v="14.229999999999993"/>
    <x v="12"/>
    <x v="6"/>
  </r>
  <r>
    <n v="199"/>
    <d v="2023-09-25T00:00:00"/>
    <n v="57.720000000000006"/>
    <n v="42"/>
    <n v="66.2"/>
    <n v="22.879999999999995"/>
    <x v="13"/>
    <x v="0"/>
  </r>
  <r>
    <n v="13"/>
    <d v="2023-03-23T00:00:00"/>
    <n v="10.76"/>
    <n v="35.1"/>
    <n v="65.900000000000006"/>
    <m/>
    <x v="14"/>
    <x v="2"/>
  </r>
  <r>
    <n v="86"/>
    <d v="2023-06-04T00:00:00"/>
    <n v="42.64"/>
    <n v="18.399999999999999"/>
    <n v="65.7"/>
    <n v="2.2399999999999984"/>
    <x v="15"/>
    <x v="5"/>
  </r>
  <r>
    <n v="135"/>
    <d v="2023-07-23T00:00:00"/>
    <n v="14.379999999999999"/>
    <n v="38.6"/>
    <n v="65.599999999999994"/>
    <n v="16.750000000000004"/>
    <x v="16"/>
    <x v="5"/>
  </r>
  <r>
    <n v="88"/>
    <d v="2023-06-06T00:00:00"/>
    <n v="28.14"/>
    <n v="40.6"/>
    <n v="63.2"/>
    <n v="6.09"/>
    <x v="17"/>
    <x v="1"/>
  </r>
  <r>
    <n v="56"/>
    <d v="2023-05-05T00:00:00"/>
    <n v="40.78"/>
    <n v="49.4"/>
    <n v="60"/>
    <n v="20.590000000000003"/>
    <x v="18"/>
    <x v="4"/>
  </r>
  <r>
    <n v="138"/>
    <d v="2023-07-26T00:00:00"/>
    <n v="58.739999999999995"/>
    <n v="28.9"/>
    <n v="59.7"/>
    <n v="17.939999999999991"/>
    <x v="19"/>
    <x v="3"/>
  </r>
  <r>
    <n v="93"/>
    <d v="2023-06-11T00:00:00"/>
    <n v="47.54"/>
    <n v="33.5"/>
    <n v="59"/>
    <n v="14.919999999999995"/>
    <x v="20"/>
    <x v="5"/>
  </r>
  <r>
    <n v="106"/>
    <d v="2023-06-24T00:00:00"/>
    <n v="37.58"/>
    <n v="46.4"/>
    <n v="59"/>
    <n v="13.39"/>
    <x v="21"/>
    <x v="6"/>
  </r>
  <r>
    <n v="54"/>
    <d v="2023-05-03T00:00:00"/>
    <n v="41.519999999999996"/>
    <n v="46.2"/>
    <n v="58.7"/>
    <n v="17.879999999999995"/>
    <x v="9"/>
    <x v="3"/>
  </r>
  <r>
    <n v="4"/>
    <d v="2023-03-14T00:00:00"/>
    <n v="31.3"/>
    <n v="41.3"/>
    <n v="58.5"/>
    <n v="12.399999999999995"/>
    <x v="22"/>
    <x v="1"/>
  </r>
  <r>
    <n v="5"/>
    <d v="2023-03-15T00:00:00"/>
    <n v="46.160000000000004"/>
    <n v="10.8"/>
    <n v="58.4"/>
    <n v="0.12000000000000455"/>
    <x v="23"/>
    <x v="3"/>
  </r>
  <r>
    <n v="169"/>
    <d v="2023-08-26T00:00:00"/>
    <n v="45.08"/>
    <n v="23.6"/>
    <n v="57.6"/>
    <n v="10.3"/>
    <x v="24"/>
    <x v="6"/>
  </r>
  <r>
    <n v="111"/>
    <d v="2023-06-29T00:00:00"/>
    <n v="54.160000000000004"/>
    <n v="8.1999999999999993"/>
    <n v="56.5"/>
    <n v="4.0799999999999983"/>
    <x v="25"/>
    <x v="2"/>
  </r>
  <r>
    <n v="18"/>
    <d v="2023-03-28T00:00:00"/>
    <n v="62.279999999999994"/>
    <n v="39.6"/>
    <n v="55.8"/>
    <n v="25.619999999999997"/>
    <x v="26"/>
    <x v="1"/>
  </r>
  <r>
    <n v="62"/>
    <d v="2023-05-11T00:00:00"/>
    <n v="61.260000000000005"/>
    <n v="42.7"/>
    <n v="54.7"/>
    <n v="25.6"/>
    <x v="18"/>
    <x v="2"/>
  </r>
  <r>
    <n v="21"/>
    <d v="2023-03-31T00:00:00"/>
    <n v="46.68"/>
    <n v="27.7"/>
    <n v="53.4"/>
    <n v="14.329999999999998"/>
    <x v="27"/>
    <x v="4"/>
  </r>
  <r>
    <n v="16"/>
    <d v="2023-03-26T00:00:00"/>
    <n v="42.08"/>
    <n v="47.7"/>
    <n v="52.9"/>
    <n v="22.23"/>
    <x v="18"/>
    <x v="5"/>
  </r>
  <r>
    <n v="96"/>
    <d v="2023-06-14T00:00:00"/>
    <n v="40.660000000000004"/>
    <n v="31.6"/>
    <n v="52.9"/>
    <n v="10.970000000000002"/>
    <x v="28"/>
    <x v="3"/>
  </r>
  <r>
    <n v="116"/>
    <d v="2023-07-04T00:00:00"/>
    <n v="24.02"/>
    <n v="35"/>
    <n v="52.7"/>
    <n v="3.9299999999999962"/>
    <x v="29"/>
    <x v="1"/>
  </r>
  <r>
    <n v="90"/>
    <d v="2023-06-08T00:00:00"/>
    <n v="23.96"/>
    <n v="47.8"/>
    <n v="51.4"/>
    <n v="14.319999999999993"/>
    <x v="30"/>
    <x v="2"/>
  </r>
  <r>
    <n v="99"/>
    <d v="2023-06-17T00:00:00"/>
    <n v="64.94"/>
    <n v="42.3"/>
    <n v="51.2"/>
    <n v="29.639999999999993"/>
    <x v="31"/>
    <x v="6"/>
  </r>
  <r>
    <n v="127"/>
    <d v="2023-07-15T00:00:00"/>
    <n v="8.56"/>
    <n v="38.9"/>
    <n v="50.6"/>
    <n v="19.989999999999998"/>
    <x v="32"/>
    <x v="6"/>
  </r>
  <r>
    <n v="157"/>
    <d v="2023-08-14T00:00:00"/>
    <n v="25.78"/>
    <n v="43.5"/>
    <n v="50.5"/>
    <n v="10.939999999999998"/>
    <x v="33"/>
    <x v="0"/>
  </r>
  <r>
    <n v="122"/>
    <d v="2023-07-10T00:00:00"/>
    <n v="7.76"/>
    <n v="21.7"/>
    <n v="50.4"/>
    <n v="12.57"/>
    <x v="34"/>
    <x v="0"/>
  </r>
  <r>
    <n v="49"/>
    <d v="2023-04-28T00:00:00"/>
    <n v="46.44"/>
    <n v="15.8"/>
    <n v="49.9"/>
    <n v="10.659999999999997"/>
    <x v="35"/>
    <x v="4"/>
  </r>
  <r>
    <n v="101"/>
    <d v="2023-06-19T00:00:00"/>
    <n v="51.480000000000004"/>
    <n v="4.3"/>
    <n v="49.8"/>
    <n v="4.4699999999999989"/>
    <x v="23"/>
    <x v="0"/>
  </r>
  <r>
    <n v="23"/>
    <d v="2023-04-02T00:00:00"/>
    <n v="11.64"/>
    <n v="15.9"/>
    <n v="49.6"/>
    <n v="9.4299999999999962"/>
    <x v="36"/>
    <x v="5"/>
  </r>
  <r>
    <n v="162"/>
    <d v="2023-08-19T00:00:00"/>
    <n v="19.14"/>
    <n v="35.799999999999997"/>
    <n v="49.3"/>
    <n v="6.75"/>
    <x v="37"/>
    <x v="6"/>
  </r>
  <r>
    <n v="152"/>
    <d v="2023-08-09T00:00:00"/>
    <n v="31.2"/>
    <n v="8.4"/>
    <n v="48.7"/>
    <n v="16.819999999999997"/>
    <x v="38"/>
    <x v="3"/>
  </r>
  <r>
    <n v="172"/>
    <d v="2023-08-29T00:00:00"/>
    <n v="42.9"/>
    <n v="20.9"/>
    <n v="47.4"/>
    <n v="7.9399999999999977"/>
    <x v="39"/>
    <x v="1"/>
  </r>
  <r>
    <n v="121"/>
    <d v="2023-07-09T00:00:00"/>
    <n v="36.260000000000005"/>
    <n v="26.8"/>
    <n v="46.2"/>
    <n v="9.0500000000000007"/>
    <x v="39"/>
    <x v="5"/>
  </r>
  <r>
    <n v="15"/>
    <d v="2023-03-25T00:00:00"/>
    <n v="44.82"/>
    <n v="32.9"/>
    <n v="46"/>
    <n v="18.459999999999997"/>
    <x v="40"/>
    <x v="6"/>
  </r>
  <r>
    <n v="100"/>
    <d v="2023-06-18T00:00:00"/>
    <n v="28.04"/>
    <n v="41.7"/>
    <n v="45.9"/>
    <n v="16.010000000000005"/>
    <x v="41"/>
    <x v="5"/>
  </r>
  <r>
    <n v="38"/>
    <d v="2023-04-17T00:00:00"/>
    <n v="24.94"/>
    <n v="49.4"/>
    <n v="45.7"/>
    <n v="13.89"/>
    <x v="42"/>
    <x v="0"/>
  </r>
  <r>
    <n v="159"/>
    <d v="2023-08-16T00:00:00"/>
    <n v="12.34"/>
    <n v="36.9"/>
    <n v="45.2"/>
    <n v="1.5399999999999956"/>
    <x v="43"/>
    <x v="3"/>
  </r>
  <r>
    <n v="2"/>
    <d v="2023-03-12T00:00:00"/>
    <n v="10.9"/>
    <n v="39.299999999999997"/>
    <n v="45.1"/>
    <n v="6.0599999999999952"/>
    <x v="44"/>
    <x v="5"/>
  </r>
  <r>
    <n v="134"/>
    <d v="2023-07-22T00:00:00"/>
    <n v="45.96"/>
    <n v="33.5"/>
    <n v="45.1"/>
    <n v="20.69"/>
    <x v="36"/>
    <x v="6"/>
  </r>
  <r>
    <n v="148"/>
    <d v="2023-08-05T00:00:00"/>
    <n v="50.64"/>
    <n v="49"/>
    <n v="44.3"/>
    <n v="31.1"/>
    <x v="45"/>
    <x v="6"/>
  </r>
  <r>
    <n v="45"/>
    <d v="2023-04-24T00:00:00"/>
    <n v="12.02"/>
    <n v="25.7"/>
    <n v="43.3"/>
    <n v="18.04"/>
    <x v="46"/>
    <x v="0"/>
  </r>
  <r>
    <n v="31"/>
    <d v="2023-04-10T00:00:00"/>
    <n v="59.58"/>
    <n v="28.3"/>
    <n v="43.2"/>
    <n v="26.159999999999997"/>
    <x v="47"/>
    <x v="0"/>
  </r>
  <r>
    <n v="130"/>
    <d v="2023-07-18T00:00:00"/>
    <n v="18.920000000000002"/>
    <n v="12"/>
    <n v="43.1"/>
    <n v="14.719999999999999"/>
    <x v="48"/>
    <x v="1"/>
  </r>
  <r>
    <n v="132"/>
    <d v="2023-07-20T00:00:00"/>
    <n v="55.04"/>
    <n v="2.9"/>
    <n v="43"/>
    <n v="10.77"/>
    <x v="8"/>
    <x v="2"/>
  </r>
  <r>
    <n v="176"/>
    <d v="2023-09-02T00:00:00"/>
    <n v="64.38"/>
    <n v="48.9"/>
    <n v="41.8"/>
    <n v="35.42"/>
    <x v="49"/>
    <x v="6"/>
  </r>
  <r>
    <n v="57"/>
    <d v="2023-05-06T00:00:00"/>
    <n v="3.46"/>
    <n v="28.1"/>
    <n v="41.4"/>
    <n v="18.220000000000002"/>
    <x v="50"/>
    <x v="6"/>
  </r>
  <r>
    <n v="30"/>
    <d v="2023-04-09T00:00:00"/>
    <n v="15.12"/>
    <n v="16"/>
    <n v="40.799999999999997"/>
    <n v="18.739999999999998"/>
    <x v="51"/>
    <x v="5"/>
  </r>
  <r>
    <n v="53"/>
    <d v="2023-05-02T00:00:00"/>
    <n v="44.28"/>
    <n v="41.7"/>
    <n v="39.6"/>
    <n v="26.65"/>
    <x v="52"/>
    <x v="1"/>
  </r>
  <r>
    <n v="145"/>
    <d v="2023-08-02T00:00:00"/>
    <n v="29.240000000000002"/>
    <n v="14.8"/>
    <n v="38.9"/>
    <n v="1.4600000000000026"/>
    <x v="53"/>
    <x v="3"/>
  </r>
  <r>
    <n v="42"/>
    <d v="2023-04-21T00:00:00"/>
    <n v="40.4"/>
    <n v="33.4"/>
    <n v="38.700000000000003"/>
    <n v="18.919999999999995"/>
    <x v="54"/>
    <x v="4"/>
  </r>
  <r>
    <n v="71"/>
    <d v="2023-05-20T00:00:00"/>
    <n v="44.82"/>
    <n v="30.6"/>
    <n v="38.700000000000003"/>
    <n v="19.729999999999997"/>
    <x v="21"/>
    <x v="6"/>
  </r>
  <r>
    <n v="32"/>
    <d v="2023-04-11T00:00:00"/>
    <n v="92.987500000000011"/>
    <n v="17.399999999999999"/>
    <n v="38.6"/>
    <n v="37.253750000000011"/>
    <x v="55"/>
    <x v="1"/>
  </r>
  <r>
    <n v="143"/>
    <d v="2023-07-31T00:00:00"/>
    <n v="50.1"/>
    <n v="33.200000000000003"/>
    <n v="37.9"/>
    <n v="23.490000000000006"/>
    <x v="56"/>
    <x v="0"/>
  </r>
  <r>
    <n v="59"/>
    <d v="2023-05-08T00:00:00"/>
    <n v="49.160000000000004"/>
    <n v="49.6"/>
    <n v="37.700000000000003"/>
    <n v="30.8"/>
    <x v="57"/>
    <x v="0"/>
  </r>
  <r>
    <n v="154"/>
    <d v="2023-08-11T00:00:00"/>
    <n v="37.260000000000005"/>
    <n v="39.700000000000003"/>
    <n v="37.700000000000003"/>
    <n v="21.900000000000002"/>
    <x v="58"/>
    <x v="4"/>
  </r>
  <r>
    <n v="151"/>
    <d v="2023-08-08T00:00:00"/>
    <n v="66.14"/>
    <n v="13.9"/>
    <n v="37"/>
    <n v="20.220000000000002"/>
    <x v="59"/>
    <x v="1"/>
  </r>
  <r>
    <n v="82"/>
    <d v="2023-05-31T00:00:00"/>
    <n v="151.96"/>
    <n v="4.0999999999999996"/>
    <n v="36.9"/>
    <n v="11.270000000000001"/>
    <x v="60"/>
    <x v="3"/>
  </r>
  <r>
    <n v="50"/>
    <d v="2023-04-29T00:00:00"/>
    <n v="14.38"/>
    <n v="11.7"/>
    <n v="36.799999999999997"/>
    <n v="17.82"/>
    <x v="61"/>
    <x v="6"/>
  </r>
  <r>
    <n v="47"/>
    <d v="2023-04-26T00:00:00"/>
    <n v="18.940000000000001"/>
    <n v="9.9"/>
    <n v="35.700000000000003"/>
    <n v="19.64"/>
    <x v="62"/>
    <x v="3"/>
  </r>
  <r>
    <n v="84"/>
    <d v="2023-06-02T00:00:00"/>
    <n v="22.68"/>
    <n v="44.5"/>
    <n v="35.6"/>
    <n v="14.849999999999998"/>
    <x v="35"/>
    <x v="4"/>
  </r>
  <r>
    <n v="178"/>
    <d v="2023-09-04T00:00:00"/>
    <n v="40.04"/>
    <n v="7.8"/>
    <n v="35.200000000000003"/>
    <n v="95"/>
    <x v="3"/>
    <x v="0"/>
  </r>
  <r>
    <n v="39"/>
    <d v="2023-04-18T00:00:00"/>
    <n v="14.620000000000001"/>
    <n v="26.7"/>
    <n v="35.1"/>
    <n v="3.6199999999999992"/>
    <x v="63"/>
    <x v="1"/>
  </r>
  <r>
    <n v="51"/>
    <d v="2023-04-30T00:00:00"/>
    <n v="43.96"/>
    <n v="3.1"/>
    <n v="34.6"/>
    <n v="7.6899999999999995"/>
    <x v="44"/>
    <x v="5"/>
  </r>
  <r>
    <n v="160"/>
    <d v="2023-08-17T00:00:00"/>
    <n v="32.339999999999996"/>
    <n v="18.399999999999999"/>
    <n v="34.6"/>
    <n v="8.5299999999999958"/>
    <x v="64"/>
    <x v="2"/>
  </r>
  <r>
    <n v="115"/>
    <d v="2023-07-03T00:00:00"/>
    <n v="18.64"/>
    <n v="46.8"/>
    <n v="34.5"/>
    <n v="17.419999999999998"/>
    <x v="42"/>
    <x v="0"/>
  </r>
  <r>
    <n v="144"/>
    <d v="2023-08-01T00:00:00"/>
    <n v="28.919999999999998"/>
    <n v="5.7"/>
    <n v="34.4"/>
    <n v="19.549999999999997"/>
    <x v="36"/>
    <x v="1"/>
  </r>
  <r>
    <n v="85"/>
    <d v="2023-06-03T00:00:00"/>
    <n v="45.7"/>
    <n v="43"/>
    <n v="33.799999999999997"/>
    <n v="29.330000000000002"/>
    <x v="65"/>
    <x v="6"/>
  </r>
  <r>
    <n v="92"/>
    <d v="2023-06-10T00:00:00"/>
    <n v="14.72"/>
    <n v="1.5"/>
    <n v="33"/>
    <n v="10.41"/>
    <x v="66"/>
    <x v="6"/>
  </r>
  <r>
    <n v="83"/>
    <d v="2023-06-01T00:00:00"/>
    <n v="18.059999999999999"/>
    <n v="20.3"/>
    <n v="32.5"/>
    <n v="4.68"/>
    <x v="60"/>
    <x v="2"/>
  </r>
  <r>
    <n v="40"/>
    <d v="2023-04-19T00:00:00"/>
    <n v="53.6"/>
    <n v="37.700000000000003"/>
    <n v="32"/>
    <n v="28.850000000000005"/>
    <x v="67"/>
    <x v="3"/>
  </r>
  <r>
    <n v="72"/>
    <d v="2023-05-21T00:00:00"/>
    <n v="29.96"/>
    <n v="14.3"/>
    <n v="31.7"/>
    <n v="5.4500000000000028"/>
    <x v="68"/>
    <x v="5"/>
  </r>
  <r>
    <n v="41"/>
    <d v="2023-04-20T00:00:00"/>
    <n v="45.5"/>
    <n v="22.3"/>
    <n v="31.6"/>
    <n v="18.759999999999998"/>
    <x v="69"/>
    <x v="2"/>
  </r>
  <r>
    <n v="193"/>
    <d v="2023-09-19T00:00:00"/>
    <n v="12.44"/>
    <n v="4.0999999999999996"/>
    <n v="31.6"/>
    <n v="11.129999999999999"/>
    <x v="70"/>
    <x v="1"/>
  </r>
  <r>
    <n v="46"/>
    <d v="2023-04-25T00:00:00"/>
    <n v="42.019999999999996"/>
    <n v="22.5"/>
    <n v="31.5"/>
    <n v="16.159999999999997"/>
    <x v="71"/>
    <x v="1"/>
  </r>
  <r>
    <n v="74"/>
    <d v="2023-05-23T00:00:00"/>
    <n v="28.880000000000003"/>
    <n v="5.7"/>
    <n v="31.3"/>
    <n v="3.2699999999999996"/>
    <x v="72"/>
    <x v="1"/>
  </r>
  <r>
    <n v="161"/>
    <d v="2023-08-18T00:00:00"/>
    <n v="44.5"/>
    <n v="18.100000000000001"/>
    <n v="30.7"/>
    <n v="14.02"/>
    <x v="15"/>
    <x v="4"/>
  </r>
  <r>
    <n v="33"/>
    <d v="2023-04-12T00:00:00"/>
    <n v="20.440000000000001"/>
    <n v="1.5"/>
    <n v="30"/>
    <n v="18.47"/>
    <x v="73"/>
    <x v="3"/>
  </r>
  <r>
    <n v="185"/>
    <d v="2023-09-11T00:00:00"/>
    <n v="58.760000000000005"/>
    <n v="21.3"/>
    <n v="30"/>
    <n v="24.03"/>
    <x v="27"/>
    <x v="0"/>
  </r>
  <r>
    <n v="107"/>
    <d v="2023-06-25T00:00:00"/>
    <n v="8"/>
    <n v="11"/>
    <n v="29.7"/>
    <n v="16.119999999999997"/>
    <x v="6"/>
    <x v="5"/>
  </r>
  <r>
    <n v="183"/>
    <d v="2023-09-09T00:00:00"/>
    <n v="18.240000000000002"/>
    <n v="5.7"/>
    <n v="29.7"/>
    <n v="16.59"/>
    <x v="2"/>
    <x v="6"/>
  </r>
  <r>
    <n v="65"/>
    <d v="2023-05-14T00:00:00"/>
    <n v="27.22"/>
    <n v="42.8"/>
    <n v="28.9"/>
    <n v="22.949999999999996"/>
    <x v="74"/>
    <x v="5"/>
  </r>
  <r>
    <n v="182"/>
    <d v="2023-09-08T00:00:00"/>
    <n v="52.7"/>
    <n v="5.4"/>
    <n v="27.4"/>
    <n v="13.59"/>
    <x v="16"/>
    <x v="4"/>
  </r>
  <r>
    <n v="63"/>
    <d v="2023-05-12T00:00:00"/>
    <n v="53.86"/>
    <n v="15.5"/>
    <n v="27.3"/>
    <n v="20.759999999999998"/>
    <x v="75"/>
    <x v="4"/>
  </r>
  <r>
    <n v="70"/>
    <d v="2023-05-19T00:00:00"/>
    <n v="48.36"/>
    <n v="43.9"/>
    <n v="27.2"/>
    <n v="32.749999999999993"/>
    <x v="76"/>
    <x v="4"/>
  </r>
  <r>
    <n v="187"/>
    <d v="2023-09-13T00:00:00"/>
    <n v="35.9"/>
    <n v="2.1"/>
    <n v="26.6"/>
    <n v="4.3599999999999994"/>
    <x v="77"/>
    <x v="3"/>
  </r>
  <r>
    <n v="44"/>
    <d v="2023-04-23T00:00:00"/>
    <n v="51.38"/>
    <n v="8.4"/>
    <n v="26.4"/>
    <n v="14.33"/>
    <x v="35"/>
    <x v="5"/>
  </r>
  <r>
    <n v="24"/>
    <d v="2023-04-03T00:00:00"/>
    <n v="49.660000000000004"/>
    <n v="16.899999999999999"/>
    <n v="26.2"/>
    <n v="20.8"/>
    <x v="28"/>
    <x v="0"/>
  </r>
  <r>
    <n v="126"/>
    <d v="2023-07-14T00:00:00"/>
    <n v="18.440000000000001"/>
    <n v="11.8"/>
    <n v="25.9"/>
    <n v="4.2600000000000016"/>
    <x v="55"/>
    <x v="4"/>
  </r>
  <r>
    <n v="109"/>
    <d v="2023-06-27T00:00:00"/>
    <n v="9.620000000000001"/>
    <n v="0.4"/>
    <n v="25.6"/>
    <n v="11.269999999999998"/>
    <x v="78"/>
    <x v="1"/>
  </r>
  <r>
    <n v="117"/>
    <d v="2023-07-05T00:00:00"/>
    <n v="37.839999999999996"/>
    <n v="14.3"/>
    <n v="25.6"/>
    <n v="10.829999999999998"/>
    <x v="68"/>
    <x v="3"/>
  </r>
  <r>
    <n v="158"/>
    <d v="2023-08-15T00:00:00"/>
    <n v="39.96"/>
    <n v="1.3"/>
    <n v="24.3"/>
    <n v="5.91"/>
    <x v="61"/>
    <x v="1"/>
  </r>
  <r>
    <n v="11"/>
    <d v="2023-03-21T00:00:00"/>
    <n v="23.22"/>
    <n v="5.8"/>
    <n v="24.2"/>
    <n v="19.829999999999998"/>
    <x v="14"/>
    <x v="1"/>
  </r>
  <r>
    <n v="179"/>
    <d v="2023-09-05T00:00:00"/>
    <n v="63.339999999999996"/>
    <n v="2.2999999999999998"/>
    <n v="23.7"/>
    <n v="19.339999999999996"/>
    <x v="3"/>
    <x v="1"/>
  </r>
  <r>
    <n v="7"/>
    <d v="2023-03-17T00:00:00"/>
    <n v="13.5"/>
    <n v="32.799999999999997"/>
    <n v="23.5"/>
    <n v="12.749999999999998"/>
    <x v="51"/>
    <x v="4"/>
  </r>
  <r>
    <n v="22"/>
    <d v="2023-04-01T00:00:00"/>
    <n v="48.480000000000004"/>
    <n v="123"/>
    <n v="23.5"/>
    <n v="16.89"/>
    <x v="53"/>
    <x v="6"/>
  </r>
  <r>
    <n v="190"/>
    <d v="2023-09-16T00:00:00"/>
    <n v="6.74"/>
    <n v="12.1"/>
    <n v="23.4"/>
    <n v="18.560000000000002"/>
    <x v="79"/>
    <x v="6"/>
  </r>
  <r>
    <n v="108"/>
    <d v="2023-06-26T00:00:00"/>
    <n v="27.080000000000002"/>
    <n v="0.3"/>
    <n v="23.2"/>
    <n v="19.910000000000004"/>
    <x v="80"/>
    <x v="0"/>
  </r>
  <r>
    <n v="112"/>
    <d v="2023-06-30T00:00:00"/>
    <n v="55.339999999999996"/>
    <n v="38"/>
    <n v="23.2"/>
    <n v="33.89"/>
    <x v="81"/>
    <x v="4"/>
  </r>
  <r>
    <n v="80"/>
    <d v="2023-05-29T00:00:00"/>
    <n v="31.2"/>
    <n v="7.7"/>
    <n v="23.1"/>
    <n v="6.2099999999999991"/>
    <x v="82"/>
    <x v="0"/>
  </r>
  <r>
    <n v="28"/>
    <d v="2023-04-07T00:00:00"/>
    <n v="49.019999999999996"/>
    <n v="16.7"/>
    <n v="22.9"/>
    <n v="23.2"/>
    <x v="83"/>
    <x v="4"/>
  </r>
  <r>
    <n v="29"/>
    <d v="2023-04-08T00:00:00"/>
    <n v="52.760000000000005"/>
    <n v="27.1"/>
    <n v="22.9"/>
    <n v="29.270000000000007"/>
    <x v="84"/>
    <x v="6"/>
  </r>
  <r>
    <n v="81"/>
    <d v="2023-05-30T00:00:00"/>
    <n v="19.28"/>
    <n v="26.7"/>
    <n v="22.3"/>
    <n v="12.070000000000002"/>
    <x v="82"/>
    <x v="1"/>
  </r>
  <r>
    <n v="120"/>
    <d v="2023-07-08T00:00:00"/>
    <n v="9.879999999999999"/>
    <n v="16"/>
    <n v="22.3"/>
    <n v="1.0199999999999996"/>
    <x v="85"/>
    <x v="6"/>
  </r>
  <r>
    <n v="98"/>
    <d v="2023-06-16T00:00:00"/>
    <n v="41.980000000000004"/>
    <n v="21"/>
    <n v="22"/>
    <n v="20.190000000000001"/>
    <x v="83"/>
    <x v="4"/>
  </r>
  <r>
    <n v="167"/>
    <d v="2023-08-24T00:00:00"/>
    <n v="11.58"/>
    <n v="37.6"/>
    <n v="21.6"/>
    <n v="11.95"/>
    <x v="86"/>
    <x v="2"/>
  </r>
  <r>
    <n v="61"/>
    <d v="2023-05-10T00:00:00"/>
    <n v="16.7"/>
    <n v="2"/>
    <n v="21.4"/>
    <n v="17.79"/>
    <x v="79"/>
    <x v="3"/>
  </r>
  <r>
    <n v="103"/>
    <d v="2023-06-21T00:00:00"/>
    <n v="64.039999999999992"/>
    <n v="10.1"/>
    <n v="21.4"/>
    <n v="24.509999999999998"/>
    <x v="87"/>
    <x v="3"/>
  </r>
  <r>
    <n v="10"/>
    <d v="2023-03-20T00:00:00"/>
    <n v="40.96"/>
    <n v="2.6"/>
    <n v="21.2"/>
    <n v="12.8"/>
    <x v="62"/>
    <x v="0"/>
  </r>
  <r>
    <n v="77"/>
    <d v="2023-05-26T00:00:00"/>
    <n v="13.5"/>
    <n v="1.6"/>
    <n v="20.7"/>
    <n v="15.27"/>
    <x v="79"/>
    <x v="4"/>
  </r>
  <r>
    <n v="150"/>
    <d v="2023-08-07T00:00:00"/>
    <n v="164"/>
    <n v="25.8"/>
    <n v="20.6"/>
    <n v="9.1300000000000008"/>
    <x v="88"/>
    <x v="0"/>
  </r>
  <r>
    <n v="139"/>
    <d v="2023-07-27T00:00:00"/>
    <n v="9.6"/>
    <n v="25.9"/>
    <n v="20.5"/>
    <n v="9.0499999999999989"/>
    <x v="89"/>
    <x v="2"/>
  </r>
  <r>
    <n v="177"/>
    <d v="2023-09-03T00:00:00"/>
    <n v="58.68"/>
    <n v="30.2"/>
    <n v="20.3"/>
    <n v="31.819999999999997"/>
    <x v="90"/>
    <x v="5"/>
  </r>
  <r>
    <n v="186"/>
    <d v="2023-09-12T00:00:00"/>
    <n v="46"/>
    <n v="45.1"/>
    <n v="19.600000000000001"/>
    <n v="35.209999999999994"/>
    <x v="91"/>
    <x v="1"/>
  </r>
  <r>
    <n v="26"/>
    <d v="2023-04-05T00:00:00"/>
    <n v="59.58"/>
    <n v="3.5"/>
    <n v="19.5"/>
    <n v="20.239999999999998"/>
    <x v="92"/>
    <x v="3"/>
  </r>
  <r>
    <n v="168"/>
    <d v="2023-08-25T00:00:00"/>
    <n v="48.36"/>
    <n v="5.2"/>
    <n v="19.399999999999999"/>
    <n v="15.520000000000001"/>
    <x v="68"/>
    <x v="4"/>
  </r>
  <r>
    <n v="73"/>
    <d v="2023-05-22T00:00:00"/>
    <n v="15.36"/>
    <n v="33"/>
    <n v="19.3"/>
    <n v="11.459999999999999"/>
    <x v="93"/>
    <x v="0"/>
  </r>
  <r>
    <n v="20"/>
    <d v="2023-03-30T00:00:00"/>
    <n v="32.46"/>
    <n v="23.9"/>
    <n v="19.100000000000001"/>
    <n v="19.04"/>
    <x v="94"/>
    <x v="2"/>
  </r>
  <r>
    <n v="48"/>
    <d v="2023-04-27T00:00:00"/>
    <n v="52.980000000000004"/>
    <n v="41.5"/>
    <n v="18.5"/>
    <n v="37.340000000000003"/>
    <x v="95"/>
    <x v="2"/>
  </r>
  <r>
    <n v="171"/>
    <d v="2023-08-28T00:00:00"/>
    <n v="12"/>
    <n v="11.6"/>
    <n v="18.399999999999999"/>
    <n v="3.4400000000000013"/>
    <x v="86"/>
    <x v="0"/>
  </r>
  <r>
    <n v="19"/>
    <d v="2023-03-29T00:00:00"/>
    <n v="14.84"/>
    <n v="20.5"/>
    <n v="18.3"/>
    <n v="9.8500000000000014"/>
    <x v="53"/>
    <x v="3"/>
  </r>
  <r>
    <n v="25"/>
    <d v="2023-04-04T00:00:00"/>
    <n v="20.46"/>
    <n v="12.6"/>
    <n v="18.3"/>
    <n v="5.2099999999999991"/>
    <x v="96"/>
    <x v="1"/>
  </r>
  <r>
    <n v="188"/>
    <d v="2023-09-14T00:00:00"/>
    <n v="41.22"/>
    <n v="28.7"/>
    <n v="18.2"/>
    <n v="26.18"/>
    <x v="54"/>
    <x v="2"/>
  </r>
  <r>
    <n v="104"/>
    <d v="2023-06-22T00:00:00"/>
    <n v="38.58"/>
    <n v="17.2"/>
    <n v="17.899999999999999"/>
    <n v="20.23"/>
    <x v="39"/>
    <x v="2"/>
  </r>
  <r>
    <n v="180"/>
    <d v="2023-09-06T00:00:00"/>
    <n v="41.12"/>
    <n v="10"/>
    <n v="17.600000000000001"/>
    <n v="14.519999999999998"/>
    <x v="0"/>
    <x v="3"/>
  </r>
  <r>
    <n v="173"/>
    <d v="2023-08-30T00:00:00"/>
    <n v="9.92"/>
    <n v="20.100000000000001"/>
    <n v="17"/>
    <n v="5.2100000000000009"/>
    <x v="97"/>
    <x v="3"/>
  </r>
  <r>
    <n v="58"/>
    <d v="2023-05-07T00:00:00"/>
    <n v="33.239999999999995"/>
    <n v="19.2"/>
    <n v="16.600000000000001"/>
    <n v="16.579999999999998"/>
    <x v="29"/>
    <x v="5"/>
  </r>
  <r>
    <n v="87"/>
    <d v="2023-06-05T00:00:00"/>
    <n v="21.259999999999998"/>
    <n v="27.5"/>
    <n v="16"/>
    <n v="14.979999999999999"/>
    <x v="44"/>
    <x v="0"/>
  </r>
  <r>
    <n v="55"/>
    <d v="2023-05-04T00:00:00"/>
    <n v="62.54"/>
    <n v="28.8"/>
    <n v="15.9"/>
    <n v="34.31"/>
    <x v="98"/>
    <x v="2"/>
  </r>
  <r>
    <n v="123"/>
    <d v="2023-07-11T00:00:00"/>
    <n v="45.8"/>
    <n v="2.4"/>
    <n v="15.6"/>
    <n v="17.36"/>
    <x v="38"/>
    <x v="1"/>
  </r>
  <r>
    <n v="118"/>
    <d v="2023-07-06T00:00:00"/>
    <n v="25.28"/>
    <n v="0.8"/>
    <n v="14.8"/>
    <n v="2.12"/>
    <x v="77"/>
    <x v="2"/>
  </r>
  <r>
    <n v="78"/>
    <d v="2023-05-27T00:00:00"/>
    <n v="25.1"/>
    <n v="28.5"/>
    <n v="14.2"/>
    <n v="20.62"/>
    <x v="35"/>
    <x v="6"/>
  </r>
  <r>
    <n v="153"/>
    <d v="2023-08-10T00:00:00"/>
    <n v="40.519999999999996"/>
    <n v="23.3"/>
    <n v="14.2"/>
    <n v="25.729999999999997"/>
    <x v="99"/>
    <x v="2"/>
  </r>
  <r>
    <n v="196"/>
    <d v="2023-09-22T00:00:00"/>
    <n v="14.64"/>
    <n v="3.7"/>
    <n v="13.8"/>
    <n v="0.14999999999999947"/>
    <x v="100"/>
    <x v="4"/>
  </r>
  <r>
    <n v="75"/>
    <d v="2023-05-24T00:00:00"/>
    <n v="50.68"/>
    <n v="0"/>
    <n v="13.1"/>
    <n v="28.4"/>
    <x v="74"/>
    <x v="3"/>
  </r>
  <r>
    <n v="175"/>
    <d v="2023-09-01T00:00:00"/>
    <n v="53.480000000000004"/>
    <n v="3.4"/>
    <n v="13.1"/>
    <n v="18.700000000000003"/>
    <x v="53"/>
    <x v="4"/>
  </r>
  <r>
    <n v="141"/>
    <d v="2023-07-29T00:00:00"/>
    <m/>
    <n v="17"/>
    <n v="12.9"/>
    <n v="10.68"/>
    <x v="101"/>
    <x v="6"/>
  </r>
  <r>
    <n v="174"/>
    <d v="2023-08-31T00:00:00"/>
    <n v="36.68"/>
    <n v="7.1"/>
    <n v="12.8"/>
    <n v="15.27"/>
    <x v="68"/>
    <x v="2"/>
  </r>
  <r>
    <n v="27"/>
    <d v="2023-04-06T00:00:00"/>
    <n v="38.58"/>
    <n v="29.3"/>
    <n v="12.6"/>
    <n v="23.900000000000002"/>
    <x v="102"/>
    <x v="2"/>
  </r>
  <r>
    <n v="124"/>
    <d v="2023-07-12T00:00:00"/>
    <n v="33.619999999999997"/>
    <n v="34.6"/>
    <n v="12.4"/>
    <n v="24.65"/>
    <x v="103"/>
    <x v="3"/>
  </r>
  <r>
    <n v="149"/>
    <d v="2023-08-06T00:00:00"/>
    <n v="15.6"/>
    <n v="40.299999999999997"/>
    <n v="11.9"/>
    <n v="19.189999999999998"/>
    <x v="96"/>
    <x v="5"/>
  </r>
  <r>
    <n v="8"/>
    <d v="2023-03-18T00:00:00"/>
    <n v="31.04"/>
    <n v="19.600000000000001"/>
    <n v="11.6"/>
    <n v="17.18"/>
    <x v="42"/>
    <x v="6"/>
  </r>
  <r>
    <n v="69"/>
    <d v="2023-05-18T00:00:00"/>
    <n v="51.480000000000004"/>
    <n v="27.5"/>
    <n v="11"/>
    <n v="33.090000000000003"/>
    <x v="21"/>
    <x v="2"/>
  </r>
  <r>
    <n v="95"/>
    <d v="2023-06-13T00:00:00"/>
    <n v="30.48"/>
    <n v="14"/>
    <n v="10.9"/>
    <n v="13.380000000000003"/>
    <x v="72"/>
    <x v="1"/>
  </r>
  <r>
    <n v="114"/>
    <d v="2023-07-02T00:00:00"/>
    <n v="44.92"/>
    <n v="20.6"/>
    <n v="10.7"/>
    <n v="26.98"/>
    <x v="102"/>
    <x v="5"/>
  </r>
  <r>
    <n v="68"/>
    <d v="2023-05-17T00:00:00"/>
    <n v="30.860000000000003"/>
    <n v="14.5"/>
    <n v="10.199999999999999"/>
    <n v="17.100000000000001"/>
    <x v="0"/>
    <x v="3"/>
  </r>
  <r>
    <n v="155"/>
    <d v="2023-08-12T00:00:00"/>
    <n v="43.56"/>
    <n v="21.1"/>
    <n v="9.5"/>
    <n v="25.53"/>
    <x v="59"/>
    <x v="6"/>
  </r>
  <r>
    <n v="79"/>
    <d v="2023-05-28T00:00:00"/>
    <n v="8.08"/>
    <n v="29.9"/>
    <n v="9.4"/>
    <n v="11.729999999999999"/>
    <x v="70"/>
    <x v="5"/>
  </r>
  <r>
    <n v="60"/>
    <d v="2023-05-09T00:00:00"/>
    <n v="50.14"/>
    <n v="29.5"/>
    <n v="9.3000000000000007"/>
    <n v="32.1"/>
    <x v="54"/>
    <x v="1"/>
  </r>
  <r>
    <n v="91"/>
    <d v="2023-06-09T00:00:00"/>
    <n v="31.860000000000003"/>
    <n v="4.9000000000000004"/>
    <n v="9.3000000000000007"/>
    <n v="12.160000000000002"/>
    <x v="97"/>
    <x v="4"/>
  </r>
  <r>
    <n v="137"/>
    <d v="2023-07-25T00:00:00"/>
    <n v="10.120000000000001"/>
    <n v="39"/>
    <n v="9.3000000000000007"/>
    <n v="18.339999999999996"/>
    <x v="104"/>
    <x v="1"/>
  </r>
  <r>
    <n v="128"/>
    <d v="2023-07-16T00:00:00"/>
    <n v="71.06"/>
    <m/>
    <n v="9.1999999999999993"/>
    <n v="31.35"/>
    <x v="105"/>
    <x v="5"/>
  </r>
  <r>
    <n v="146"/>
    <d v="2023-08-03T00:00:00"/>
    <n v="31.060000000000002"/>
    <n v="1.9"/>
    <n v="9"/>
    <n v="11.38"/>
    <x v="51"/>
    <x v="2"/>
  </r>
  <r>
    <n v="131"/>
    <d v="2023-07-19T00:00:00"/>
    <n v="6"/>
    <n v="39.6"/>
    <n v="8.6999999999999993"/>
    <n v="111"/>
    <x v="106"/>
    <x v="3"/>
  </r>
  <r>
    <n v="147"/>
    <d v="2023-08-04T00:00:00"/>
    <n v="55.019999999999996"/>
    <n v="7.3"/>
    <n v="8.6999999999999993"/>
    <n v="24.179999999999996"/>
    <x v="107"/>
    <x v="4"/>
  </r>
  <r>
    <n v="200"/>
    <d v="2023-09-26T00:00:00"/>
    <n v="52.42"/>
    <n v="8.6"/>
    <n v="8.6999999999999993"/>
    <n v="1"/>
    <x v="92"/>
    <x v="1"/>
  </r>
  <r>
    <n v="36"/>
    <d v="2023-04-15T00:00:00"/>
    <n v="62.14"/>
    <n v="4.0999999999999996"/>
    <n v="8.5"/>
    <n v="27.72"/>
    <x v="68"/>
    <x v="6"/>
  </r>
  <r>
    <n v="136"/>
    <d v="2023-07-24T00:00:00"/>
    <n v="14.66"/>
    <n v="47"/>
    <n v="8.5"/>
    <n v="24.93"/>
    <x v="16"/>
    <x v="0"/>
  </r>
  <r>
    <n v="64"/>
    <d v="2023-05-13T00:00:00"/>
    <n v="27.54"/>
    <n v="29.6"/>
    <n v="8.4"/>
    <n v="21.71"/>
    <x v="108"/>
    <x v="6"/>
  </r>
  <r>
    <n v="181"/>
    <d v="2023-09-07T00:00:00"/>
    <n v="36.32"/>
    <n v="2.6"/>
    <n v="8.3000000000000007"/>
    <n v="13.64"/>
    <x v="77"/>
    <x v="2"/>
  </r>
  <r>
    <n v="197"/>
    <d v="2023-09-23T00:00:00"/>
    <n v="27.84"/>
    <n v="4.9000000000000004"/>
    <n v="8.1"/>
    <n v="8.6300000000000008"/>
    <x v="48"/>
    <x v="6"/>
  </r>
  <r>
    <n v="35"/>
    <d v="2023-04-14T00:00:00"/>
    <n v="24.14"/>
    <n v="1.4"/>
    <n v="7.4"/>
    <n v="7.3099999999999987"/>
    <x v="109"/>
    <x v="4"/>
  </r>
  <r>
    <n v="164"/>
    <d v="2023-08-21T00:00:00"/>
    <n v="33.700000000000003"/>
    <n v="36.799999999999997"/>
    <n v="7.4"/>
    <n v="31.79"/>
    <x v="110"/>
    <x v="0"/>
  </r>
  <r>
    <n v="14"/>
    <d v="2023-03-24T00:00:00"/>
    <n v="26.5"/>
    <n v="7.6"/>
    <n v="7.2"/>
    <m/>
    <x v="101"/>
    <x v="4"/>
  </r>
  <r>
    <n v="170"/>
    <d v="2023-08-27T00:00:00"/>
    <n v="60.86"/>
    <n v="10.6"/>
    <n v="6.4"/>
    <n v="31.169999999999995"/>
    <x v="111"/>
    <x v="5"/>
  </r>
  <r>
    <n v="198"/>
    <d v="2023-09-24T00:00:00"/>
    <n v="44.4"/>
    <n v="9.3000000000000007"/>
    <n v="6.4"/>
    <n v="19.79"/>
    <x v="92"/>
    <x v="5"/>
  </r>
  <r>
    <n v="192"/>
    <d v="2023-09-18T00:00:00"/>
    <n v="21.1"/>
    <n v="10.8"/>
    <n v="6"/>
    <n v="10.549999999999999"/>
    <x v="48"/>
    <x v="0"/>
  </r>
  <r>
    <n v="195"/>
    <d v="2023-09-21T00:00:00"/>
    <n v="32.94"/>
    <n v="35.6"/>
    <n v="6"/>
    <m/>
    <x v="112"/>
    <x v="2"/>
  </r>
  <r>
    <n v="97"/>
    <d v="2023-06-15T00:00:00"/>
    <n v="46.519999999999996"/>
    <n v="3.5"/>
    <n v="5.9"/>
    <n v="19.149999999999999"/>
    <x v="113"/>
    <x v="2"/>
  </r>
  <r>
    <n v="191"/>
    <d v="2023-09-17T00:00:00"/>
    <n v="15.9"/>
    <n v="41.1"/>
    <n v="5.8"/>
    <n v="22.18"/>
    <x v="63"/>
    <x v="5"/>
  </r>
  <r>
    <n v="156"/>
    <d v="2023-08-13T00:00:00"/>
    <n v="9.82"/>
    <n v="11.6"/>
    <n v="5.7"/>
    <n v="92"/>
    <x v="114"/>
    <x v="5"/>
  </r>
  <r>
    <n v="110"/>
    <d v="2023-06-28T00:00:00"/>
    <n v="53.08"/>
    <n v="26.9"/>
    <n v="5.5"/>
    <n v="36.789999999999992"/>
    <x v="36"/>
    <x v="3"/>
  </r>
  <r>
    <n v="165"/>
    <d v="2023-08-22T00:00:00"/>
    <n v="28.44"/>
    <n v="14.7"/>
    <n v="5.4"/>
    <n v="16.91"/>
    <x v="113"/>
    <x v="1"/>
  </r>
  <r>
    <n v="105"/>
    <d v="2023-06-23T00:00:00"/>
    <n v="54.64"/>
    <n v="34.299999999999997"/>
    <n v="5.3"/>
    <n v="38.85"/>
    <x v="58"/>
    <x v="4"/>
  </r>
  <r>
    <n v="37"/>
    <d v="2023-04-16T00:00:00"/>
    <n v="56.379999999999995"/>
    <n v="43.8"/>
    <n v="5"/>
    <n v="46.589999999999996"/>
    <x v="115"/>
    <x v="5"/>
  </r>
  <r>
    <n v="12"/>
    <d v="2023-03-22T00:00:00"/>
    <n v="50.94"/>
    <n v="24"/>
    <n v="4"/>
    <n v="31.869999999999997"/>
    <x v="116"/>
    <x v="3"/>
  </r>
  <r>
    <n v="189"/>
    <d v="2023-09-15T00:00:00"/>
    <n v="59.2"/>
    <n v="13.9"/>
    <n v="3.7"/>
    <n v="34.070000000000007"/>
    <x v="102"/>
    <x v="4"/>
  </r>
  <r>
    <n v="52"/>
    <d v="2023-05-01T00:00:00"/>
    <n v="29.080000000000002"/>
    <n v="9.6"/>
    <n v="3.6"/>
    <n v="13.4"/>
    <x v="73"/>
    <x v="0"/>
  </r>
  <r>
    <n v="194"/>
    <d v="2023-09-20T00:00:00"/>
    <n v="41.36"/>
    <n v="42"/>
    <n v="3.6"/>
    <n v="36.24"/>
    <x v="117"/>
    <x v="3"/>
  </r>
  <r>
    <n v="129"/>
    <d v="2023-07-17T00:00:00"/>
    <n v="54.06"/>
    <n v="49"/>
    <n v="3.2"/>
    <n v="45.25"/>
    <x v="118"/>
    <x v="0"/>
  </r>
  <r>
    <n v="113"/>
    <d v="2023-07-01T00:00:00"/>
    <n v="39.14"/>
    <n v="15.4"/>
    <n v="2.4"/>
    <n v="24.31"/>
    <x v="15"/>
    <x v="6"/>
  </r>
  <r>
    <n v="67"/>
    <d v="2023-05-16T00:00:00"/>
    <n v="15.3"/>
    <n v="24.6"/>
    <n v="2.2000000000000002"/>
    <n v="14.57"/>
    <x v="80"/>
    <x v="1"/>
  </r>
  <r>
    <n v="133"/>
    <d v="2023-07-21T00:00:00"/>
    <n v="5.68"/>
    <n v="27.2"/>
    <n v="2.1"/>
    <n v="13.6"/>
    <x v="50"/>
    <x v="4"/>
  </r>
  <r>
    <n v="43"/>
    <d v="2023-04-22T00:00:00"/>
    <n v="67.72"/>
    <n v="27.7"/>
    <n v="1.8"/>
    <n v="42.49"/>
    <x v="119"/>
    <x v="6"/>
  </r>
  <r>
    <n v="140"/>
    <d v="2023-07-28T00:00:00"/>
    <n v="196.98"/>
    <n v="43.9"/>
    <n v="1.7"/>
    <n v="39.76"/>
    <x v="120"/>
    <x v="4"/>
  </r>
  <r>
    <n v="9"/>
    <d v="2023-03-19T00:00:00"/>
    <n v="9.7200000000000006"/>
    <n v="2.1"/>
    <n v="1"/>
    <n v="1.5100000000000002"/>
    <x v="78"/>
    <x v="5"/>
  </r>
  <r>
    <n v="66"/>
    <d v="2023-05-15T00:00:00"/>
    <n v="21.8"/>
    <n v="9.3000000000000007"/>
    <n v="0.9"/>
    <n v="11.190000000000001"/>
    <x v="89"/>
    <x v="0"/>
  </r>
  <r>
    <n v="34"/>
    <d v="2023-04-13T00:00:00"/>
    <n v="61.120000000000005"/>
    <n v="20"/>
    <n v="0.3"/>
    <n v="36.440000000000005"/>
    <x v="112"/>
    <x v="2"/>
  </r>
  <r>
    <n v="163"/>
    <d v="2023-08-20T00:00:00"/>
    <n v="42.68"/>
    <m/>
    <m/>
    <n v="17.649999999999999"/>
    <x v="8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D101E-4D39-4AD7-97F1-31673DB7ACD3}" name="PivotTable5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7" indent="0" outline="1" outlineData="1" multipleFieldFilters="0">
  <location ref="A3:B11" firstHeaderRow="1" firstDataRow="1" firstDataCol="1"/>
  <pivotFields count="8">
    <pivotField showAll="0"/>
    <pivotField numFmtId="14" showAll="0"/>
    <pivotField showAll="0"/>
    <pivotField showAll="0"/>
    <pivotField showAll="0"/>
    <pivotField showAll="0"/>
    <pivotField dataField="1" showAll="0">
      <items count="122">
        <item x="106"/>
        <item x="114"/>
        <item x="78"/>
        <item x="70"/>
        <item x="50"/>
        <item x="66"/>
        <item x="85"/>
        <item x="32"/>
        <item x="34"/>
        <item x="79"/>
        <item x="43"/>
        <item x="6"/>
        <item x="46"/>
        <item x="86"/>
        <item x="100"/>
        <item x="109"/>
        <item x="105"/>
        <item x="97"/>
        <item x="14"/>
        <item x="11"/>
        <item x="104"/>
        <item x="80"/>
        <item x="2"/>
        <item x="93"/>
        <item x="77"/>
        <item x="89"/>
        <item x="96"/>
        <item x="61"/>
        <item x="73"/>
        <item x="101"/>
        <item x="63"/>
        <item x="48"/>
        <item x="72"/>
        <item x="88"/>
        <item x="62"/>
        <item x="82"/>
        <item x="44"/>
        <item x="51"/>
        <item x="16"/>
        <item x="38"/>
        <item x="55"/>
        <item x="53"/>
        <item x="60"/>
        <item x="68"/>
        <item x="3"/>
        <item x="113"/>
        <item x="29"/>
        <item x="0"/>
        <item x="23"/>
        <item x="64"/>
        <item x="92"/>
        <item x="107"/>
        <item x="8"/>
        <item x="94"/>
        <item x="35"/>
        <item x="25"/>
        <item x="37"/>
        <item x="116"/>
        <item x="42"/>
        <item x="87"/>
        <item x="15"/>
        <item x="111"/>
        <item x="39"/>
        <item x="71"/>
        <item x="59"/>
        <item x="102"/>
        <item x="83"/>
        <item x="99"/>
        <item x="75"/>
        <item x="103"/>
        <item x="4"/>
        <item x="33"/>
        <item x="28"/>
        <item x="30"/>
        <item x="69"/>
        <item x="17"/>
        <item x="41"/>
        <item x="112"/>
        <item x="24"/>
        <item x="54"/>
        <item x="74"/>
        <item x="27"/>
        <item x="40"/>
        <item x="110"/>
        <item x="21"/>
        <item x="22"/>
        <item x="84"/>
        <item x="7"/>
        <item x="117"/>
        <item x="5"/>
        <item x="58"/>
        <item x="19"/>
        <item x="90"/>
        <item x="56"/>
        <item x="98"/>
        <item x="81"/>
        <item x="65"/>
        <item x="9"/>
        <item x="119"/>
        <item x="120"/>
        <item x="91"/>
        <item x="76"/>
        <item x="67"/>
        <item x="47"/>
        <item x="52"/>
        <item x="13"/>
        <item x="12"/>
        <item x="57"/>
        <item x="18"/>
        <item x="95"/>
        <item x="1"/>
        <item x="115"/>
        <item x="31"/>
        <item x="26"/>
        <item x="118"/>
        <item x="45"/>
        <item x="49"/>
        <item x="10"/>
        <item x="108"/>
        <item x="20"/>
        <item x="36"/>
        <item t="default"/>
      </items>
    </pivotField>
    <pivotField axis="axisRow" showAll="0">
      <items count="8">
        <item x="0"/>
        <item x="1"/>
        <item x="3"/>
        <item x="2"/>
        <item x="4"/>
        <item x="6"/>
        <item x="5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plam SALES" fld="6" baseField="7" baseItem="2"/>
  </dataFields>
  <formats count="1">
    <format dxfId="66">
      <pivotArea collapsedLevelsAreSubtotals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01"/>
  <sheetViews>
    <sheetView workbookViewId="0">
      <selection activeCell="J14" sqref="J14"/>
    </sheetView>
  </sheetViews>
  <sheetFormatPr defaultRowHeight="15"/>
  <cols>
    <col min="1" max="1" width="4.28515625" bestFit="1" customWidth="1"/>
    <col min="2" max="2" width="11.7109375" style="28" bestFit="1" customWidth="1"/>
    <col min="3" max="3" width="11" bestFit="1" customWidth="1"/>
    <col min="4" max="4" width="8.42578125" bestFit="1" customWidth="1"/>
    <col min="5" max="5" width="10.28515625" bestFit="1" customWidth="1"/>
    <col min="6" max="7" width="8.42578125" bestFit="1" customWidth="1"/>
    <col min="8" max="8" width="10.42578125" style="32" bestFit="1" customWidth="1"/>
    <col min="10" max="10" width="13.5703125" bestFit="1" customWidth="1"/>
    <col min="11" max="11" width="10.140625" customWidth="1"/>
    <col min="12" max="12" width="13.5703125" bestFit="1" customWidth="1"/>
    <col min="13" max="14" width="9.5703125" bestFit="1" customWidth="1"/>
    <col min="15" max="15" width="10.5703125" bestFit="1" customWidth="1"/>
  </cols>
  <sheetData>
    <row r="1" spans="1:16" ht="15.75">
      <c r="A1" s="7" t="s">
        <v>0</v>
      </c>
      <c r="B1" s="2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72" t="s">
        <v>51</v>
      </c>
      <c r="K1" s="1" t="s">
        <v>2</v>
      </c>
      <c r="L1" s="1" t="s">
        <v>3</v>
      </c>
      <c r="M1" s="1" t="s">
        <v>4</v>
      </c>
      <c r="N1" s="1" t="s">
        <v>5</v>
      </c>
      <c r="O1" s="2" t="s">
        <v>6</v>
      </c>
      <c r="P1" s="8" t="s">
        <v>1</v>
      </c>
    </row>
    <row r="2" spans="1:16" ht="15.75">
      <c r="A2" s="3">
        <v>140</v>
      </c>
      <c r="B2" s="31">
        <v>45135</v>
      </c>
      <c r="C2" s="11">
        <v>196.98</v>
      </c>
      <c r="D2" s="5">
        <v>43.9</v>
      </c>
      <c r="E2" s="5">
        <v>1.7</v>
      </c>
      <c r="F2" s="6">
        <v>39.76</v>
      </c>
      <c r="G2" s="5">
        <v>227</v>
      </c>
      <c r="H2" s="71" t="str" cm="1">
        <f t="array" ref="H2:H201">TEXT(B2:B201,"gggg")</f>
        <v>Cuma</v>
      </c>
      <c r="J2" t="s">
        <v>7</v>
      </c>
      <c r="K2" s="9">
        <f>AVERAGE(C:C)</f>
        <v>38.152159090909088</v>
      </c>
      <c r="L2" s="9">
        <f>AVERAGE(D:D)</f>
        <v>24.888888888888896</v>
      </c>
      <c r="M2" s="9">
        <f>AVERAGE(E:E)</f>
        <v>30.439949748743711</v>
      </c>
      <c r="N2" s="9">
        <f>AVERAGE(F:F)</f>
        <v>18.896719543147203</v>
      </c>
      <c r="O2" s="9">
        <f>AVERAGE(G:G)</f>
        <v>154.12882653061226</v>
      </c>
    </row>
    <row r="3" spans="1:16" ht="15.75">
      <c r="A3" s="3">
        <v>150</v>
      </c>
      <c r="B3" s="31">
        <v>45145</v>
      </c>
      <c r="C3" s="11">
        <v>164</v>
      </c>
      <c r="D3" s="5">
        <v>25.8</v>
      </c>
      <c r="E3" s="5">
        <v>20.6</v>
      </c>
      <c r="F3" s="6">
        <v>9.1300000000000008</v>
      </c>
      <c r="G3" s="5">
        <v>118</v>
      </c>
      <c r="H3" s="73" t="str">
        <v>Pazartesi</v>
      </c>
      <c r="J3" t="s">
        <v>9</v>
      </c>
      <c r="K3" s="9">
        <f>MEDIAN(C:C)</f>
        <v>38.209999999999994</v>
      </c>
      <c r="L3" s="9">
        <f>MEDIAN(D:D)</f>
        <v>23.450000000000003</v>
      </c>
      <c r="M3" s="9">
        <f>MEDIAN(E:E)</f>
        <v>25.9</v>
      </c>
      <c r="N3" s="9">
        <f>MEDIAN(F:F)</f>
        <v>17.100000000000001</v>
      </c>
      <c r="O3" s="9">
        <f>MEDIAN(G:G)</f>
        <v>139</v>
      </c>
    </row>
    <row r="4" spans="1:16" ht="15.75">
      <c r="A4" s="3">
        <v>82</v>
      </c>
      <c r="B4" s="31">
        <v>45077</v>
      </c>
      <c r="C4" s="11">
        <v>151.96</v>
      </c>
      <c r="D4" s="5">
        <v>4.0999999999999996</v>
      </c>
      <c r="E4" s="5">
        <v>36.9</v>
      </c>
      <c r="F4" s="6">
        <v>11.270000000000001</v>
      </c>
      <c r="G4" s="5">
        <v>128</v>
      </c>
      <c r="H4" s="73" t="str">
        <v>Çarşamba</v>
      </c>
      <c r="J4" t="s">
        <v>8</v>
      </c>
      <c r="K4" s="4">
        <f>_xlfn.MODE.SNGL(C:C)</f>
        <v>59.58</v>
      </c>
      <c r="L4" s="4">
        <f>_xlfn.MODE.SNGL(D:D)</f>
        <v>4.0999999999999996</v>
      </c>
      <c r="M4" s="4">
        <f>_xlfn.MODE.SNGL(E:E)</f>
        <v>8.6999999999999993</v>
      </c>
      <c r="N4" s="4">
        <f>_xlfn.MODE.SNGL(F:F)</f>
        <v>19.339999999999996</v>
      </c>
      <c r="O4" s="4">
        <f>_xlfn.MODE.SNGL(G:G)</f>
        <v>129</v>
      </c>
    </row>
    <row r="5" spans="1:16" ht="15.75">
      <c r="A5" s="3">
        <v>32</v>
      </c>
      <c r="B5" s="31">
        <v>45027</v>
      </c>
      <c r="C5" s="11">
        <v>92.987500000000011</v>
      </c>
      <c r="D5" s="5">
        <v>17.399999999999999</v>
      </c>
      <c r="E5" s="5">
        <v>38.6</v>
      </c>
      <c r="F5" s="6">
        <v>37.253750000000011</v>
      </c>
      <c r="G5" s="5">
        <v>126</v>
      </c>
      <c r="H5" s="73" t="str">
        <v>Salı</v>
      </c>
      <c r="J5" t="s">
        <v>10</v>
      </c>
      <c r="K5" s="12">
        <f>STDEV(C:C)</f>
        <v>24.552814614595071</v>
      </c>
      <c r="L5" s="12">
        <f>STDEV(D:D)</f>
        <v>21.823662884660941</v>
      </c>
      <c r="M5" s="12">
        <f>STDEV(E:E)</f>
        <v>21.367909202454289</v>
      </c>
      <c r="N5" s="12">
        <f>STDEV(F:F)</f>
        <v>13.919959942153557</v>
      </c>
      <c r="O5" s="12">
        <f>STDEV(G:G)</f>
        <v>70.608856117385542</v>
      </c>
    </row>
    <row r="6" spans="1:16" ht="15.75">
      <c r="A6" s="13">
        <v>17</v>
      </c>
      <c r="B6" s="30">
        <v>45012</v>
      </c>
      <c r="C6" s="15">
        <v>89.06</v>
      </c>
      <c r="D6" s="14">
        <v>36.6</v>
      </c>
      <c r="E6" s="14">
        <v>93.625</v>
      </c>
      <c r="F6" s="16">
        <v>23.379999999999995</v>
      </c>
      <c r="G6" s="14">
        <v>135</v>
      </c>
      <c r="H6" s="73" t="str">
        <v>Pazartesi</v>
      </c>
      <c r="I6" s="12"/>
      <c r="J6" t="s">
        <v>11</v>
      </c>
      <c r="K6" s="10">
        <f>VARP(C:C)</f>
        <v>599.79605547090239</v>
      </c>
      <c r="L6" s="10">
        <f>VARP(D:D)</f>
        <v>473.86684624017937</v>
      </c>
      <c r="M6" s="10">
        <f>VARP(E:E)</f>
        <v>454.29313391707268</v>
      </c>
      <c r="N6" s="10">
        <f>VARP(F:F)</f>
        <v>192.7817046653162</v>
      </c>
      <c r="O6" s="10">
        <f>VARP(G:G)</f>
        <v>4960.1737736229697</v>
      </c>
    </row>
    <row r="7" spans="1:16" ht="15.75">
      <c r="A7" s="3">
        <v>128</v>
      </c>
      <c r="B7" s="31">
        <v>45123</v>
      </c>
      <c r="C7" s="11">
        <v>71.06</v>
      </c>
      <c r="D7" s="5"/>
      <c r="E7" s="5">
        <v>9.1999999999999993</v>
      </c>
      <c r="F7" s="6">
        <v>31.35</v>
      </c>
      <c r="G7" s="5">
        <v>92</v>
      </c>
      <c r="H7" s="73" t="str">
        <v>Pazar</v>
      </c>
      <c r="J7" t="s">
        <v>12</v>
      </c>
      <c r="K7">
        <f>MAX(C:C)</f>
        <v>196.98</v>
      </c>
      <c r="L7">
        <f>MAX(D:D)</f>
        <v>225.5</v>
      </c>
      <c r="M7">
        <f>MAX(E:E)</f>
        <v>93.625</v>
      </c>
      <c r="N7">
        <f>MAX(F:F)</f>
        <v>111</v>
      </c>
      <c r="O7">
        <f>MAX(G:G)</f>
        <v>811</v>
      </c>
    </row>
    <row r="8" spans="1:16" ht="15.75">
      <c r="A8" s="3">
        <v>43</v>
      </c>
      <c r="B8" s="31">
        <v>45038</v>
      </c>
      <c r="C8" s="11">
        <v>67.72</v>
      </c>
      <c r="D8" s="5">
        <v>27.7</v>
      </c>
      <c r="E8" s="5">
        <v>1.8</v>
      </c>
      <c r="F8" s="6">
        <v>42.49</v>
      </c>
      <c r="G8" s="5">
        <v>226</v>
      </c>
      <c r="H8" s="73" t="str">
        <v>Cumartesi</v>
      </c>
      <c r="J8" t="s">
        <v>13</v>
      </c>
      <c r="K8">
        <f>MIN(C:C)</f>
        <v>3.46</v>
      </c>
      <c r="L8">
        <f>MIN(D:D)</f>
        <v>0</v>
      </c>
      <c r="M8">
        <f>MIN(E:E)</f>
        <v>0.3</v>
      </c>
      <c r="N8">
        <f>MIN(F:F)</f>
        <v>0.12000000000000455</v>
      </c>
      <c r="O8">
        <f>MIN(G:G)</f>
        <v>28</v>
      </c>
    </row>
    <row r="9" spans="1:16" ht="15.75">
      <c r="A9" s="3">
        <v>151</v>
      </c>
      <c r="B9" s="31">
        <v>45146</v>
      </c>
      <c r="C9" s="11">
        <v>66.14</v>
      </c>
      <c r="D9" s="5">
        <v>13.9</v>
      </c>
      <c r="E9" s="5">
        <v>37</v>
      </c>
      <c r="F9" s="6">
        <v>20.220000000000002</v>
      </c>
      <c r="G9" s="5">
        <v>166</v>
      </c>
      <c r="H9" s="73" t="str">
        <v>Salı</v>
      </c>
      <c r="J9" t="s">
        <v>14</v>
      </c>
      <c r="K9">
        <f>K7-K8</f>
        <v>193.51999999999998</v>
      </c>
      <c r="L9">
        <f t="shared" ref="L9:O9" si="0">L7-L8</f>
        <v>225.5</v>
      </c>
      <c r="M9">
        <f t="shared" si="0"/>
        <v>93.325000000000003</v>
      </c>
      <c r="N9">
        <f t="shared" si="0"/>
        <v>110.88</v>
      </c>
      <c r="O9">
        <f t="shared" si="0"/>
        <v>783</v>
      </c>
    </row>
    <row r="10" spans="1:16" ht="15.75">
      <c r="A10" s="3">
        <v>184</v>
      </c>
      <c r="B10" s="31">
        <v>45179</v>
      </c>
      <c r="C10" s="11">
        <v>65.52000000000001</v>
      </c>
      <c r="D10" s="5">
        <v>43</v>
      </c>
      <c r="E10" s="5">
        <v>71.8</v>
      </c>
      <c r="F10" s="6">
        <v>21.540000000000006</v>
      </c>
      <c r="G10" s="5">
        <v>272</v>
      </c>
      <c r="H10" s="73" t="str">
        <v>Pazar</v>
      </c>
      <c r="J10" t="s">
        <v>15</v>
      </c>
      <c r="K10" s="17">
        <f>SUM(C:C)</f>
        <v>7554.1274999999996</v>
      </c>
      <c r="L10" s="17">
        <f t="shared" ref="L10:O10" si="1">SUM(D:D)</f>
        <v>4928.0000000000018</v>
      </c>
      <c r="M10" s="17">
        <f t="shared" si="1"/>
        <v>6057.5499999999984</v>
      </c>
      <c r="N10" s="17">
        <f t="shared" si="1"/>
        <v>3722.653749999999</v>
      </c>
      <c r="O10" s="17">
        <f t="shared" si="1"/>
        <v>30209.25</v>
      </c>
    </row>
    <row r="11" spans="1:16" ht="15.75">
      <c r="A11" s="3">
        <v>99</v>
      </c>
      <c r="B11" s="31">
        <v>45094</v>
      </c>
      <c r="C11" s="11">
        <v>64.94</v>
      </c>
      <c r="D11" s="5">
        <v>42.3</v>
      </c>
      <c r="E11" s="5">
        <v>51.2</v>
      </c>
      <c r="F11" s="6">
        <v>29.639999999999993</v>
      </c>
      <c r="G11" s="5">
        <v>257</v>
      </c>
      <c r="H11" s="73" t="str">
        <v>Cumartesi</v>
      </c>
      <c r="J11" t="s">
        <v>16</v>
      </c>
      <c r="K11">
        <f>COUNTA(C:C)</f>
        <v>199</v>
      </c>
      <c r="L11">
        <f t="shared" ref="L11:O11" si="2">COUNTA(D:D)</f>
        <v>199</v>
      </c>
      <c r="M11">
        <f t="shared" si="2"/>
        <v>200</v>
      </c>
      <c r="N11">
        <f t="shared" si="2"/>
        <v>198</v>
      </c>
      <c r="O11">
        <f t="shared" si="2"/>
        <v>197</v>
      </c>
    </row>
    <row r="12" spans="1:16" ht="15.75">
      <c r="A12" s="3">
        <v>176</v>
      </c>
      <c r="B12" s="31">
        <v>45171</v>
      </c>
      <c r="C12" s="11">
        <v>64.38</v>
      </c>
      <c r="D12" s="5">
        <v>48.9</v>
      </c>
      <c r="E12" s="5">
        <v>41.8</v>
      </c>
      <c r="F12" s="6">
        <v>35.42</v>
      </c>
      <c r="G12" s="5">
        <v>271</v>
      </c>
      <c r="H12" s="73" t="str">
        <v>Cumartesi</v>
      </c>
      <c r="J12" t="s">
        <v>17</v>
      </c>
      <c r="K12">
        <f>COUNTBLANK(C2:C201)</f>
        <v>2</v>
      </c>
      <c r="L12">
        <f t="shared" ref="L12:O12" si="3">COUNTBLANK(D2:D201)</f>
        <v>2</v>
      </c>
      <c r="M12">
        <f t="shared" si="3"/>
        <v>1</v>
      </c>
      <c r="N12">
        <f t="shared" si="3"/>
        <v>3</v>
      </c>
      <c r="O12">
        <f t="shared" si="3"/>
        <v>4</v>
      </c>
    </row>
    <row r="13" spans="1:16" ht="15.75">
      <c r="A13" s="3">
        <v>103</v>
      </c>
      <c r="B13" s="31">
        <v>45098</v>
      </c>
      <c r="C13" s="11">
        <v>64.039999999999992</v>
      </c>
      <c r="D13" s="5">
        <v>10.1</v>
      </c>
      <c r="E13" s="5">
        <v>21.4</v>
      </c>
      <c r="F13" s="6">
        <v>24.509999999999998</v>
      </c>
      <c r="G13" s="5">
        <v>158</v>
      </c>
      <c r="H13" s="73" t="str">
        <v>Çarşamba</v>
      </c>
    </row>
    <row r="14" spans="1:16" ht="15.75">
      <c r="A14" s="3">
        <v>179</v>
      </c>
      <c r="B14" s="31">
        <v>45174</v>
      </c>
      <c r="C14" s="11">
        <v>63.339999999999996</v>
      </c>
      <c r="D14" s="5">
        <v>2.2999999999999998</v>
      </c>
      <c r="E14" s="5">
        <v>23.7</v>
      </c>
      <c r="F14" s="6">
        <v>19.339999999999996</v>
      </c>
      <c r="G14" s="5">
        <v>131</v>
      </c>
      <c r="H14" s="73" t="str">
        <v>Salı</v>
      </c>
    </row>
    <row r="15" spans="1:16" ht="15.75">
      <c r="A15" s="3">
        <v>102</v>
      </c>
      <c r="B15" s="31">
        <v>45097</v>
      </c>
      <c r="C15" s="11">
        <v>63.279999999999994</v>
      </c>
      <c r="D15" s="5">
        <v>36.299999999999997</v>
      </c>
      <c r="E15" s="5">
        <v>93.625</v>
      </c>
      <c r="F15" s="6">
        <v>10.339999999999989</v>
      </c>
      <c r="G15" s="5">
        <v>254</v>
      </c>
      <c r="H15" s="73" t="str">
        <v>Salı</v>
      </c>
    </row>
    <row r="16" spans="1:16" ht="15.75">
      <c r="A16" s="3">
        <v>55</v>
      </c>
      <c r="B16" s="31">
        <v>45050</v>
      </c>
      <c r="C16" s="11">
        <v>62.54</v>
      </c>
      <c r="D16" s="5">
        <v>28.8</v>
      </c>
      <c r="E16" s="5">
        <v>15.9</v>
      </c>
      <c r="F16" s="6">
        <v>34.31</v>
      </c>
      <c r="G16" s="5">
        <v>220</v>
      </c>
      <c r="H16" s="73" t="str">
        <v>Perşembe</v>
      </c>
    </row>
    <row r="17" spans="1:8" ht="15.75">
      <c r="A17" s="3">
        <v>18</v>
      </c>
      <c r="B17" s="31">
        <v>45013</v>
      </c>
      <c r="C17" s="11">
        <v>62.279999999999994</v>
      </c>
      <c r="D17" s="5">
        <v>39.6</v>
      </c>
      <c r="E17" s="5">
        <v>55.8</v>
      </c>
      <c r="F17" s="6">
        <v>25.619999999999997</v>
      </c>
      <c r="G17" s="5">
        <v>258</v>
      </c>
      <c r="H17" s="73" t="str">
        <v>Salı</v>
      </c>
    </row>
    <row r="18" spans="1:8" ht="15.75">
      <c r="A18" s="3">
        <v>36</v>
      </c>
      <c r="B18" s="31">
        <v>45031</v>
      </c>
      <c r="C18" s="11">
        <v>62.14</v>
      </c>
      <c r="D18" s="5">
        <v>4.0999999999999996</v>
      </c>
      <c r="E18" s="5">
        <v>8.5</v>
      </c>
      <c r="F18" s="6">
        <v>27.72</v>
      </c>
      <c r="G18" s="5">
        <v>129</v>
      </c>
      <c r="H18" s="73" t="str">
        <v>Cumartesi</v>
      </c>
    </row>
    <row r="19" spans="1:8" ht="15.75">
      <c r="A19" s="3">
        <v>62</v>
      </c>
      <c r="B19" s="31">
        <v>45057</v>
      </c>
      <c r="C19" s="11">
        <v>61.260000000000005</v>
      </c>
      <c r="D19" s="5">
        <v>42.7</v>
      </c>
      <c r="E19" s="5">
        <v>54.7</v>
      </c>
      <c r="F19" s="6">
        <v>25.6</v>
      </c>
      <c r="G19" s="5">
        <v>240</v>
      </c>
      <c r="H19" s="73" t="str">
        <v>Perşembe</v>
      </c>
    </row>
    <row r="20" spans="1:8" ht="15.75">
      <c r="A20" s="3">
        <v>34</v>
      </c>
      <c r="B20" s="31">
        <v>45029</v>
      </c>
      <c r="C20" s="11">
        <v>61.120000000000005</v>
      </c>
      <c r="D20" s="5">
        <v>20</v>
      </c>
      <c r="E20" s="5">
        <v>0.3</v>
      </c>
      <c r="F20" s="6">
        <v>36.440000000000005</v>
      </c>
      <c r="G20" s="5">
        <v>184</v>
      </c>
      <c r="H20" s="73" t="str">
        <v>Perşembe</v>
      </c>
    </row>
    <row r="21" spans="1:8" ht="15.75">
      <c r="A21" s="3">
        <v>170</v>
      </c>
      <c r="B21" s="31">
        <v>45165</v>
      </c>
      <c r="C21" s="11">
        <v>60.86</v>
      </c>
      <c r="D21" s="5">
        <v>10.6</v>
      </c>
      <c r="E21" s="5">
        <v>6.4</v>
      </c>
      <c r="F21" s="6">
        <v>31.169999999999995</v>
      </c>
      <c r="G21" s="5">
        <v>162</v>
      </c>
      <c r="H21" s="73" t="str">
        <v>Pazar</v>
      </c>
    </row>
    <row r="22" spans="1:8" ht="15.75">
      <c r="A22" s="3">
        <v>31</v>
      </c>
      <c r="B22" s="31">
        <v>45026</v>
      </c>
      <c r="C22" s="11">
        <v>59.58</v>
      </c>
      <c r="D22" s="5">
        <v>28.3</v>
      </c>
      <c r="E22" s="5">
        <v>43.2</v>
      </c>
      <c r="F22" s="6">
        <v>26.159999999999997</v>
      </c>
      <c r="G22" s="5">
        <v>231</v>
      </c>
      <c r="H22" s="73" t="str">
        <v>Pazartesi</v>
      </c>
    </row>
    <row r="23" spans="1:8" ht="15.75">
      <c r="A23" s="3">
        <v>26</v>
      </c>
      <c r="B23" s="31">
        <v>45021</v>
      </c>
      <c r="C23" s="11">
        <v>59.58</v>
      </c>
      <c r="D23" s="5">
        <v>3.5</v>
      </c>
      <c r="E23" s="5">
        <v>19.5</v>
      </c>
      <c r="F23" s="6">
        <v>20.239999999999998</v>
      </c>
      <c r="G23" s="5">
        <v>139</v>
      </c>
      <c r="H23" s="73" t="str">
        <v>Çarşamba</v>
      </c>
    </row>
    <row r="24" spans="1:8" ht="15.75">
      <c r="A24" s="3">
        <v>189</v>
      </c>
      <c r="B24" s="31">
        <v>45184</v>
      </c>
      <c r="C24" s="11">
        <v>59.2</v>
      </c>
      <c r="D24" s="5">
        <v>13.9</v>
      </c>
      <c r="E24" s="5">
        <v>3.7</v>
      </c>
      <c r="F24" s="6">
        <v>34.070000000000007</v>
      </c>
      <c r="G24" s="5">
        <v>167</v>
      </c>
      <c r="H24" s="73" t="str">
        <v>Cuma</v>
      </c>
    </row>
    <row r="25" spans="1:8" ht="15.75">
      <c r="A25" s="3">
        <v>185</v>
      </c>
      <c r="B25" s="31">
        <v>45180</v>
      </c>
      <c r="C25" s="11">
        <v>58.760000000000005</v>
      </c>
      <c r="D25" s="5">
        <v>21.3</v>
      </c>
      <c r="E25" s="5">
        <v>30</v>
      </c>
      <c r="F25" s="6">
        <v>24.03</v>
      </c>
      <c r="G25" s="5">
        <v>188</v>
      </c>
      <c r="H25" s="73" t="str">
        <v>Pazartesi</v>
      </c>
    </row>
    <row r="26" spans="1:8" ht="15.75">
      <c r="A26" s="3">
        <v>138</v>
      </c>
      <c r="B26" s="31">
        <v>45133</v>
      </c>
      <c r="C26" s="11">
        <v>58.739999999999995</v>
      </c>
      <c r="D26" s="5">
        <v>28.9</v>
      </c>
      <c r="E26" s="5">
        <v>59.7</v>
      </c>
      <c r="F26" s="6">
        <v>17.939999999999991</v>
      </c>
      <c r="G26" s="5">
        <v>210</v>
      </c>
      <c r="H26" s="73" t="str">
        <v>Çarşamba</v>
      </c>
    </row>
    <row r="27" spans="1:8" ht="15.75">
      <c r="A27" s="3">
        <v>177</v>
      </c>
      <c r="B27" s="31">
        <v>45172</v>
      </c>
      <c r="C27" s="11">
        <v>58.68</v>
      </c>
      <c r="D27" s="5">
        <v>30.2</v>
      </c>
      <c r="E27" s="5">
        <v>20.3</v>
      </c>
      <c r="F27" s="6">
        <v>31.819999999999997</v>
      </c>
      <c r="G27" s="5">
        <v>216</v>
      </c>
      <c r="H27" s="73" t="str">
        <v>Pazar</v>
      </c>
    </row>
    <row r="28" spans="1:8" ht="15.75">
      <c r="A28" s="3">
        <v>199</v>
      </c>
      <c r="B28" s="31">
        <v>45194</v>
      </c>
      <c r="C28" s="11">
        <v>57.720000000000006</v>
      </c>
      <c r="D28" s="5">
        <v>42</v>
      </c>
      <c r="E28" s="5">
        <v>66.2</v>
      </c>
      <c r="F28" s="6">
        <v>22.879999999999995</v>
      </c>
      <c r="G28" s="5">
        <v>235.5</v>
      </c>
      <c r="H28" s="73" t="str">
        <v>Pazartesi</v>
      </c>
    </row>
    <row r="29" spans="1:8" ht="15.75">
      <c r="A29" s="3">
        <v>166</v>
      </c>
      <c r="B29" s="31">
        <v>45161</v>
      </c>
      <c r="C29" s="11">
        <v>56.9</v>
      </c>
      <c r="D29" s="5">
        <v>3.4</v>
      </c>
      <c r="E29" s="5">
        <v>84.8</v>
      </c>
      <c r="F29" s="6">
        <v>11.229999999999997</v>
      </c>
      <c r="G29" s="5">
        <v>131</v>
      </c>
      <c r="H29" s="73" t="str">
        <v>Çarşamba</v>
      </c>
    </row>
    <row r="30" spans="1:8" ht="15.75">
      <c r="A30" s="3">
        <v>37</v>
      </c>
      <c r="B30" s="31">
        <v>45032</v>
      </c>
      <c r="C30" s="11">
        <v>56.379999999999995</v>
      </c>
      <c r="D30" s="5">
        <v>43.8</v>
      </c>
      <c r="E30" s="5">
        <v>5</v>
      </c>
      <c r="F30" s="6">
        <v>46.589999999999996</v>
      </c>
      <c r="G30" s="5">
        <v>256</v>
      </c>
      <c r="H30" s="73" t="str">
        <v>Pazar</v>
      </c>
    </row>
    <row r="31" spans="1:8" ht="15.75">
      <c r="A31" s="3">
        <v>94</v>
      </c>
      <c r="B31" s="31">
        <v>45089</v>
      </c>
      <c r="C31" s="11">
        <v>56.18</v>
      </c>
      <c r="D31" s="5">
        <v>36.5</v>
      </c>
      <c r="E31" s="5">
        <v>72.3</v>
      </c>
      <c r="F31" s="6">
        <v>14.420000000000002</v>
      </c>
      <c r="G31" s="5">
        <v>225</v>
      </c>
      <c r="H31" s="73" t="str">
        <v>Pazartesi</v>
      </c>
    </row>
    <row r="32" spans="1:8" ht="15.75">
      <c r="A32" s="3">
        <v>1</v>
      </c>
      <c r="B32" s="31">
        <v>44996</v>
      </c>
      <c r="C32" s="11">
        <v>56.02</v>
      </c>
      <c r="D32" s="5">
        <v>37.799999999999997</v>
      </c>
      <c r="E32" s="5">
        <v>69.2</v>
      </c>
      <c r="F32" s="6">
        <v>14.229999999999993</v>
      </c>
      <c r="G32" s="5">
        <v>236</v>
      </c>
      <c r="H32" s="73" t="str">
        <v>Cumartesi</v>
      </c>
    </row>
    <row r="33" spans="1:8" ht="15.75">
      <c r="A33" s="3">
        <v>112</v>
      </c>
      <c r="B33" s="31">
        <v>45107</v>
      </c>
      <c r="C33" s="11">
        <v>55.339999999999996</v>
      </c>
      <c r="D33" s="5">
        <v>38</v>
      </c>
      <c r="E33" s="5">
        <v>23.2</v>
      </c>
      <c r="F33" s="6">
        <v>33.89</v>
      </c>
      <c r="G33" s="5">
        <v>221</v>
      </c>
      <c r="H33" s="73" t="str">
        <v>Cuma</v>
      </c>
    </row>
    <row r="34" spans="1:8" ht="15.75">
      <c r="A34" s="3">
        <v>132</v>
      </c>
      <c r="B34" s="31">
        <v>45127</v>
      </c>
      <c r="C34" s="11">
        <v>55.04</v>
      </c>
      <c r="D34" s="5">
        <v>2.9</v>
      </c>
      <c r="E34" s="5">
        <v>43</v>
      </c>
      <c r="F34" s="6">
        <v>10.77</v>
      </c>
      <c r="G34" s="5">
        <v>147</v>
      </c>
      <c r="H34" s="73" t="str">
        <v>Perşembe</v>
      </c>
    </row>
    <row r="35" spans="1:8" ht="15.75">
      <c r="A35" s="3">
        <v>147</v>
      </c>
      <c r="B35" s="31">
        <v>45142</v>
      </c>
      <c r="C35" s="11">
        <v>55.019999999999996</v>
      </c>
      <c r="D35" s="5">
        <v>7.3</v>
      </c>
      <c r="E35" s="5">
        <v>8.6999999999999993</v>
      </c>
      <c r="F35" s="6">
        <v>24.179999999999996</v>
      </c>
      <c r="G35" s="5">
        <v>142</v>
      </c>
      <c r="H35" s="73" t="str">
        <v>Cuma</v>
      </c>
    </row>
    <row r="36" spans="1:8" ht="15.75">
      <c r="A36" s="3">
        <v>105</v>
      </c>
      <c r="B36" s="31">
        <v>45100</v>
      </c>
      <c r="C36" s="11">
        <v>54.64</v>
      </c>
      <c r="D36" s="5">
        <v>34.299999999999997</v>
      </c>
      <c r="E36" s="5">
        <v>5.3</v>
      </c>
      <c r="F36" s="6">
        <v>38.85</v>
      </c>
      <c r="G36" s="5">
        <v>208</v>
      </c>
      <c r="H36" s="73" t="str">
        <v>Cuma</v>
      </c>
    </row>
    <row r="37" spans="1:8" ht="15.75">
      <c r="A37" s="3">
        <v>111</v>
      </c>
      <c r="B37" s="31">
        <v>45106</v>
      </c>
      <c r="C37" s="11">
        <v>54.160000000000004</v>
      </c>
      <c r="D37" s="5">
        <v>8.1999999999999993</v>
      </c>
      <c r="E37" s="5">
        <v>56.5</v>
      </c>
      <c r="F37" s="6">
        <v>4.0799999999999983</v>
      </c>
      <c r="G37" s="5">
        <v>150</v>
      </c>
      <c r="H37" s="73" t="str">
        <v>Perşembe</v>
      </c>
    </row>
    <row r="38" spans="1:8" ht="15.75">
      <c r="A38" s="3">
        <v>129</v>
      </c>
      <c r="B38" s="31">
        <v>45124</v>
      </c>
      <c r="C38" s="11">
        <v>54.06</v>
      </c>
      <c r="D38" s="5">
        <v>49</v>
      </c>
      <c r="E38" s="5">
        <v>3.2</v>
      </c>
      <c r="F38" s="6">
        <v>45.25</v>
      </c>
      <c r="G38" s="5">
        <v>264</v>
      </c>
      <c r="H38" s="73" t="str">
        <v>Pazartesi</v>
      </c>
    </row>
    <row r="39" spans="1:8" ht="15.75">
      <c r="A39" s="3">
        <v>63</v>
      </c>
      <c r="B39" s="31">
        <v>45058</v>
      </c>
      <c r="C39" s="11">
        <v>53.86</v>
      </c>
      <c r="D39" s="5">
        <v>15.5</v>
      </c>
      <c r="E39" s="5">
        <v>27.3</v>
      </c>
      <c r="F39" s="6">
        <v>20.759999999999998</v>
      </c>
      <c r="G39" s="5">
        <v>170</v>
      </c>
      <c r="H39" s="73" t="str">
        <v>Cuma</v>
      </c>
    </row>
    <row r="40" spans="1:8" ht="15.75">
      <c r="A40" s="3">
        <v>40</v>
      </c>
      <c r="B40" s="31">
        <v>45035</v>
      </c>
      <c r="C40" s="11">
        <v>53.6</v>
      </c>
      <c r="D40" s="5">
        <v>37.700000000000003</v>
      </c>
      <c r="E40" s="5">
        <v>32</v>
      </c>
      <c r="F40" s="6">
        <v>28.850000000000005</v>
      </c>
      <c r="G40" s="5">
        <v>230</v>
      </c>
      <c r="H40" s="73" t="str">
        <v>Çarşamba</v>
      </c>
    </row>
    <row r="41" spans="1:8" ht="15.75">
      <c r="A41" s="3">
        <v>175</v>
      </c>
      <c r="B41" s="31">
        <v>45170</v>
      </c>
      <c r="C41" s="11">
        <v>53.480000000000004</v>
      </c>
      <c r="D41" s="5">
        <v>3.4</v>
      </c>
      <c r="E41" s="5">
        <v>13.1</v>
      </c>
      <c r="F41" s="6">
        <v>18.700000000000003</v>
      </c>
      <c r="G41" s="5">
        <v>127</v>
      </c>
      <c r="H41" s="73" t="str">
        <v>Cuma</v>
      </c>
    </row>
    <row r="42" spans="1:8" ht="15.75">
      <c r="A42" s="3">
        <v>110</v>
      </c>
      <c r="B42" s="31">
        <v>45105</v>
      </c>
      <c r="C42" s="11">
        <v>53.08</v>
      </c>
      <c r="D42" s="5">
        <v>26.9</v>
      </c>
      <c r="E42" s="5">
        <v>5.5</v>
      </c>
      <c r="F42" s="6">
        <v>36.789999999999992</v>
      </c>
      <c r="G42" s="5"/>
      <c r="H42" s="73" t="str">
        <v>Çarşamba</v>
      </c>
    </row>
    <row r="43" spans="1:8" ht="15.75">
      <c r="A43" s="3">
        <v>48</v>
      </c>
      <c r="B43" s="31">
        <v>45043</v>
      </c>
      <c r="C43" s="11">
        <v>52.980000000000004</v>
      </c>
      <c r="D43" s="5">
        <v>41.5</v>
      </c>
      <c r="E43" s="5">
        <v>18.5</v>
      </c>
      <c r="F43" s="6">
        <v>37.340000000000003</v>
      </c>
      <c r="G43" s="5">
        <v>245</v>
      </c>
      <c r="H43" s="73" t="str">
        <v>Perşembe</v>
      </c>
    </row>
    <row r="44" spans="1:8" ht="15.75">
      <c r="A44" s="3">
        <v>29</v>
      </c>
      <c r="B44" s="31">
        <v>45024</v>
      </c>
      <c r="C44" s="11">
        <v>52.760000000000005</v>
      </c>
      <c r="D44" s="5">
        <v>27.1</v>
      </c>
      <c r="E44" s="5">
        <v>22.9</v>
      </c>
      <c r="F44" s="6">
        <v>29.270000000000007</v>
      </c>
      <c r="G44" s="5">
        <v>199</v>
      </c>
      <c r="H44" s="73" t="str">
        <v>Cumartesi</v>
      </c>
    </row>
    <row r="45" spans="1:8" ht="15.75">
      <c r="A45" s="3">
        <v>182</v>
      </c>
      <c r="B45" s="31">
        <v>45177</v>
      </c>
      <c r="C45" s="11">
        <v>52.7</v>
      </c>
      <c r="D45" s="5">
        <v>5.4</v>
      </c>
      <c r="E45" s="5">
        <v>27.4</v>
      </c>
      <c r="F45" s="6">
        <v>13.59</v>
      </c>
      <c r="G45" s="5">
        <v>124</v>
      </c>
      <c r="H45" s="73" t="str">
        <v>Cuma</v>
      </c>
    </row>
    <row r="46" spans="1:8" ht="15.75">
      <c r="A46" s="3">
        <v>200</v>
      </c>
      <c r="B46" s="31">
        <v>45195</v>
      </c>
      <c r="C46" s="11">
        <v>52.42</v>
      </c>
      <c r="D46" s="5">
        <v>8.6</v>
      </c>
      <c r="E46" s="5">
        <v>8.6999999999999993</v>
      </c>
      <c r="F46" s="6">
        <v>1</v>
      </c>
      <c r="G46" s="5">
        <v>139</v>
      </c>
      <c r="H46" s="73" t="str">
        <v>Salı</v>
      </c>
    </row>
    <row r="47" spans="1:8" ht="15.75">
      <c r="A47" s="3">
        <v>125</v>
      </c>
      <c r="B47" s="31">
        <v>45120</v>
      </c>
      <c r="C47" s="11">
        <v>51.9</v>
      </c>
      <c r="D47" s="5">
        <v>32.299999999999997</v>
      </c>
      <c r="E47" s="5">
        <v>74.2</v>
      </c>
      <c r="F47" s="6">
        <v>9.419999999999991</v>
      </c>
      <c r="G47" s="5">
        <v>201</v>
      </c>
      <c r="H47" s="73" t="str">
        <v>Perşembe</v>
      </c>
    </row>
    <row r="48" spans="1:8" ht="15.75">
      <c r="A48" s="3">
        <v>101</v>
      </c>
      <c r="B48" s="31">
        <v>45096</v>
      </c>
      <c r="C48" s="11">
        <v>51.480000000000004</v>
      </c>
      <c r="D48" s="5">
        <v>4.3</v>
      </c>
      <c r="E48" s="5">
        <v>49.8</v>
      </c>
      <c r="F48" s="6">
        <v>4.4699999999999989</v>
      </c>
      <c r="G48" s="5">
        <v>137</v>
      </c>
      <c r="H48" s="73" t="str">
        <v>Pazartesi</v>
      </c>
    </row>
    <row r="49" spans="1:8" ht="15.75">
      <c r="A49" s="3">
        <v>69</v>
      </c>
      <c r="B49" s="31">
        <v>45064</v>
      </c>
      <c r="C49" s="11">
        <v>51.480000000000004</v>
      </c>
      <c r="D49" s="5">
        <v>27.5</v>
      </c>
      <c r="E49" s="5">
        <v>11</v>
      </c>
      <c r="F49" s="6">
        <v>33.090000000000003</v>
      </c>
      <c r="G49" s="5">
        <v>196</v>
      </c>
      <c r="H49" s="73" t="str">
        <v>Perşembe</v>
      </c>
    </row>
    <row r="50" spans="1:8" ht="15.75">
      <c r="A50" s="3">
        <v>44</v>
      </c>
      <c r="B50" s="31">
        <v>45039</v>
      </c>
      <c r="C50" s="11">
        <v>51.38</v>
      </c>
      <c r="D50" s="5">
        <v>8.4</v>
      </c>
      <c r="E50" s="5">
        <v>26.4</v>
      </c>
      <c r="F50" s="6">
        <v>14.33</v>
      </c>
      <c r="G50" s="5">
        <v>149</v>
      </c>
      <c r="H50" s="73" t="str">
        <v>Pazar</v>
      </c>
    </row>
    <row r="51" spans="1:8" ht="15.75">
      <c r="A51" s="3">
        <v>12</v>
      </c>
      <c r="B51" s="31">
        <v>45007</v>
      </c>
      <c r="C51" s="11">
        <v>50.94</v>
      </c>
      <c r="D51" s="5">
        <v>24</v>
      </c>
      <c r="E51" s="5">
        <v>4</v>
      </c>
      <c r="F51" s="6">
        <v>31.869999999999997</v>
      </c>
      <c r="G51" s="5">
        <v>151.5</v>
      </c>
      <c r="H51" s="73" t="str">
        <v>Çarşamba</v>
      </c>
    </row>
    <row r="52" spans="1:8" ht="15.75">
      <c r="A52" s="3">
        <v>75</v>
      </c>
      <c r="B52" s="31">
        <v>45070</v>
      </c>
      <c r="C52" s="11">
        <v>50.68</v>
      </c>
      <c r="D52" s="5">
        <v>0</v>
      </c>
      <c r="E52" s="5">
        <v>13.1</v>
      </c>
      <c r="F52" s="6">
        <v>28.4</v>
      </c>
      <c r="G52" s="5">
        <v>187</v>
      </c>
      <c r="H52" s="73" t="str">
        <v>Çarşamba</v>
      </c>
    </row>
    <row r="53" spans="1:8" ht="15.75">
      <c r="A53" s="3">
        <v>148</v>
      </c>
      <c r="B53" s="31">
        <v>45143</v>
      </c>
      <c r="C53" s="11">
        <v>50.64</v>
      </c>
      <c r="D53" s="5">
        <v>49</v>
      </c>
      <c r="E53" s="5">
        <v>44.3</v>
      </c>
      <c r="F53" s="6">
        <v>31.1</v>
      </c>
      <c r="G53" s="5">
        <v>265</v>
      </c>
      <c r="H53" s="73" t="str">
        <v>Cumartesi</v>
      </c>
    </row>
    <row r="54" spans="1:8" ht="15.75">
      <c r="A54" s="3">
        <v>60</v>
      </c>
      <c r="B54" s="31">
        <v>45055</v>
      </c>
      <c r="C54" s="11">
        <v>50.14</v>
      </c>
      <c r="D54" s="5">
        <v>29.5</v>
      </c>
      <c r="E54" s="5">
        <v>9.3000000000000007</v>
      </c>
      <c r="F54" s="6">
        <v>32.1</v>
      </c>
      <c r="G54" s="5">
        <v>186</v>
      </c>
      <c r="H54" s="73" t="str">
        <v>Salı</v>
      </c>
    </row>
    <row r="55" spans="1:8" ht="15.75">
      <c r="A55" s="3">
        <v>143</v>
      </c>
      <c r="B55" s="31">
        <v>45138</v>
      </c>
      <c r="C55" s="11">
        <v>50.1</v>
      </c>
      <c r="D55" s="5">
        <v>33.200000000000003</v>
      </c>
      <c r="E55" s="5">
        <v>37.9</v>
      </c>
      <c r="F55" s="6">
        <v>23.490000000000006</v>
      </c>
      <c r="G55" s="5">
        <v>218</v>
      </c>
      <c r="H55" s="73" t="str">
        <v>Pazartesi</v>
      </c>
    </row>
    <row r="56" spans="1:8" ht="15.75">
      <c r="A56" s="3">
        <v>24</v>
      </c>
      <c r="B56" s="31">
        <v>45019</v>
      </c>
      <c r="C56" s="11">
        <v>49.660000000000004</v>
      </c>
      <c r="D56" s="5">
        <v>16.899999999999999</v>
      </c>
      <c r="E56" s="5">
        <v>26.2</v>
      </c>
      <c r="F56" s="6">
        <v>20.8</v>
      </c>
      <c r="G56" s="5">
        <v>175</v>
      </c>
      <c r="H56" s="73" t="str">
        <v>Pazartesi</v>
      </c>
    </row>
    <row r="57" spans="1:8" ht="15.75">
      <c r="A57" s="3">
        <v>59</v>
      </c>
      <c r="B57" s="31">
        <v>45054</v>
      </c>
      <c r="C57" s="11">
        <v>49.160000000000004</v>
      </c>
      <c r="D57" s="5">
        <v>49.6</v>
      </c>
      <c r="E57" s="5">
        <v>37.700000000000003</v>
      </c>
      <c r="F57" s="6">
        <v>30.8</v>
      </c>
      <c r="G57" s="5">
        <v>239</v>
      </c>
      <c r="H57" s="73" t="str">
        <v>Pazartesi</v>
      </c>
    </row>
    <row r="58" spans="1:8" ht="15.75">
      <c r="A58" s="3">
        <v>28</v>
      </c>
      <c r="B58" s="31">
        <v>45023</v>
      </c>
      <c r="C58" s="11">
        <v>49.019999999999996</v>
      </c>
      <c r="D58" s="5">
        <v>16.7</v>
      </c>
      <c r="E58" s="5">
        <v>22.9</v>
      </c>
      <c r="F58" s="6">
        <v>23.2</v>
      </c>
      <c r="G58" s="5">
        <v>168</v>
      </c>
      <c r="H58" s="73" t="str">
        <v>Cuma</v>
      </c>
    </row>
    <row r="59" spans="1:8" ht="15.75">
      <c r="A59" s="3">
        <v>22</v>
      </c>
      <c r="B59" s="31">
        <v>45017</v>
      </c>
      <c r="C59" s="11">
        <v>48.480000000000004</v>
      </c>
      <c r="D59" s="5">
        <v>123</v>
      </c>
      <c r="E59" s="5">
        <v>23.5</v>
      </c>
      <c r="F59" s="6">
        <v>16.89</v>
      </c>
      <c r="G59" s="5">
        <v>127</v>
      </c>
      <c r="H59" s="73" t="str">
        <v>Cumartesi</v>
      </c>
    </row>
    <row r="60" spans="1:8" ht="15.75">
      <c r="A60" s="3">
        <v>70</v>
      </c>
      <c r="B60" s="31">
        <v>45065</v>
      </c>
      <c r="C60" s="11">
        <v>48.36</v>
      </c>
      <c r="D60" s="5">
        <v>43.9</v>
      </c>
      <c r="E60" s="5">
        <v>27.2</v>
      </c>
      <c r="F60" s="6">
        <v>32.749999999999993</v>
      </c>
      <c r="G60" s="5">
        <v>229</v>
      </c>
      <c r="H60" s="73" t="str">
        <v>Cuma</v>
      </c>
    </row>
    <row r="61" spans="1:8" ht="15.75">
      <c r="A61" s="3">
        <v>168</v>
      </c>
      <c r="B61" s="31">
        <v>45163</v>
      </c>
      <c r="C61" s="11">
        <v>48.36</v>
      </c>
      <c r="D61" s="5">
        <v>5.2</v>
      </c>
      <c r="E61" s="5">
        <v>19.399999999999999</v>
      </c>
      <c r="F61" s="6">
        <v>15.520000000000001</v>
      </c>
      <c r="G61" s="5">
        <v>129</v>
      </c>
      <c r="H61" s="73" t="str">
        <v>Cuma</v>
      </c>
    </row>
    <row r="62" spans="1:8" ht="15.75">
      <c r="A62" s="3">
        <v>93</v>
      </c>
      <c r="B62" s="31">
        <v>45088</v>
      </c>
      <c r="C62" s="11">
        <v>47.54</v>
      </c>
      <c r="D62" s="5">
        <v>33.5</v>
      </c>
      <c r="E62" s="5">
        <v>59</v>
      </c>
      <c r="F62" s="6">
        <v>14.919999999999995</v>
      </c>
      <c r="G62" s="5">
        <v>811</v>
      </c>
      <c r="H62" s="73" t="str">
        <v>Pazar</v>
      </c>
    </row>
    <row r="63" spans="1:8" ht="15.75">
      <c r="A63" s="3">
        <v>21</v>
      </c>
      <c r="B63" s="31">
        <v>45016</v>
      </c>
      <c r="C63" s="11">
        <v>46.68</v>
      </c>
      <c r="D63" s="5">
        <v>27.7</v>
      </c>
      <c r="E63" s="5">
        <v>53.4</v>
      </c>
      <c r="F63" s="6">
        <v>14.329999999999998</v>
      </c>
      <c r="G63" s="5">
        <v>188</v>
      </c>
      <c r="H63" s="73" t="str">
        <v>Cuma</v>
      </c>
    </row>
    <row r="64" spans="1:8" ht="15.75">
      <c r="A64" s="3">
        <v>97</v>
      </c>
      <c r="B64" s="31">
        <v>45092</v>
      </c>
      <c r="C64" s="11">
        <v>46.519999999999996</v>
      </c>
      <c r="D64" s="5">
        <v>3.5</v>
      </c>
      <c r="E64" s="5">
        <v>5.9</v>
      </c>
      <c r="F64" s="6">
        <v>19.149999999999999</v>
      </c>
      <c r="G64" s="5">
        <v>132</v>
      </c>
      <c r="H64" s="73" t="str">
        <v>Perşembe</v>
      </c>
    </row>
    <row r="65" spans="1:8" ht="15.75">
      <c r="A65" s="3">
        <v>49</v>
      </c>
      <c r="B65" s="31">
        <v>45044</v>
      </c>
      <c r="C65" s="11">
        <v>46.44</v>
      </c>
      <c r="D65" s="5">
        <v>15.8</v>
      </c>
      <c r="E65" s="5">
        <v>49.9</v>
      </c>
      <c r="F65" s="6">
        <v>10.659999999999997</v>
      </c>
      <c r="G65" s="5">
        <v>149</v>
      </c>
      <c r="H65" s="73" t="str">
        <v>Cuma</v>
      </c>
    </row>
    <row r="66" spans="1:8" ht="15.75">
      <c r="A66" s="3">
        <v>5</v>
      </c>
      <c r="B66" s="31">
        <v>45000</v>
      </c>
      <c r="C66" s="11">
        <v>46.160000000000004</v>
      </c>
      <c r="D66" s="5">
        <v>10.8</v>
      </c>
      <c r="E66" s="5">
        <v>58.4</v>
      </c>
      <c r="F66" s="6">
        <v>0.12000000000000455</v>
      </c>
      <c r="G66" s="5">
        <v>137</v>
      </c>
      <c r="H66" s="73" t="str">
        <v>Çarşamba</v>
      </c>
    </row>
    <row r="67" spans="1:8" ht="15.75">
      <c r="A67" s="3">
        <v>186</v>
      </c>
      <c r="B67" s="31">
        <v>45181</v>
      </c>
      <c r="C67" s="11">
        <v>46</v>
      </c>
      <c r="D67" s="5">
        <v>45.1</v>
      </c>
      <c r="E67" s="5">
        <v>19.600000000000001</v>
      </c>
      <c r="F67" s="6">
        <v>35.209999999999994</v>
      </c>
      <c r="G67" s="5">
        <v>228</v>
      </c>
      <c r="H67" s="73" t="str">
        <v>Salı</v>
      </c>
    </row>
    <row r="68" spans="1:8" ht="15.75">
      <c r="A68" s="3">
        <v>134</v>
      </c>
      <c r="B68" s="31">
        <v>45129</v>
      </c>
      <c r="C68" s="11">
        <v>45.96</v>
      </c>
      <c r="D68" s="5">
        <v>33.5</v>
      </c>
      <c r="E68" s="5">
        <v>45.1</v>
      </c>
      <c r="F68" s="6">
        <v>20.69</v>
      </c>
      <c r="G68" s="5"/>
      <c r="H68" s="73" t="str">
        <v>Cumartesi</v>
      </c>
    </row>
    <row r="69" spans="1:8" ht="15.75">
      <c r="A69" s="3">
        <v>123</v>
      </c>
      <c r="B69" s="31">
        <v>45118</v>
      </c>
      <c r="C69" s="11">
        <v>45.8</v>
      </c>
      <c r="D69" s="5">
        <v>2.4</v>
      </c>
      <c r="E69" s="5">
        <v>15.6</v>
      </c>
      <c r="F69" s="6">
        <v>17.36</v>
      </c>
      <c r="G69" s="5">
        <v>125</v>
      </c>
      <c r="H69" s="73" t="str">
        <v>Salı</v>
      </c>
    </row>
    <row r="70" spans="1:8" ht="15.75">
      <c r="A70" s="3">
        <v>85</v>
      </c>
      <c r="B70" s="31">
        <v>45080</v>
      </c>
      <c r="C70" s="11">
        <v>45.7</v>
      </c>
      <c r="D70" s="5">
        <v>43</v>
      </c>
      <c r="E70" s="5">
        <v>33.799999999999997</v>
      </c>
      <c r="F70" s="6">
        <v>29.330000000000002</v>
      </c>
      <c r="G70" s="5">
        <v>223</v>
      </c>
      <c r="H70" s="73" t="str">
        <v>Cumartesi</v>
      </c>
    </row>
    <row r="71" spans="1:8" ht="15.75">
      <c r="A71" s="3">
        <v>41</v>
      </c>
      <c r="B71" s="31">
        <v>45036</v>
      </c>
      <c r="C71" s="11">
        <v>45.5</v>
      </c>
      <c r="D71" s="5">
        <v>22.3</v>
      </c>
      <c r="E71" s="5">
        <v>31.6</v>
      </c>
      <c r="F71" s="6">
        <v>18.759999999999998</v>
      </c>
      <c r="G71" s="5">
        <v>179</v>
      </c>
      <c r="H71" s="73" t="str">
        <v>Perşembe</v>
      </c>
    </row>
    <row r="72" spans="1:8" ht="15.75">
      <c r="A72" s="3">
        <v>169</v>
      </c>
      <c r="B72" s="31">
        <v>45164</v>
      </c>
      <c r="C72" s="11">
        <v>45.08</v>
      </c>
      <c r="D72" s="5">
        <v>23.6</v>
      </c>
      <c r="E72" s="5">
        <v>57.6</v>
      </c>
      <c r="F72" s="6">
        <v>10.3</v>
      </c>
      <c r="G72" s="5">
        <v>185</v>
      </c>
      <c r="H72" s="73" t="str">
        <v>Cumartesi</v>
      </c>
    </row>
    <row r="73" spans="1:8" ht="15.75">
      <c r="A73" s="3">
        <v>114</v>
      </c>
      <c r="B73" s="31">
        <v>45109</v>
      </c>
      <c r="C73" s="11">
        <v>44.92</v>
      </c>
      <c r="D73" s="5">
        <v>20.6</v>
      </c>
      <c r="E73" s="5">
        <v>10.7</v>
      </c>
      <c r="F73" s="6">
        <v>26.98</v>
      </c>
      <c r="G73" s="5">
        <v>167</v>
      </c>
      <c r="H73" s="73" t="str">
        <v>Pazar</v>
      </c>
    </row>
    <row r="74" spans="1:8" ht="15.75">
      <c r="A74" s="3">
        <v>15</v>
      </c>
      <c r="B74" s="31">
        <v>45010</v>
      </c>
      <c r="C74" s="11">
        <v>44.82</v>
      </c>
      <c r="D74" s="5">
        <v>32.9</v>
      </c>
      <c r="E74" s="5">
        <v>46</v>
      </c>
      <c r="F74" s="6">
        <v>18.459999999999997</v>
      </c>
      <c r="G74" s="5">
        <v>191</v>
      </c>
      <c r="H74" s="73" t="str">
        <v>Cumartesi</v>
      </c>
    </row>
    <row r="75" spans="1:8" ht="15.75">
      <c r="A75" s="3">
        <v>71</v>
      </c>
      <c r="B75" s="31">
        <v>45066</v>
      </c>
      <c r="C75" s="11">
        <v>44.82</v>
      </c>
      <c r="D75" s="5">
        <v>30.6</v>
      </c>
      <c r="E75" s="5">
        <v>38.700000000000003</v>
      </c>
      <c r="F75" s="6">
        <v>19.729999999999997</v>
      </c>
      <c r="G75" s="5">
        <v>196</v>
      </c>
      <c r="H75" s="73" t="str">
        <v>Cumartesi</v>
      </c>
    </row>
    <row r="76" spans="1:8" ht="15.75">
      <c r="A76" s="3">
        <v>161</v>
      </c>
      <c r="B76" s="31">
        <v>45156</v>
      </c>
      <c r="C76" s="11">
        <v>44.5</v>
      </c>
      <c r="D76" s="5">
        <v>18.100000000000001</v>
      </c>
      <c r="E76" s="5">
        <v>30.7</v>
      </c>
      <c r="F76" s="6">
        <v>14.02</v>
      </c>
      <c r="G76" s="5">
        <v>159</v>
      </c>
      <c r="H76" s="73" t="str">
        <v>Cuma</v>
      </c>
    </row>
    <row r="77" spans="1:8" ht="15.75">
      <c r="A77" s="3">
        <v>198</v>
      </c>
      <c r="B77" s="31">
        <v>45193</v>
      </c>
      <c r="C77" s="11">
        <v>44.4</v>
      </c>
      <c r="D77" s="5">
        <v>9.3000000000000007</v>
      </c>
      <c r="E77" s="5">
        <v>6.4</v>
      </c>
      <c r="F77" s="6">
        <v>19.79</v>
      </c>
      <c r="G77" s="5">
        <v>139</v>
      </c>
      <c r="H77" s="73" t="str">
        <v>Pazar</v>
      </c>
    </row>
    <row r="78" spans="1:8" ht="15.75">
      <c r="A78" s="3">
        <v>53</v>
      </c>
      <c r="B78" s="31">
        <v>45048</v>
      </c>
      <c r="C78" s="11">
        <v>44.28</v>
      </c>
      <c r="D78" s="5">
        <v>41.7</v>
      </c>
      <c r="E78" s="5">
        <v>39.6</v>
      </c>
      <c r="F78" s="6">
        <v>26.65</v>
      </c>
      <c r="G78" s="5">
        <v>235</v>
      </c>
      <c r="H78" s="73" t="str">
        <v>Salı</v>
      </c>
    </row>
    <row r="79" spans="1:8" ht="15.75">
      <c r="A79" s="3">
        <v>51</v>
      </c>
      <c r="B79" s="31">
        <v>45046</v>
      </c>
      <c r="C79" s="11">
        <v>43.96</v>
      </c>
      <c r="D79" s="5">
        <v>3.1</v>
      </c>
      <c r="E79" s="5">
        <v>34.6</v>
      </c>
      <c r="F79" s="6">
        <v>7.6899999999999995</v>
      </c>
      <c r="G79" s="5">
        <v>122</v>
      </c>
      <c r="H79" s="73" t="str">
        <v>Pazar</v>
      </c>
    </row>
    <row r="80" spans="1:8" ht="15.75">
      <c r="A80" s="3">
        <v>155</v>
      </c>
      <c r="B80" s="31">
        <v>45150</v>
      </c>
      <c r="C80" s="11">
        <v>43.56</v>
      </c>
      <c r="D80" s="5">
        <v>21.1</v>
      </c>
      <c r="E80" s="5">
        <v>9.5</v>
      </c>
      <c r="F80" s="6">
        <v>25.53</v>
      </c>
      <c r="G80" s="5">
        <v>166</v>
      </c>
      <c r="H80" s="73" t="str">
        <v>Cumartesi</v>
      </c>
    </row>
    <row r="81" spans="1:8" ht="15.75">
      <c r="A81" s="3">
        <v>172</v>
      </c>
      <c r="B81" s="31">
        <v>45167</v>
      </c>
      <c r="C81" s="11">
        <v>42.9</v>
      </c>
      <c r="D81" s="5">
        <v>20.9</v>
      </c>
      <c r="E81" s="5">
        <v>47.4</v>
      </c>
      <c r="F81" s="6">
        <v>7.9399999999999977</v>
      </c>
      <c r="G81" s="5">
        <v>163</v>
      </c>
      <c r="H81" s="73" t="str">
        <v>Salı</v>
      </c>
    </row>
    <row r="82" spans="1:8" ht="15.75">
      <c r="A82" s="13">
        <v>163</v>
      </c>
      <c r="B82" s="30">
        <v>45158</v>
      </c>
      <c r="C82" s="15">
        <v>42.68</v>
      </c>
      <c r="D82" s="14"/>
      <c r="E82" s="14"/>
      <c r="F82" s="16">
        <v>17.649999999999999</v>
      </c>
      <c r="G82" s="14">
        <v>168</v>
      </c>
      <c r="H82" s="73" t="str">
        <v>Pazar</v>
      </c>
    </row>
    <row r="83" spans="1:8" ht="15.75">
      <c r="A83" s="3">
        <v>86</v>
      </c>
      <c r="B83" s="31">
        <v>45081</v>
      </c>
      <c r="C83" s="11">
        <v>42.64</v>
      </c>
      <c r="D83" s="5">
        <v>18.399999999999999</v>
      </c>
      <c r="E83" s="5">
        <v>65.7</v>
      </c>
      <c r="F83" s="6">
        <v>2.2399999999999984</v>
      </c>
      <c r="G83" s="5">
        <v>159</v>
      </c>
      <c r="H83" s="73" t="str">
        <v>Pazar</v>
      </c>
    </row>
    <row r="84" spans="1:8" ht="15.75">
      <c r="A84" s="3">
        <v>16</v>
      </c>
      <c r="B84" s="31">
        <v>45011</v>
      </c>
      <c r="C84" s="11">
        <v>42.08</v>
      </c>
      <c r="D84" s="5">
        <v>47.7</v>
      </c>
      <c r="E84" s="5">
        <v>52.9</v>
      </c>
      <c r="F84" s="6">
        <v>22.23</v>
      </c>
      <c r="G84" s="5">
        <v>240</v>
      </c>
      <c r="H84" s="73" t="str">
        <v>Pazar</v>
      </c>
    </row>
    <row r="85" spans="1:8" ht="15.75">
      <c r="A85" s="3">
        <v>46</v>
      </c>
      <c r="B85" s="31">
        <v>45041</v>
      </c>
      <c r="C85" s="11">
        <v>42.019999999999996</v>
      </c>
      <c r="D85" s="5">
        <v>22.5</v>
      </c>
      <c r="E85" s="5">
        <v>31.5</v>
      </c>
      <c r="F85" s="6">
        <v>16.159999999999997</v>
      </c>
      <c r="G85" s="5">
        <v>165</v>
      </c>
      <c r="H85" s="73" t="str">
        <v>Salı</v>
      </c>
    </row>
    <row r="86" spans="1:8" ht="15.75">
      <c r="A86" s="3">
        <v>98</v>
      </c>
      <c r="B86" s="31">
        <v>45093</v>
      </c>
      <c r="C86" s="11">
        <v>41.980000000000004</v>
      </c>
      <c r="D86" s="5">
        <v>21</v>
      </c>
      <c r="E86" s="5">
        <v>22</v>
      </c>
      <c r="F86" s="6">
        <v>20.190000000000001</v>
      </c>
      <c r="G86" s="5">
        <v>168</v>
      </c>
      <c r="H86" s="73" t="str">
        <v>Cuma</v>
      </c>
    </row>
    <row r="87" spans="1:8" ht="15.75">
      <c r="A87" s="3">
        <v>54</v>
      </c>
      <c r="B87" s="31">
        <v>45049</v>
      </c>
      <c r="C87" s="11">
        <v>41.519999999999996</v>
      </c>
      <c r="D87" s="5">
        <v>46.2</v>
      </c>
      <c r="E87" s="5">
        <v>58.7</v>
      </c>
      <c r="F87" s="6">
        <v>17.879999999999995</v>
      </c>
      <c r="G87" s="5">
        <v>225</v>
      </c>
      <c r="H87" s="73" t="str">
        <v>Çarşamba</v>
      </c>
    </row>
    <row r="88" spans="1:8" ht="15.75">
      <c r="A88" s="3">
        <v>194</v>
      </c>
      <c r="B88" s="31">
        <v>45189</v>
      </c>
      <c r="C88" s="11">
        <v>41.36</v>
      </c>
      <c r="D88" s="5">
        <v>42</v>
      </c>
      <c r="E88" s="5">
        <v>3.6</v>
      </c>
      <c r="F88" s="6">
        <v>36.24</v>
      </c>
      <c r="G88" s="5">
        <v>204</v>
      </c>
      <c r="H88" s="73" t="str">
        <v>Çarşamba</v>
      </c>
    </row>
    <row r="89" spans="1:8" ht="15.75">
      <c r="A89" s="3">
        <v>188</v>
      </c>
      <c r="B89" s="31">
        <v>45183</v>
      </c>
      <c r="C89" s="11">
        <v>41.22</v>
      </c>
      <c r="D89" s="5">
        <v>28.7</v>
      </c>
      <c r="E89" s="5">
        <v>18.2</v>
      </c>
      <c r="F89" s="6">
        <v>26.18</v>
      </c>
      <c r="G89" s="5">
        <v>186</v>
      </c>
      <c r="H89" s="73" t="str">
        <v>Perşembe</v>
      </c>
    </row>
    <row r="90" spans="1:8" ht="15.75">
      <c r="A90" s="3">
        <v>180</v>
      </c>
      <c r="B90" s="31">
        <v>45175</v>
      </c>
      <c r="C90" s="11">
        <v>41.12</v>
      </c>
      <c r="D90" s="5">
        <v>10</v>
      </c>
      <c r="E90" s="5">
        <v>17.600000000000001</v>
      </c>
      <c r="F90" s="6">
        <v>14.519999999999998</v>
      </c>
      <c r="G90" s="5">
        <v>135</v>
      </c>
      <c r="H90" s="73" t="str">
        <v>Çarşamba</v>
      </c>
    </row>
    <row r="91" spans="1:8" ht="15.75">
      <c r="A91" s="3">
        <v>10</v>
      </c>
      <c r="B91" s="31">
        <v>45005</v>
      </c>
      <c r="C91" s="11">
        <v>40.96</v>
      </c>
      <c r="D91" s="5">
        <v>2.6</v>
      </c>
      <c r="E91" s="5">
        <v>21.2</v>
      </c>
      <c r="F91" s="6">
        <v>12.8</v>
      </c>
      <c r="G91" s="5">
        <v>119</v>
      </c>
      <c r="H91" s="73" t="str">
        <v>Pazartesi</v>
      </c>
    </row>
    <row r="92" spans="1:8" ht="15.75">
      <c r="A92" s="3">
        <v>56</v>
      </c>
      <c r="B92" s="31">
        <v>45051</v>
      </c>
      <c r="C92" s="11">
        <v>40.78</v>
      </c>
      <c r="D92" s="5">
        <v>49.4</v>
      </c>
      <c r="E92" s="5">
        <v>60</v>
      </c>
      <c r="F92" s="6">
        <v>20.590000000000003</v>
      </c>
      <c r="G92" s="5">
        <v>240</v>
      </c>
      <c r="H92" s="73" t="str">
        <v>Cuma</v>
      </c>
    </row>
    <row r="93" spans="1:8" ht="15.75">
      <c r="A93" s="3">
        <v>96</v>
      </c>
      <c r="B93" s="31">
        <v>45091</v>
      </c>
      <c r="C93" s="11">
        <v>40.660000000000004</v>
      </c>
      <c r="D93" s="5">
        <v>31.6</v>
      </c>
      <c r="E93" s="5">
        <v>52.9</v>
      </c>
      <c r="F93" s="6">
        <v>10.970000000000002</v>
      </c>
      <c r="G93" s="5">
        <v>175</v>
      </c>
      <c r="H93" s="73" t="str">
        <v>Çarşamba</v>
      </c>
    </row>
    <row r="94" spans="1:8" ht="15.75">
      <c r="A94" s="3">
        <v>153</v>
      </c>
      <c r="B94" s="31">
        <v>45148</v>
      </c>
      <c r="C94" s="11">
        <v>40.519999999999996</v>
      </c>
      <c r="D94" s="5">
        <v>23.3</v>
      </c>
      <c r="E94" s="5">
        <v>14.2</v>
      </c>
      <c r="F94" s="6">
        <v>25.729999999999997</v>
      </c>
      <c r="G94" s="5">
        <v>169</v>
      </c>
      <c r="H94" s="73" t="str">
        <v>Perşembe</v>
      </c>
    </row>
    <row r="95" spans="1:8" ht="15.75">
      <c r="A95" s="3">
        <v>42</v>
      </c>
      <c r="B95" s="31">
        <v>45037</v>
      </c>
      <c r="C95" s="11">
        <v>40.4</v>
      </c>
      <c r="D95" s="5">
        <v>33.4</v>
      </c>
      <c r="E95" s="5">
        <v>38.700000000000003</v>
      </c>
      <c r="F95" s="6">
        <v>18.919999999999995</v>
      </c>
      <c r="G95" s="5">
        <v>186</v>
      </c>
      <c r="H95" s="73" t="str">
        <v>Cuma</v>
      </c>
    </row>
    <row r="96" spans="1:8" ht="15.75">
      <c r="A96" s="3">
        <v>178</v>
      </c>
      <c r="B96" s="31">
        <v>45173</v>
      </c>
      <c r="C96" s="11">
        <v>40.04</v>
      </c>
      <c r="D96" s="5">
        <v>7.8</v>
      </c>
      <c r="E96" s="5">
        <v>35.200000000000003</v>
      </c>
      <c r="F96" s="6">
        <v>95</v>
      </c>
      <c r="G96" s="5">
        <v>131</v>
      </c>
      <c r="H96" s="73" t="str">
        <v>Pazartesi</v>
      </c>
    </row>
    <row r="97" spans="1:8" ht="15.75">
      <c r="A97" s="3">
        <v>158</v>
      </c>
      <c r="B97" s="31">
        <v>45153</v>
      </c>
      <c r="C97" s="11">
        <v>39.96</v>
      </c>
      <c r="D97" s="5">
        <v>1.3</v>
      </c>
      <c r="E97" s="5">
        <v>24.3</v>
      </c>
      <c r="F97" s="6">
        <v>5.91</v>
      </c>
      <c r="G97" s="5">
        <v>111</v>
      </c>
      <c r="H97" s="73" t="str">
        <v>Salı</v>
      </c>
    </row>
    <row r="98" spans="1:8" ht="15.75">
      <c r="A98" s="3">
        <v>113</v>
      </c>
      <c r="B98" s="31">
        <v>45108</v>
      </c>
      <c r="C98" s="11">
        <v>39.14</v>
      </c>
      <c r="D98" s="5">
        <v>15.4</v>
      </c>
      <c r="E98" s="5">
        <v>2.4</v>
      </c>
      <c r="F98" s="6">
        <v>24.31</v>
      </c>
      <c r="G98" s="5">
        <v>159</v>
      </c>
      <c r="H98" s="73" t="str">
        <v>Cumartesi</v>
      </c>
    </row>
    <row r="99" spans="1:8" ht="15.75">
      <c r="A99" s="3">
        <v>104</v>
      </c>
      <c r="B99" s="31">
        <v>45099</v>
      </c>
      <c r="C99" s="11">
        <v>38.58</v>
      </c>
      <c r="D99" s="5">
        <v>17.2</v>
      </c>
      <c r="E99" s="5">
        <v>17.899999999999999</v>
      </c>
      <c r="F99" s="6">
        <v>20.23</v>
      </c>
      <c r="G99" s="5">
        <v>163</v>
      </c>
      <c r="H99" s="73" t="str">
        <v>Perşembe</v>
      </c>
    </row>
    <row r="100" spans="1:8" ht="15.75">
      <c r="A100" s="3">
        <v>27</v>
      </c>
      <c r="B100" s="31">
        <v>45022</v>
      </c>
      <c r="C100" s="11">
        <v>38.58</v>
      </c>
      <c r="D100" s="5">
        <v>29.3</v>
      </c>
      <c r="E100" s="5">
        <v>12.6</v>
      </c>
      <c r="F100" s="6">
        <v>23.900000000000002</v>
      </c>
      <c r="G100" s="5">
        <v>167</v>
      </c>
      <c r="H100" s="73" t="str">
        <v>Perşembe</v>
      </c>
    </row>
    <row r="101" spans="1:8" ht="15.75">
      <c r="A101" s="3">
        <v>117</v>
      </c>
      <c r="B101" s="31">
        <v>45112</v>
      </c>
      <c r="C101" s="11">
        <v>37.839999999999996</v>
      </c>
      <c r="D101" s="5">
        <v>14.3</v>
      </c>
      <c r="E101" s="5">
        <v>25.6</v>
      </c>
      <c r="F101" s="6">
        <v>10.829999999999998</v>
      </c>
      <c r="G101" s="5">
        <v>129</v>
      </c>
      <c r="H101" s="73" t="str">
        <v>Çarşamba</v>
      </c>
    </row>
    <row r="102" spans="1:8" ht="15.75">
      <c r="A102" s="3">
        <v>106</v>
      </c>
      <c r="B102" s="31">
        <v>45101</v>
      </c>
      <c r="C102" s="11">
        <v>37.58</v>
      </c>
      <c r="D102" s="5">
        <v>46.4</v>
      </c>
      <c r="E102" s="5">
        <v>59</v>
      </c>
      <c r="F102" s="6">
        <v>13.39</v>
      </c>
      <c r="G102" s="5">
        <v>196</v>
      </c>
      <c r="H102" s="73" t="str">
        <v>Cumartesi</v>
      </c>
    </row>
    <row r="103" spans="1:8" ht="15.75">
      <c r="A103" s="3">
        <v>154</v>
      </c>
      <c r="B103" s="31">
        <v>45149</v>
      </c>
      <c r="C103" s="11">
        <v>37.260000000000005</v>
      </c>
      <c r="D103" s="5">
        <v>39.700000000000003</v>
      </c>
      <c r="E103" s="5">
        <v>37.700000000000003</v>
      </c>
      <c r="F103" s="6">
        <v>21.900000000000002</v>
      </c>
      <c r="G103" s="5">
        <v>208</v>
      </c>
      <c r="H103" s="73" t="str">
        <v>Cuma</v>
      </c>
    </row>
    <row r="104" spans="1:8" ht="15.75">
      <c r="A104" s="3">
        <v>174</v>
      </c>
      <c r="B104" s="31">
        <v>45169</v>
      </c>
      <c r="C104" s="11">
        <v>36.68</v>
      </c>
      <c r="D104" s="5">
        <v>7.1</v>
      </c>
      <c r="E104" s="5">
        <v>12.8</v>
      </c>
      <c r="F104" s="6">
        <v>15.27</v>
      </c>
      <c r="G104" s="5">
        <v>129</v>
      </c>
      <c r="H104" s="73" t="str">
        <v>Perşembe</v>
      </c>
    </row>
    <row r="105" spans="1:8" ht="15.75">
      <c r="A105" s="3">
        <v>181</v>
      </c>
      <c r="B105" s="31">
        <v>45176</v>
      </c>
      <c r="C105" s="11">
        <v>36.32</v>
      </c>
      <c r="D105" s="5">
        <v>2.6</v>
      </c>
      <c r="E105" s="5">
        <v>8.3000000000000007</v>
      </c>
      <c r="F105" s="6">
        <v>13.64</v>
      </c>
      <c r="G105" s="5">
        <v>108</v>
      </c>
      <c r="H105" s="73" t="str">
        <v>Perşembe</v>
      </c>
    </row>
    <row r="106" spans="1:8" ht="15.75">
      <c r="A106" s="3">
        <v>121</v>
      </c>
      <c r="B106" s="31">
        <v>45116</v>
      </c>
      <c r="C106" s="11">
        <v>36.260000000000005</v>
      </c>
      <c r="D106" s="5">
        <v>26.8</v>
      </c>
      <c r="E106" s="5">
        <v>46.2</v>
      </c>
      <c r="F106" s="6">
        <v>9.0500000000000007</v>
      </c>
      <c r="G106" s="5">
        <v>163</v>
      </c>
      <c r="H106" s="73" t="str">
        <v>Pazar</v>
      </c>
    </row>
    <row r="107" spans="1:8" ht="15.75">
      <c r="A107" s="3">
        <v>187</v>
      </c>
      <c r="B107" s="31">
        <v>45182</v>
      </c>
      <c r="C107" s="11">
        <v>35.9</v>
      </c>
      <c r="D107" s="5">
        <v>2.1</v>
      </c>
      <c r="E107" s="5">
        <v>26.6</v>
      </c>
      <c r="F107" s="6">
        <v>4.3599999999999994</v>
      </c>
      <c r="G107" s="5">
        <v>108</v>
      </c>
      <c r="H107" s="73" t="str">
        <v>Çarşamba</v>
      </c>
    </row>
    <row r="108" spans="1:8" ht="15.75">
      <c r="A108" s="3">
        <v>164</v>
      </c>
      <c r="B108" s="31">
        <v>45159</v>
      </c>
      <c r="C108" s="11">
        <v>33.700000000000003</v>
      </c>
      <c r="D108" s="5">
        <v>36.799999999999997</v>
      </c>
      <c r="E108" s="5">
        <v>7.4</v>
      </c>
      <c r="F108" s="6">
        <v>31.79</v>
      </c>
      <c r="G108" s="5">
        <v>193</v>
      </c>
      <c r="H108" s="73" t="str">
        <v>Pazartesi</v>
      </c>
    </row>
    <row r="109" spans="1:8" ht="15.75">
      <c r="A109" s="3">
        <v>124</v>
      </c>
      <c r="B109" s="31">
        <v>45119</v>
      </c>
      <c r="C109" s="11">
        <v>33.619999999999997</v>
      </c>
      <c r="D109" s="5">
        <v>34.6</v>
      </c>
      <c r="E109" s="5">
        <v>12.4</v>
      </c>
      <c r="F109" s="6">
        <v>24.65</v>
      </c>
      <c r="G109" s="5">
        <v>171</v>
      </c>
      <c r="H109" s="73" t="str">
        <v>Çarşamba</v>
      </c>
    </row>
    <row r="110" spans="1:8" ht="15.75">
      <c r="A110" s="3">
        <v>58</v>
      </c>
      <c r="B110" s="31">
        <v>45053</v>
      </c>
      <c r="C110" s="11">
        <v>33.239999999999995</v>
      </c>
      <c r="D110" s="5">
        <v>19.2</v>
      </c>
      <c r="E110" s="5">
        <v>16.600000000000001</v>
      </c>
      <c r="F110" s="6">
        <v>16.579999999999998</v>
      </c>
      <c r="G110" s="5">
        <v>133</v>
      </c>
      <c r="H110" s="73" t="str">
        <v>Pazar</v>
      </c>
    </row>
    <row r="111" spans="1:8" ht="15.75">
      <c r="A111" s="3">
        <v>195</v>
      </c>
      <c r="B111" s="31">
        <v>45190</v>
      </c>
      <c r="C111" s="11">
        <v>32.94</v>
      </c>
      <c r="D111" s="5">
        <v>35.6</v>
      </c>
      <c r="E111" s="5">
        <v>6</v>
      </c>
      <c r="F111" s="6"/>
      <c r="G111" s="5">
        <v>184</v>
      </c>
      <c r="H111" s="73" t="str">
        <v>Perşembe</v>
      </c>
    </row>
    <row r="112" spans="1:8" ht="15.75">
      <c r="A112" s="3">
        <v>20</v>
      </c>
      <c r="B112" s="31">
        <v>45015</v>
      </c>
      <c r="C112" s="11">
        <v>32.46</v>
      </c>
      <c r="D112" s="5">
        <v>23.9</v>
      </c>
      <c r="E112" s="5">
        <v>19.100000000000001</v>
      </c>
      <c r="F112" s="6">
        <v>19.04</v>
      </c>
      <c r="G112" s="5">
        <v>148</v>
      </c>
      <c r="H112" s="73" t="str">
        <v>Perşembe</v>
      </c>
    </row>
    <row r="113" spans="1:8" ht="15.75">
      <c r="A113" s="3">
        <v>160</v>
      </c>
      <c r="B113" s="31">
        <v>45155</v>
      </c>
      <c r="C113" s="11">
        <v>32.339999999999996</v>
      </c>
      <c r="D113" s="5">
        <v>18.399999999999999</v>
      </c>
      <c r="E113" s="5">
        <v>34.6</v>
      </c>
      <c r="F113" s="6">
        <v>8.5299999999999958</v>
      </c>
      <c r="G113" s="5">
        <v>138</v>
      </c>
      <c r="H113" s="73" t="str">
        <v>Perşembe</v>
      </c>
    </row>
    <row r="114" spans="1:8" ht="15.75">
      <c r="A114" s="3">
        <v>91</v>
      </c>
      <c r="B114" s="31">
        <v>45086</v>
      </c>
      <c r="C114" s="11">
        <v>31.860000000000003</v>
      </c>
      <c r="D114" s="5">
        <v>4.9000000000000004</v>
      </c>
      <c r="E114" s="5">
        <v>9.3000000000000007</v>
      </c>
      <c r="F114" s="6">
        <v>12.160000000000002</v>
      </c>
      <c r="G114" s="5">
        <v>93</v>
      </c>
      <c r="H114" s="73" t="str">
        <v>Cuma</v>
      </c>
    </row>
    <row r="115" spans="1:8" ht="15.75">
      <c r="A115" s="3">
        <v>4</v>
      </c>
      <c r="B115" s="31">
        <v>44999</v>
      </c>
      <c r="C115" s="11">
        <v>31.3</v>
      </c>
      <c r="D115" s="5">
        <v>41.3</v>
      </c>
      <c r="E115" s="5">
        <v>58.5</v>
      </c>
      <c r="F115" s="6">
        <v>12.399999999999995</v>
      </c>
      <c r="G115" s="5">
        <v>197</v>
      </c>
      <c r="H115" s="73" t="str">
        <v>Salı</v>
      </c>
    </row>
    <row r="116" spans="1:8" ht="15.75">
      <c r="A116" s="3">
        <v>152</v>
      </c>
      <c r="B116" s="31">
        <v>45147</v>
      </c>
      <c r="C116" s="11">
        <v>31.2</v>
      </c>
      <c r="D116" s="5">
        <v>8.4</v>
      </c>
      <c r="E116" s="5">
        <v>48.7</v>
      </c>
      <c r="F116" s="6">
        <v>16.819999999999997</v>
      </c>
      <c r="G116" s="5">
        <v>125</v>
      </c>
      <c r="H116" s="73" t="str">
        <v>Çarşamba</v>
      </c>
    </row>
    <row r="117" spans="1:8" ht="15.75">
      <c r="A117" s="3">
        <v>80</v>
      </c>
      <c r="B117" s="31">
        <v>45075</v>
      </c>
      <c r="C117" s="11">
        <v>31.2</v>
      </c>
      <c r="D117" s="5">
        <v>7.7</v>
      </c>
      <c r="E117" s="5">
        <v>23.1</v>
      </c>
      <c r="F117" s="6">
        <v>6.2099999999999991</v>
      </c>
      <c r="G117" s="5">
        <v>120</v>
      </c>
      <c r="H117" s="73" t="str">
        <v>Pazartesi</v>
      </c>
    </row>
    <row r="118" spans="1:8" ht="15.75">
      <c r="A118" s="3">
        <v>146</v>
      </c>
      <c r="B118" s="31">
        <v>45141</v>
      </c>
      <c r="C118" s="11">
        <v>31.060000000000002</v>
      </c>
      <c r="D118" s="5">
        <v>1.9</v>
      </c>
      <c r="E118" s="5">
        <v>9</v>
      </c>
      <c r="F118" s="6">
        <v>11.38</v>
      </c>
      <c r="G118" s="5">
        <v>123</v>
      </c>
      <c r="H118" s="73" t="str">
        <v>Perşembe</v>
      </c>
    </row>
    <row r="119" spans="1:8" ht="15.75">
      <c r="A119" s="3">
        <v>8</v>
      </c>
      <c r="B119" s="31">
        <v>45003</v>
      </c>
      <c r="C119" s="11">
        <v>31.04</v>
      </c>
      <c r="D119" s="5">
        <v>19.600000000000001</v>
      </c>
      <c r="E119" s="5">
        <v>11.6</v>
      </c>
      <c r="F119" s="6">
        <v>17.18</v>
      </c>
      <c r="G119" s="5">
        <v>152</v>
      </c>
      <c r="H119" s="73" t="str">
        <v>Cumartesi</v>
      </c>
    </row>
    <row r="120" spans="1:8" ht="15.75">
      <c r="A120" s="3">
        <v>68</v>
      </c>
      <c r="B120" s="31">
        <v>45063</v>
      </c>
      <c r="C120" s="11">
        <v>30.860000000000003</v>
      </c>
      <c r="D120" s="5">
        <v>14.5</v>
      </c>
      <c r="E120" s="5">
        <v>10.199999999999999</v>
      </c>
      <c r="F120" s="6">
        <v>17.100000000000001</v>
      </c>
      <c r="G120" s="5">
        <v>135</v>
      </c>
      <c r="H120" s="73" t="str">
        <v>Çarşamba</v>
      </c>
    </row>
    <row r="121" spans="1:8" ht="15.75">
      <c r="A121" s="3">
        <v>95</v>
      </c>
      <c r="B121" s="31">
        <v>45090</v>
      </c>
      <c r="C121" s="11">
        <v>30.48</v>
      </c>
      <c r="D121" s="5">
        <v>14</v>
      </c>
      <c r="E121" s="5">
        <v>10.9</v>
      </c>
      <c r="F121" s="6">
        <v>13.380000000000003</v>
      </c>
      <c r="G121" s="5">
        <v>117</v>
      </c>
      <c r="H121" s="73" t="str">
        <v>Salı</v>
      </c>
    </row>
    <row r="122" spans="1:8" ht="15.75">
      <c r="A122" s="3">
        <v>72</v>
      </c>
      <c r="B122" s="31">
        <v>45067</v>
      </c>
      <c r="C122" s="11">
        <v>29.96</v>
      </c>
      <c r="D122" s="5">
        <v>14.3</v>
      </c>
      <c r="E122" s="5">
        <v>31.7</v>
      </c>
      <c r="F122" s="6">
        <v>5.4500000000000028</v>
      </c>
      <c r="G122" s="5">
        <v>129</v>
      </c>
      <c r="H122" s="73" t="str">
        <v>Pazar</v>
      </c>
    </row>
    <row r="123" spans="1:8" ht="15.75">
      <c r="A123" s="3">
        <v>145</v>
      </c>
      <c r="B123" s="31">
        <v>45140</v>
      </c>
      <c r="C123" s="11">
        <v>29.240000000000002</v>
      </c>
      <c r="D123" s="5">
        <v>14.8</v>
      </c>
      <c r="E123" s="5">
        <v>38.9</v>
      </c>
      <c r="F123" s="6">
        <v>1.4600000000000026</v>
      </c>
      <c r="G123" s="5">
        <v>127</v>
      </c>
      <c r="H123" s="73" t="str">
        <v>Çarşamba</v>
      </c>
    </row>
    <row r="124" spans="1:8" ht="15.75">
      <c r="A124" s="3">
        <v>119</v>
      </c>
      <c r="B124" s="31">
        <v>45114</v>
      </c>
      <c r="C124" s="11">
        <v>29.14</v>
      </c>
      <c r="D124" s="5">
        <v>36.9</v>
      </c>
      <c r="E124" s="5">
        <v>79.2</v>
      </c>
      <c r="F124" s="6">
        <v>19.339999999999996</v>
      </c>
      <c r="G124" s="5">
        <v>172</v>
      </c>
      <c r="H124" s="73" t="str">
        <v>Cuma</v>
      </c>
    </row>
    <row r="125" spans="1:8" ht="15.75">
      <c r="A125" s="3">
        <v>52</v>
      </c>
      <c r="B125" s="31">
        <v>45047</v>
      </c>
      <c r="C125" s="11">
        <v>29.080000000000002</v>
      </c>
      <c r="D125" s="5">
        <v>9.6</v>
      </c>
      <c r="E125" s="5">
        <v>3.6</v>
      </c>
      <c r="F125" s="6">
        <v>13.4</v>
      </c>
      <c r="G125" s="5">
        <v>112</v>
      </c>
      <c r="H125" s="73" t="str">
        <v>Pazartesi</v>
      </c>
    </row>
    <row r="126" spans="1:8" ht="15.75">
      <c r="A126" s="3">
        <v>144</v>
      </c>
      <c r="B126" s="31">
        <v>45139</v>
      </c>
      <c r="C126" s="11">
        <v>28.919999999999998</v>
      </c>
      <c r="D126" s="5">
        <v>5.7</v>
      </c>
      <c r="E126" s="5">
        <v>34.4</v>
      </c>
      <c r="F126" s="6">
        <v>19.549999999999997</v>
      </c>
      <c r="G126" s="5"/>
      <c r="H126" s="73" t="str">
        <v>Salı</v>
      </c>
    </row>
    <row r="127" spans="1:8" ht="15.75">
      <c r="A127" s="3">
        <v>74</v>
      </c>
      <c r="B127" s="31">
        <v>45069</v>
      </c>
      <c r="C127" s="11">
        <v>28.880000000000003</v>
      </c>
      <c r="D127" s="5">
        <v>5.7</v>
      </c>
      <c r="E127" s="5">
        <v>31.3</v>
      </c>
      <c r="F127" s="6">
        <v>3.2699999999999996</v>
      </c>
      <c r="G127" s="5">
        <v>117</v>
      </c>
      <c r="H127" s="73" t="str">
        <v>Salı</v>
      </c>
    </row>
    <row r="128" spans="1:8" ht="15.75">
      <c r="A128" s="3">
        <v>165</v>
      </c>
      <c r="B128" s="31">
        <v>45160</v>
      </c>
      <c r="C128" s="11">
        <v>28.44</v>
      </c>
      <c r="D128" s="5">
        <v>14.7</v>
      </c>
      <c r="E128" s="5">
        <v>5.4</v>
      </c>
      <c r="F128" s="6">
        <v>16.91</v>
      </c>
      <c r="G128" s="5">
        <v>132</v>
      </c>
      <c r="H128" s="73" t="str">
        <v>Salı</v>
      </c>
    </row>
    <row r="129" spans="1:8" ht="15.75">
      <c r="A129" s="3">
        <v>88</v>
      </c>
      <c r="B129" s="31">
        <v>45083</v>
      </c>
      <c r="C129" s="11">
        <v>28.14</v>
      </c>
      <c r="D129" s="5">
        <v>40.6</v>
      </c>
      <c r="E129" s="5">
        <v>63.2</v>
      </c>
      <c r="F129" s="6">
        <v>6.09</v>
      </c>
      <c r="G129" s="5">
        <v>180</v>
      </c>
      <c r="H129" s="73" t="str">
        <v>Salı</v>
      </c>
    </row>
    <row r="130" spans="1:8" ht="15.75">
      <c r="A130" s="3">
        <v>100</v>
      </c>
      <c r="B130" s="31">
        <v>45095</v>
      </c>
      <c r="C130" s="11">
        <v>28.04</v>
      </c>
      <c r="D130" s="5">
        <v>41.7</v>
      </c>
      <c r="E130" s="5">
        <v>45.9</v>
      </c>
      <c r="F130" s="6">
        <v>16.010000000000005</v>
      </c>
      <c r="G130" s="5">
        <v>183</v>
      </c>
      <c r="H130" s="73" t="str">
        <v>Pazar</v>
      </c>
    </row>
    <row r="131" spans="1:8" ht="15.75">
      <c r="A131" s="3">
        <v>197</v>
      </c>
      <c r="B131" s="31">
        <v>45192</v>
      </c>
      <c r="C131" s="11">
        <v>27.84</v>
      </c>
      <c r="D131" s="5">
        <v>4.9000000000000004</v>
      </c>
      <c r="E131" s="5">
        <v>8.1</v>
      </c>
      <c r="F131" s="6">
        <v>8.6300000000000008</v>
      </c>
      <c r="G131" s="5">
        <v>116</v>
      </c>
      <c r="H131" s="73" t="str">
        <v>Cumartesi</v>
      </c>
    </row>
    <row r="132" spans="1:8" ht="15.75">
      <c r="A132" s="3">
        <v>89</v>
      </c>
      <c r="B132" s="31">
        <v>45084</v>
      </c>
      <c r="C132" s="11">
        <v>27.66</v>
      </c>
      <c r="D132" s="5">
        <v>225.5</v>
      </c>
      <c r="E132" s="5">
        <v>73.400000000000006</v>
      </c>
      <c r="F132" s="6">
        <v>12.219999999999995</v>
      </c>
      <c r="G132" s="5">
        <v>147</v>
      </c>
      <c r="H132" s="73" t="str">
        <v>Çarşamba</v>
      </c>
    </row>
    <row r="133" spans="1:8" ht="15.75">
      <c r="A133" s="3">
        <v>64</v>
      </c>
      <c r="B133" s="31">
        <v>45059</v>
      </c>
      <c r="C133" s="11">
        <v>27.54</v>
      </c>
      <c r="D133" s="5">
        <v>29.6</v>
      </c>
      <c r="E133" s="5">
        <v>8.4</v>
      </c>
      <c r="F133" s="6">
        <v>21.71</v>
      </c>
      <c r="G133" s="5">
        <v>298.75</v>
      </c>
      <c r="H133" s="73" t="str">
        <v>Cumartesi</v>
      </c>
    </row>
    <row r="134" spans="1:8" ht="15.75">
      <c r="A134" s="3">
        <v>65</v>
      </c>
      <c r="B134" s="31">
        <v>45060</v>
      </c>
      <c r="C134" s="11">
        <v>27.22</v>
      </c>
      <c r="D134" s="5">
        <v>42.8</v>
      </c>
      <c r="E134" s="5">
        <v>28.9</v>
      </c>
      <c r="F134" s="6">
        <v>22.949999999999996</v>
      </c>
      <c r="G134" s="5">
        <v>187</v>
      </c>
      <c r="H134" s="73" t="str">
        <v>Pazar</v>
      </c>
    </row>
    <row r="135" spans="1:8" ht="15.75">
      <c r="A135" s="3">
        <v>108</v>
      </c>
      <c r="B135" s="31">
        <v>45103</v>
      </c>
      <c r="C135" s="11">
        <v>27.080000000000002</v>
      </c>
      <c r="D135" s="5">
        <v>0.3</v>
      </c>
      <c r="E135" s="5">
        <v>23.2</v>
      </c>
      <c r="F135" s="6">
        <v>19.910000000000004</v>
      </c>
      <c r="G135" s="5">
        <v>104</v>
      </c>
      <c r="H135" s="73" t="str">
        <v>Pazartesi</v>
      </c>
    </row>
    <row r="136" spans="1:8" ht="15.75">
      <c r="A136" s="3">
        <v>14</v>
      </c>
      <c r="B136" s="31">
        <v>45009</v>
      </c>
      <c r="C136" s="11">
        <v>26.5</v>
      </c>
      <c r="D136" s="5">
        <v>7.6</v>
      </c>
      <c r="E136" s="5">
        <v>7.2</v>
      </c>
      <c r="F136" s="6"/>
      <c r="G136" s="5">
        <v>113</v>
      </c>
      <c r="H136" s="73" t="str">
        <v>Cuma</v>
      </c>
    </row>
    <row r="137" spans="1:8" ht="15.75">
      <c r="A137" s="3">
        <v>157</v>
      </c>
      <c r="B137" s="31">
        <v>45152</v>
      </c>
      <c r="C137" s="11">
        <v>25.78</v>
      </c>
      <c r="D137" s="5">
        <v>43.5</v>
      </c>
      <c r="E137" s="5">
        <v>50.5</v>
      </c>
      <c r="F137" s="6">
        <v>10.939999999999998</v>
      </c>
      <c r="G137" s="5">
        <v>173</v>
      </c>
      <c r="H137" s="73" t="str">
        <v>Pazartesi</v>
      </c>
    </row>
    <row r="138" spans="1:8" ht="15.75">
      <c r="A138" s="3">
        <v>118</v>
      </c>
      <c r="B138" s="31">
        <v>45113</v>
      </c>
      <c r="C138" s="11">
        <v>25.28</v>
      </c>
      <c r="D138" s="5">
        <v>0.8</v>
      </c>
      <c r="E138" s="5">
        <v>14.8</v>
      </c>
      <c r="F138" s="6">
        <v>2.12</v>
      </c>
      <c r="G138" s="5">
        <v>108</v>
      </c>
      <c r="H138" s="73" t="str">
        <v>Perşembe</v>
      </c>
    </row>
    <row r="139" spans="1:8" ht="15.75">
      <c r="A139" s="3">
        <v>78</v>
      </c>
      <c r="B139" s="31">
        <v>45073</v>
      </c>
      <c r="C139" s="11">
        <v>25.1</v>
      </c>
      <c r="D139" s="5">
        <v>28.5</v>
      </c>
      <c r="E139" s="5">
        <v>14.2</v>
      </c>
      <c r="F139" s="6">
        <v>20.62</v>
      </c>
      <c r="G139" s="5">
        <v>149</v>
      </c>
      <c r="H139" s="73" t="str">
        <v>Cumartesi</v>
      </c>
    </row>
    <row r="140" spans="1:8" ht="15.75">
      <c r="A140" s="3">
        <v>38</v>
      </c>
      <c r="B140" s="31">
        <v>45033</v>
      </c>
      <c r="C140" s="11">
        <v>24.94</v>
      </c>
      <c r="D140" s="5">
        <v>49.4</v>
      </c>
      <c r="E140" s="5">
        <v>45.7</v>
      </c>
      <c r="F140" s="6">
        <v>13.89</v>
      </c>
      <c r="G140" s="5">
        <v>152</v>
      </c>
      <c r="H140" s="73" t="str">
        <v>Pazartesi</v>
      </c>
    </row>
    <row r="141" spans="1:8" ht="15.75">
      <c r="A141" s="3">
        <v>35</v>
      </c>
      <c r="B141" s="31">
        <v>45030</v>
      </c>
      <c r="C141" s="11">
        <v>24.14</v>
      </c>
      <c r="D141" s="5">
        <v>1.4</v>
      </c>
      <c r="E141" s="5">
        <v>7.4</v>
      </c>
      <c r="F141" s="6">
        <v>7.3099999999999987</v>
      </c>
      <c r="G141" s="5">
        <v>91.5</v>
      </c>
      <c r="H141" s="73" t="str">
        <v>Cuma</v>
      </c>
    </row>
    <row r="142" spans="1:8" ht="15.75">
      <c r="A142" s="3">
        <v>116</v>
      </c>
      <c r="B142" s="31">
        <v>45111</v>
      </c>
      <c r="C142" s="11">
        <v>24.02</v>
      </c>
      <c r="D142" s="5">
        <v>35</v>
      </c>
      <c r="E142" s="5">
        <v>52.7</v>
      </c>
      <c r="F142" s="6">
        <v>3.9299999999999962</v>
      </c>
      <c r="G142" s="5">
        <v>133</v>
      </c>
      <c r="H142" s="73" t="str">
        <v>Salı</v>
      </c>
    </row>
    <row r="143" spans="1:8" ht="15.75">
      <c r="A143" s="3">
        <v>90</v>
      </c>
      <c r="B143" s="31">
        <v>45085</v>
      </c>
      <c r="C143" s="11">
        <v>23.96</v>
      </c>
      <c r="D143" s="5">
        <v>47.8</v>
      </c>
      <c r="E143" s="5">
        <v>51.4</v>
      </c>
      <c r="F143" s="6">
        <v>14.319999999999993</v>
      </c>
      <c r="G143" s="5">
        <v>177</v>
      </c>
      <c r="H143" s="73" t="str">
        <v>Perşembe</v>
      </c>
    </row>
    <row r="144" spans="1:8" ht="15.75">
      <c r="A144" s="3">
        <v>11</v>
      </c>
      <c r="B144" s="31">
        <v>45006</v>
      </c>
      <c r="C144" s="11">
        <v>23.22</v>
      </c>
      <c r="D144" s="5">
        <v>5.8</v>
      </c>
      <c r="E144" s="5">
        <v>24.2</v>
      </c>
      <c r="F144" s="6">
        <v>19.829999999999998</v>
      </c>
      <c r="G144" s="5">
        <v>95</v>
      </c>
      <c r="H144" s="73" t="str">
        <v>Salı</v>
      </c>
    </row>
    <row r="145" spans="1:8" ht="15.75">
      <c r="A145" s="3">
        <v>84</v>
      </c>
      <c r="B145" s="31">
        <v>45079</v>
      </c>
      <c r="C145" s="11">
        <v>22.68</v>
      </c>
      <c r="D145" s="5">
        <v>44.5</v>
      </c>
      <c r="E145" s="5">
        <v>35.6</v>
      </c>
      <c r="F145" s="6">
        <v>14.849999999999998</v>
      </c>
      <c r="G145" s="5">
        <v>149</v>
      </c>
      <c r="H145" s="73" t="str">
        <v>Cuma</v>
      </c>
    </row>
    <row r="146" spans="1:8" ht="15.75">
      <c r="A146" s="3">
        <v>66</v>
      </c>
      <c r="B146" s="31">
        <v>45061</v>
      </c>
      <c r="C146" s="11">
        <v>21.8</v>
      </c>
      <c r="D146" s="5">
        <v>9.3000000000000007</v>
      </c>
      <c r="E146" s="5">
        <v>0.9</v>
      </c>
      <c r="F146" s="6">
        <v>11.190000000000001</v>
      </c>
      <c r="G146" s="5">
        <v>109</v>
      </c>
      <c r="H146" s="73" t="str">
        <v>Pazartesi</v>
      </c>
    </row>
    <row r="147" spans="1:8" ht="15.75">
      <c r="A147" s="3">
        <v>87</v>
      </c>
      <c r="B147" s="31">
        <v>45082</v>
      </c>
      <c r="C147" s="11">
        <v>21.259999999999998</v>
      </c>
      <c r="D147" s="5">
        <v>27.5</v>
      </c>
      <c r="E147" s="5">
        <v>16</v>
      </c>
      <c r="F147" s="6">
        <v>14.979999999999999</v>
      </c>
      <c r="G147" s="5">
        <v>122</v>
      </c>
      <c r="H147" s="73" t="str">
        <v>Pazartesi</v>
      </c>
    </row>
    <row r="148" spans="1:8" ht="15.75">
      <c r="A148" s="3">
        <v>192</v>
      </c>
      <c r="B148" s="31">
        <v>45187</v>
      </c>
      <c r="C148" s="11">
        <v>21.1</v>
      </c>
      <c r="D148" s="5">
        <v>10.8</v>
      </c>
      <c r="E148" s="5">
        <v>6</v>
      </c>
      <c r="F148" s="6">
        <v>10.549999999999999</v>
      </c>
      <c r="G148" s="5">
        <v>116</v>
      </c>
      <c r="H148" s="73" t="str">
        <v>Pazartesi</v>
      </c>
    </row>
    <row r="149" spans="1:8" ht="15.75">
      <c r="A149" s="3">
        <v>25</v>
      </c>
      <c r="B149" s="31">
        <v>45020</v>
      </c>
      <c r="C149" s="11">
        <v>20.46</v>
      </c>
      <c r="D149" s="5">
        <v>12.6</v>
      </c>
      <c r="E149" s="5">
        <v>18.3</v>
      </c>
      <c r="F149" s="6">
        <v>5.2099999999999991</v>
      </c>
      <c r="G149" s="5">
        <v>110</v>
      </c>
      <c r="H149" s="73" t="str">
        <v>Salı</v>
      </c>
    </row>
    <row r="150" spans="1:8" ht="15.75">
      <c r="A150" s="3">
        <v>33</v>
      </c>
      <c r="B150" s="31">
        <v>45028</v>
      </c>
      <c r="C150" s="11">
        <v>20.440000000000001</v>
      </c>
      <c r="D150" s="5">
        <v>1.5</v>
      </c>
      <c r="E150" s="5">
        <v>30</v>
      </c>
      <c r="F150" s="6">
        <v>18.47</v>
      </c>
      <c r="G150" s="5">
        <v>112</v>
      </c>
      <c r="H150" s="73" t="str">
        <v>Çarşamba</v>
      </c>
    </row>
    <row r="151" spans="1:8" ht="15.75">
      <c r="A151" s="3">
        <v>81</v>
      </c>
      <c r="B151" s="31">
        <v>45076</v>
      </c>
      <c r="C151" s="11">
        <v>19.28</v>
      </c>
      <c r="D151" s="5">
        <v>26.7</v>
      </c>
      <c r="E151" s="5">
        <v>22.3</v>
      </c>
      <c r="F151" s="6">
        <v>12.070000000000002</v>
      </c>
      <c r="G151" s="5">
        <v>120</v>
      </c>
      <c r="H151" s="73" t="str">
        <v>Salı</v>
      </c>
    </row>
    <row r="152" spans="1:8" ht="15.75">
      <c r="A152" s="3">
        <v>162</v>
      </c>
      <c r="B152" s="31">
        <v>45157</v>
      </c>
      <c r="C152" s="11">
        <v>19.14</v>
      </c>
      <c r="D152" s="5">
        <v>35.799999999999997</v>
      </c>
      <c r="E152" s="5">
        <v>49.3</v>
      </c>
      <c r="F152" s="6">
        <v>6.75</v>
      </c>
      <c r="G152" s="5">
        <v>151</v>
      </c>
      <c r="H152" s="73" t="str">
        <v>Cumartesi</v>
      </c>
    </row>
    <row r="153" spans="1:8" ht="15.75">
      <c r="A153" s="3">
        <v>47</v>
      </c>
      <c r="B153" s="31">
        <v>45042</v>
      </c>
      <c r="C153" s="11">
        <v>18.940000000000001</v>
      </c>
      <c r="D153" s="5">
        <v>9.9</v>
      </c>
      <c r="E153" s="5">
        <v>35.700000000000003</v>
      </c>
      <c r="F153" s="6">
        <v>19.64</v>
      </c>
      <c r="G153" s="5">
        <v>119</v>
      </c>
      <c r="H153" s="73" t="str">
        <v>Çarşamba</v>
      </c>
    </row>
    <row r="154" spans="1:8" ht="15.75">
      <c r="A154" s="3">
        <v>130</v>
      </c>
      <c r="B154" s="31">
        <v>45125</v>
      </c>
      <c r="C154" s="11">
        <v>18.920000000000002</v>
      </c>
      <c r="D154" s="5">
        <v>12</v>
      </c>
      <c r="E154" s="5">
        <v>43.1</v>
      </c>
      <c r="F154" s="6">
        <v>14.719999999999999</v>
      </c>
      <c r="G154" s="5">
        <v>116</v>
      </c>
      <c r="H154" s="73" t="str">
        <v>Salı</v>
      </c>
    </row>
    <row r="155" spans="1:8" ht="15.75">
      <c r="A155" s="3">
        <v>115</v>
      </c>
      <c r="B155" s="31">
        <v>45110</v>
      </c>
      <c r="C155" s="11">
        <v>18.64</v>
      </c>
      <c r="D155" s="5">
        <v>46.8</v>
      </c>
      <c r="E155" s="5">
        <v>34.5</v>
      </c>
      <c r="F155" s="6">
        <v>17.419999999999998</v>
      </c>
      <c r="G155" s="5">
        <v>152</v>
      </c>
      <c r="H155" s="73" t="str">
        <v>Pazartesi</v>
      </c>
    </row>
    <row r="156" spans="1:8" ht="15.75">
      <c r="A156" s="3">
        <v>126</v>
      </c>
      <c r="B156" s="31">
        <v>45121</v>
      </c>
      <c r="C156" s="11">
        <v>18.440000000000001</v>
      </c>
      <c r="D156" s="5">
        <v>11.8</v>
      </c>
      <c r="E156" s="5">
        <v>25.9</v>
      </c>
      <c r="F156" s="6">
        <v>4.2600000000000016</v>
      </c>
      <c r="G156" s="5">
        <v>126</v>
      </c>
      <c r="H156" s="73" t="str">
        <v>Cuma</v>
      </c>
    </row>
    <row r="157" spans="1:8" ht="15.75">
      <c r="A157" s="3">
        <v>183</v>
      </c>
      <c r="B157" s="31">
        <v>45178</v>
      </c>
      <c r="C157" s="11">
        <v>18.240000000000002</v>
      </c>
      <c r="D157" s="5">
        <v>5.7</v>
      </c>
      <c r="E157" s="5">
        <v>29.7</v>
      </c>
      <c r="F157" s="6">
        <v>16.59</v>
      </c>
      <c r="G157" s="5">
        <v>105</v>
      </c>
      <c r="H157" s="73" t="str">
        <v>Cumartesi</v>
      </c>
    </row>
    <row r="158" spans="1:8" ht="15.75">
      <c r="A158" s="3">
        <v>83</v>
      </c>
      <c r="B158" s="31">
        <v>45078</v>
      </c>
      <c r="C158" s="11">
        <v>18.059999999999999</v>
      </c>
      <c r="D158" s="5">
        <v>20.3</v>
      </c>
      <c r="E158" s="5">
        <v>32.5</v>
      </c>
      <c r="F158" s="6">
        <v>4.68</v>
      </c>
      <c r="G158" s="5">
        <v>128</v>
      </c>
      <c r="H158" s="73" t="str">
        <v>Perşembe</v>
      </c>
    </row>
    <row r="159" spans="1:8" ht="15.75">
      <c r="A159" s="3">
        <v>61</v>
      </c>
      <c r="B159" s="31">
        <v>45056</v>
      </c>
      <c r="C159" s="11">
        <v>16.7</v>
      </c>
      <c r="D159" s="5">
        <v>2</v>
      </c>
      <c r="E159" s="5">
        <v>21.4</v>
      </c>
      <c r="F159" s="6">
        <v>17.79</v>
      </c>
      <c r="G159" s="5">
        <v>83</v>
      </c>
      <c r="H159" s="73" t="str">
        <v>Çarşamba</v>
      </c>
    </row>
    <row r="160" spans="1:8" ht="15.75">
      <c r="A160" s="3">
        <v>191</v>
      </c>
      <c r="B160" s="31">
        <v>45186</v>
      </c>
      <c r="C160" s="11">
        <v>15.9</v>
      </c>
      <c r="D160" s="5">
        <v>41.1</v>
      </c>
      <c r="E160" s="5">
        <v>5.8</v>
      </c>
      <c r="F160" s="6">
        <v>22.18</v>
      </c>
      <c r="G160" s="5">
        <v>114</v>
      </c>
      <c r="H160" s="73" t="str">
        <v>Pazar</v>
      </c>
    </row>
    <row r="161" spans="1:8" ht="15.75">
      <c r="A161" s="3">
        <v>149</v>
      </c>
      <c r="B161" s="31">
        <v>45144</v>
      </c>
      <c r="C161" s="11">
        <v>15.6</v>
      </c>
      <c r="D161" s="5">
        <v>40.299999999999997</v>
      </c>
      <c r="E161" s="5">
        <v>11.9</v>
      </c>
      <c r="F161" s="6">
        <v>19.189999999999998</v>
      </c>
      <c r="G161" s="5">
        <v>110</v>
      </c>
      <c r="H161" s="73" t="str">
        <v>Pazar</v>
      </c>
    </row>
    <row r="162" spans="1:8" ht="15.75">
      <c r="A162" s="3">
        <v>73</v>
      </c>
      <c r="B162" s="31">
        <v>45068</v>
      </c>
      <c r="C162" s="11">
        <v>15.36</v>
      </c>
      <c r="D162" s="5">
        <v>33</v>
      </c>
      <c r="E162" s="5">
        <v>19.3</v>
      </c>
      <c r="F162" s="6">
        <v>11.459999999999999</v>
      </c>
      <c r="G162" s="5">
        <v>106</v>
      </c>
      <c r="H162" s="73" t="str">
        <v>Pazartesi</v>
      </c>
    </row>
    <row r="163" spans="1:8" ht="15.75">
      <c r="A163" s="3">
        <v>67</v>
      </c>
      <c r="B163" s="31">
        <v>45062</v>
      </c>
      <c r="C163" s="11">
        <v>15.3</v>
      </c>
      <c r="D163" s="5">
        <v>24.6</v>
      </c>
      <c r="E163" s="5">
        <v>2.2000000000000002</v>
      </c>
      <c r="F163" s="6">
        <v>14.57</v>
      </c>
      <c r="G163" s="5">
        <v>104</v>
      </c>
      <c r="H163" s="73" t="str">
        <v>Salı</v>
      </c>
    </row>
    <row r="164" spans="1:8" ht="15.75">
      <c r="A164" s="3">
        <v>30</v>
      </c>
      <c r="B164" s="31">
        <v>45025</v>
      </c>
      <c r="C164" s="11">
        <v>15.12</v>
      </c>
      <c r="D164" s="5">
        <v>16</v>
      </c>
      <c r="E164" s="5">
        <v>40.799999999999997</v>
      </c>
      <c r="F164" s="6">
        <v>18.739999999999998</v>
      </c>
      <c r="G164" s="5">
        <v>123</v>
      </c>
      <c r="H164" s="73" t="str">
        <v>Pazar</v>
      </c>
    </row>
    <row r="165" spans="1:8" ht="15.75">
      <c r="A165" s="3">
        <v>19</v>
      </c>
      <c r="B165" s="31">
        <v>45014</v>
      </c>
      <c r="C165" s="11">
        <v>14.84</v>
      </c>
      <c r="D165" s="5">
        <v>20.5</v>
      </c>
      <c r="E165" s="5">
        <v>18.3</v>
      </c>
      <c r="F165" s="6">
        <v>9.8500000000000014</v>
      </c>
      <c r="G165" s="5">
        <v>127</v>
      </c>
      <c r="H165" s="73" t="str">
        <v>Çarşamba</v>
      </c>
    </row>
    <row r="166" spans="1:8" ht="15.75">
      <c r="A166" s="3">
        <v>92</v>
      </c>
      <c r="B166" s="31">
        <v>45087</v>
      </c>
      <c r="C166" s="11">
        <v>14.72</v>
      </c>
      <c r="D166" s="5">
        <v>1.5</v>
      </c>
      <c r="E166" s="5">
        <v>33</v>
      </c>
      <c r="F166" s="6">
        <v>10.41</v>
      </c>
      <c r="G166" s="5">
        <v>74</v>
      </c>
      <c r="H166" s="73" t="str">
        <v>Cumartesi</v>
      </c>
    </row>
    <row r="167" spans="1:8" ht="15.75">
      <c r="A167" s="3">
        <v>136</v>
      </c>
      <c r="B167" s="31">
        <v>45131</v>
      </c>
      <c r="C167" s="11">
        <v>14.66</v>
      </c>
      <c r="D167" s="5">
        <v>47</v>
      </c>
      <c r="E167" s="5">
        <v>8.5</v>
      </c>
      <c r="F167" s="6">
        <v>24.93</v>
      </c>
      <c r="G167" s="5">
        <v>124</v>
      </c>
      <c r="H167" s="73" t="str">
        <v>Pazartesi</v>
      </c>
    </row>
    <row r="168" spans="1:8" ht="15.75">
      <c r="A168" s="3">
        <v>196</v>
      </c>
      <c r="B168" s="31">
        <v>45191</v>
      </c>
      <c r="C168" s="11">
        <v>14.64</v>
      </c>
      <c r="D168" s="5">
        <v>3.7</v>
      </c>
      <c r="E168" s="5">
        <v>13.8</v>
      </c>
      <c r="F168" s="6">
        <v>0.14999999999999947</v>
      </c>
      <c r="G168" s="5">
        <v>91</v>
      </c>
      <c r="H168" s="73" t="str">
        <v>Cuma</v>
      </c>
    </row>
    <row r="169" spans="1:8" ht="15.75">
      <c r="A169" s="3">
        <v>39</v>
      </c>
      <c r="B169" s="31">
        <v>45034</v>
      </c>
      <c r="C169" s="11">
        <v>14.620000000000001</v>
      </c>
      <c r="D169" s="5">
        <v>26.7</v>
      </c>
      <c r="E169" s="5">
        <v>35.1</v>
      </c>
      <c r="F169" s="6">
        <v>3.6199999999999992</v>
      </c>
      <c r="G169" s="5">
        <v>114</v>
      </c>
      <c r="H169" s="73" t="str">
        <v>Salı</v>
      </c>
    </row>
    <row r="170" spans="1:8" ht="15.75">
      <c r="A170" s="3">
        <v>50</v>
      </c>
      <c r="B170" s="31">
        <v>45045</v>
      </c>
      <c r="C170" s="11">
        <v>14.38</v>
      </c>
      <c r="D170" s="5">
        <v>11.7</v>
      </c>
      <c r="E170" s="5">
        <v>36.799999999999997</v>
      </c>
      <c r="F170" s="6">
        <v>17.82</v>
      </c>
      <c r="G170" s="5">
        <v>111</v>
      </c>
      <c r="H170" s="73" t="str">
        <v>Cumartesi</v>
      </c>
    </row>
    <row r="171" spans="1:8" ht="15.75">
      <c r="A171" s="3">
        <v>135</v>
      </c>
      <c r="B171" s="31">
        <v>45130</v>
      </c>
      <c r="C171" s="11">
        <v>14.379999999999999</v>
      </c>
      <c r="D171" s="5">
        <v>38.6</v>
      </c>
      <c r="E171" s="5">
        <v>65.599999999999994</v>
      </c>
      <c r="F171" s="6">
        <v>16.750000000000004</v>
      </c>
      <c r="G171" s="5">
        <v>124</v>
      </c>
      <c r="H171" s="73" t="str">
        <v>Pazar</v>
      </c>
    </row>
    <row r="172" spans="1:8" ht="15.75">
      <c r="A172" s="3">
        <v>7</v>
      </c>
      <c r="B172" s="31">
        <v>45002</v>
      </c>
      <c r="C172" s="11">
        <v>13.5</v>
      </c>
      <c r="D172" s="5">
        <v>32.799999999999997</v>
      </c>
      <c r="E172" s="5">
        <v>23.5</v>
      </c>
      <c r="F172" s="6">
        <v>12.749999999999998</v>
      </c>
      <c r="G172" s="5">
        <v>123</v>
      </c>
      <c r="H172" s="73" t="str">
        <v>Cuma</v>
      </c>
    </row>
    <row r="173" spans="1:8" ht="15.75">
      <c r="A173" s="3">
        <v>77</v>
      </c>
      <c r="B173" s="31">
        <v>45072</v>
      </c>
      <c r="C173" s="11">
        <v>13.5</v>
      </c>
      <c r="D173" s="5">
        <v>1.6</v>
      </c>
      <c r="E173" s="5">
        <v>20.7</v>
      </c>
      <c r="F173" s="6">
        <v>15.27</v>
      </c>
      <c r="G173" s="5">
        <v>83</v>
      </c>
      <c r="H173" s="73" t="str">
        <v>Cuma</v>
      </c>
    </row>
    <row r="174" spans="1:8" ht="15.75">
      <c r="A174" s="3">
        <v>3</v>
      </c>
      <c r="B174" s="31">
        <v>44998</v>
      </c>
      <c r="C174" s="11">
        <v>12.44</v>
      </c>
      <c r="D174" s="5">
        <v>45.9</v>
      </c>
      <c r="E174" s="5">
        <v>69.3</v>
      </c>
      <c r="F174" s="6">
        <v>16.95</v>
      </c>
      <c r="G174" s="5">
        <v>96</v>
      </c>
      <c r="H174" s="73" t="str">
        <v>Pazartesi</v>
      </c>
    </row>
    <row r="175" spans="1:8" ht="15.75">
      <c r="A175" s="3">
        <v>193</v>
      </c>
      <c r="B175" s="31">
        <v>45188</v>
      </c>
      <c r="C175" s="11">
        <v>12.44</v>
      </c>
      <c r="D175" s="5">
        <v>4.0999999999999996</v>
      </c>
      <c r="E175" s="5">
        <v>31.6</v>
      </c>
      <c r="F175" s="6">
        <v>11.129999999999999</v>
      </c>
      <c r="G175" s="5">
        <v>62</v>
      </c>
      <c r="H175" s="73" t="str">
        <v>Salı</v>
      </c>
    </row>
    <row r="176" spans="1:8" ht="15.75">
      <c r="A176" s="3">
        <v>76</v>
      </c>
      <c r="B176" s="31">
        <v>45071</v>
      </c>
      <c r="C176" s="11">
        <v>12.379999999999999</v>
      </c>
      <c r="D176" s="5">
        <v>43.7</v>
      </c>
      <c r="E176" s="5">
        <v>89.4</v>
      </c>
      <c r="F176" s="6">
        <v>7.7799999999999976</v>
      </c>
      <c r="G176" s="5">
        <v>105</v>
      </c>
      <c r="H176" s="73" t="str">
        <v>Perşembe</v>
      </c>
    </row>
    <row r="177" spans="1:8" ht="15.75">
      <c r="A177" s="3">
        <v>159</v>
      </c>
      <c r="B177" s="31">
        <v>45154</v>
      </c>
      <c r="C177" s="11">
        <v>12.34</v>
      </c>
      <c r="D177" s="5">
        <v>36.9</v>
      </c>
      <c r="E177" s="5">
        <v>45.2</v>
      </c>
      <c r="F177" s="6">
        <v>1.5399999999999956</v>
      </c>
      <c r="G177" s="5">
        <v>85</v>
      </c>
      <c r="H177" s="73" t="str">
        <v>Çarşamba</v>
      </c>
    </row>
    <row r="178" spans="1:8" ht="15.75">
      <c r="A178" s="3">
        <v>45</v>
      </c>
      <c r="B178" s="31">
        <v>45040</v>
      </c>
      <c r="C178" s="11">
        <v>12.02</v>
      </c>
      <c r="D178" s="5">
        <v>25.7</v>
      </c>
      <c r="E178" s="5">
        <v>43.3</v>
      </c>
      <c r="F178" s="6">
        <v>18.04</v>
      </c>
      <c r="G178" s="5">
        <v>89</v>
      </c>
      <c r="H178" s="73" t="str">
        <v>Pazartesi</v>
      </c>
    </row>
    <row r="179" spans="1:8" ht="15.75">
      <c r="A179" s="3">
        <v>171</v>
      </c>
      <c r="B179" s="31">
        <v>45166</v>
      </c>
      <c r="C179" s="11">
        <v>12</v>
      </c>
      <c r="D179" s="5">
        <v>11.6</v>
      </c>
      <c r="E179" s="5">
        <v>18.399999999999999</v>
      </c>
      <c r="F179" s="6">
        <v>3.4400000000000013</v>
      </c>
      <c r="G179" s="5">
        <v>90</v>
      </c>
      <c r="H179" s="73" t="str">
        <v>Pazartesi</v>
      </c>
    </row>
    <row r="180" spans="1:8" ht="15.75">
      <c r="A180" s="3">
        <v>23</v>
      </c>
      <c r="B180" s="31">
        <v>45018</v>
      </c>
      <c r="C180" s="11">
        <v>11.64</v>
      </c>
      <c r="D180" s="5">
        <v>15.9</v>
      </c>
      <c r="E180" s="5">
        <v>49.6</v>
      </c>
      <c r="F180" s="6">
        <v>9.4299999999999962</v>
      </c>
      <c r="G180" s="5"/>
      <c r="H180" s="73" t="str">
        <v>Pazar</v>
      </c>
    </row>
    <row r="181" spans="1:8" ht="15.75">
      <c r="A181" s="3">
        <v>167</v>
      </c>
      <c r="B181" s="31">
        <v>45162</v>
      </c>
      <c r="C181" s="11">
        <v>11.58</v>
      </c>
      <c r="D181" s="5">
        <v>37.6</v>
      </c>
      <c r="E181" s="5">
        <v>21.6</v>
      </c>
      <c r="F181" s="6">
        <v>11.95</v>
      </c>
      <c r="G181" s="5">
        <v>90</v>
      </c>
      <c r="H181" s="73" t="str">
        <v>Perşembe</v>
      </c>
    </row>
    <row r="182" spans="1:8" ht="15.75">
      <c r="A182" s="3">
        <v>2</v>
      </c>
      <c r="B182" s="31">
        <v>44997</v>
      </c>
      <c r="C182" s="11">
        <v>10.9</v>
      </c>
      <c r="D182" s="5">
        <v>39.299999999999997</v>
      </c>
      <c r="E182" s="5">
        <v>45.1</v>
      </c>
      <c r="F182" s="6">
        <v>6.0599999999999952</v>
      </c>
      <c r="G182" s="5">
        <v>122</v>
      </c>
      <c r="H182" s="73" t="str">
        <v>Pazar</v>
      </c>
    </row>
    <row r="183" spans="1:8" ht="15.75">
      <c r="A183" s="3">
        <v>13</v>
      </c>
      <c r="B183" s="31">
        <v>45008</v>
      </c>
      <c r="C183" s="11">
        <v>10.76</v>
      </c>
      <c r="D183" s="5">
        <v>35.1</v>
      </c>
      <c r="E183" s="5">
        <v>65.900000000000006</v>
      </c>
      <c r="F183" s="6"/>
      <c r="G183" s="5">
        <v>95</v>
      </c>
      <c r="H183" s="73" t="str">
        <v>Perşembe</v>
      </c>
    </row>
    <row r="184" spans="1:8" ht="15.75">
      <c r="A184" s="3">
        <v>137</v>
      </c>
      <c r="B184" s="31">
        <v>45132</v>
      </c>
      <c r="C184" s="11">
        <v>10.120000000000001</v>
      </c>
      <c r="D184" s="5">
        <v>39</v>
      </c>
      <c r="E184" s="5">
        <v>9.3000000000000007</v>
      </c>
      <c r="F184" s="6">
        <v>18.339999999999996</v>
      </c>
      <c r="G184" s="5">
        <v>98</v>
      </c>
      <c r="H184" s="73" t="str">
        <v>Salı</v>
      </c>
    </row>
    <row r="185" spans="1:8" ht="15.75">
      <c r="A185" s="3">
        <v>173</v>
      </c>
      <c r="B185" s="31">
        <v>45168</v>
      </c>
      <c r="C185" s="11">
        <v>9.92</v>
      </c>
      <c r="D185" s="5">
        <v>20.100000000000001</v>
      </c>
      <c r="E185" s="5">
        <v>17</v>
      </c>
      <c r="F185" s="6">
        <v>5.2100000000000009</v>
      </c>
      <c r="G185" s="5">
        <v>93</v>
      </c>
      <c r="H185" s="73" t="str">
        <v>Çarşamba</v>
      </c>
    </row>
    <row r="186" spans="1:8" ht="15.75">
      <c r="A186" s="3">
        <v>120</v>
      </c>
      <c r="B186" s="31">
        <v>45115</v>
      </c>
      <c r="C186" s="11">
        <v>9.879999999999999</v>
      </c>
      <c r="D186" s="5">
        <v>16</v>
      </c>
      <c r="E186" s="5">
        <v>22.3</v>
      </c>
      <c r="F186" s="6">
        <v>1.0199999999999996</v>
      </c>
      <c r="G186" s="5">
        <v>77</v>
      </c>
      <c r="H186" s="73" t="str">
        <v>Cumartesi</v>
      </c>
    </row>
    <row r="187" spans="1:8" ht="15.75">
      <c r="A187" s="3">
        <v>156</v>
      </c>
      <c r="B187" s="31">
        <v>45151</v>
      </c>
      <c r="C187" s="11">
        <v>9.82</v>
      </c>
      <c r="D187" s="5">
        <v>11.6</v>
      </c>
      <c r="E187" s="5">
        <v>5.7</v>
      </c>
      <c r="F187" s="6">
        <v>92</v>
      </c>
      <c r="G187" s="5">
        <v>35</v>
      </c>
      <c r="H187" s="73" t="str">
        <v>Pazar</v>
      </c>
    </row>
    <row r="188" spans="1:8" ht="15.75">
      <c r="A188" s="3">
        <v>9</v>
      </c>
      <c r="B188" s="31">
        <v>45004</v>
      </c>
      <c r="C188" s="11">
        <v>9.7200000000000006</v>
      </c>
      <c r="D188" s="5">
        <v>2.1</v>
      </c>
      <c r="E188" s="5">
        <v>1</v>
      </c>
      <c r="F188" s="6">
        <v>1.5100000000000002</v>
      </c>
      <c r="G188" s="5">
        <v>54</v>
      </c>
      <c r="H188" s="73" t="str">
        <v>Pazar</v>
      </c>
    </row>
    <row r="189" spans="1:8" ht="15.75">
      <c r="A189" s="3">
        <v>109</v>
      </c>
      <c r="B189" s="31">
        <v>45104</v>
      </c>
      <c r="C189" s="11">
        <v>9.620000000000001</v>
      </c>
      <c r="D189" s="5">
        <v>0.4</v>
      </c>
      <c r="E189" s="5">
        <v>25.6</v>
      </c>
      <c r="F189" s="6">
        <v>11.269999999999998</v>
      </c>
      <c r="G189" s="5">
        <v>54</v>
      </c>
      <c r="H189" s="73" t="str">
        <v>Salı</v>
      </c>
    </row>
    <row r="190" spans="1:8" ht="15.75">
      <c r="A190" s="3">
        <v>139</v>
      </c>
      <c r="B190" s="31">
        <v>45134</v>
      </c>
      <c r="C190" s="11">
        <v>9.6</v>
      </c>
      <c r="D190" s="5">
        <v>25.9</v>
      </c>
      <c r="E190" s="5">
        <v>20.5</v>
      </c>
      <c r="F190" s="6">
        <v>9.0499999999999989</v>
      </c>
      <c r="G190" s="5">
        <v>109</v>
      </c>
      <c r="H190" s="73" t="str">
        <v>Perşembe</v>
      </c>
    </row>
    <row r="191" spans="1:8" ht="15.75">
      <c r="A191" s="3">
        <v>127</v>
      </c>
      <c r="B191" s="31">
        <v>45122</v>
      </c>
      <c r="C191" s="11">
        <v>8.56</v>
      </c>
      <c r="D191" s="5">
        <v>38.9</v>
      </c>
      <c r="E191" s="5">
        <v>50.6</v>
      </c>
      <c r="F191" s="6">
        <v>19.989999999999998</v>
      </c>
      <c r="G191" s="5">
        <v>78</v>
      </c>
      <c r="H191" s="73" t="str">
        <v>Cumartesi</v>
      </c>
    </row>
    <row r="192" spans="1:8" ht="15.75">
      <c r="A192" s="3">
        <v>79</v>
      </c>
      <c r="B192" s="31">
        <v>45074</v>
      </c>
      <c r="C192" s="11">
        <v>8.08</v>
      </c>
      <c r="D192" s="5">
        <v>29.9</v>
      </c>
      <c r="E192" s="5">
        <v>9.4</v>
      </c>
      <c r="F192" s="6">
        <v>11.729999999999999</v>
      </c>
      <c r="G192" s="5">
        <v>62</v>
      </c>
      <c r="H192" s="73" t="str">
        <v>Pazar</v>
      </c>
    </row>
    <row r="193" spans="1:8" ht="15.75">
      <c r="A193" s="3">
        <v>107</v>
      </c>
      <c r="B193" s="31">
        <v>45102</v>
      </c>
      <c r="C193" s="11">
        <v>8</v>
      </c>
      <c r="D193" s="5">
        <v>11</v>
      </c>
      <c r="E193" s="5">
        <v>29.7</v>
      </c>
      <c r="F193" s="6">
        <v>16.119999999999997</v>
      </c>
      <c r="G193" s="5">
        <v>86</v>
      </c>
      <c r="H193" s="73" t="str">
        <v>Pazar</v>
      </c>
    </row>
    <row r="194" spans="1:8" ht="15.75">
      <c r="A194" s="3">
        <v>122</v>
      </c>
      <c r="B194" s="31">
        <v>45117</v>
      </c>
      <c r="C194" s="11">
        <v>7.76</v>
      </c>
      <c r="D194" s="5">
        <v>21.7</v>
      </c>
      <c r="E194" s="5">
        <v>50.4</v>
      </c>
      <c r="F194" s="6">
        <v>12.57</v>
      </c>
      <c r="G194" s="5">
        <v>81</v>
      </c>
      <c r="H194" s="73" t="str">
        <v>Pazartesi</v>
      </c>
    </row>
    <row r="195" spans="1:8" ht="15.75">
      <c r="A195" s="3">
        <v>6</v>
      </c>
      <c r="B195" s="31">
        <v>45001</v>
      </c>
      <c r="C195" s="11">
        <v>6.74</v>
      </c>
      <c r="D195" s="5">
        <v>48.9</v>
      </c>
      <c r="E195" s="5">
        <v>75</v>
      </c>
      <c r="F195" s="6">
        <v>15.32</v>
      </c>
      <c r="G195" s="5">
        <v>86</v>
      </c>
      <c r="H195" s="73" t="str">
        <v>Perşembe</v>
      </c>
    </row>
    <row r="196" spans="1:8" ht="15.75">
      <c r="A196" s="3">
        <v>190</v>
      </c>
      <c r="B196" s="31">
        <v>45185</v>
      </c>
      <c r="C196" s="11">
        <v>6.74</v>
      </c>
      <c r="D196" s="5">
        <v>12.1</v>
      </c>
      <c r="E196" s="5">
        <v>23.4</v>
      </c>
      <c r="F196" s="6">
        <v>18.560000000000002</v>
      </c>
      <c r="G196" s="5">
        <v>83</v>
      </c>
      <c r="H196" s="73" t="str">
        <v>Cumartesi</v>
      </c>
    </row>
    <row r="197" spans="1:8" ht="15.75">
      <c r="A197" s="3">
        <v>131</v>
      </c>
      <c r="B197" s="31">
        <v>45126</v>
      </c>
      <c r="C197" s="11">
        <v>6</v>
      </c>
      <c r="D197" s="5">
        <v>39.6</v>
      </c>
      <c r="E197" s="5">
        <v>8.6999999999999993</v>
      </c>
      <c r="F197" s="6">
        <v>111</v>
      </c>
      <c r="G197" s="5">
        <v>28</v>
      </c>
      <c r="H197" s="73" t="str">
        <v>Çarşamba</v>
      </c>
    </row>
    <row r="198" spans="1:8" ht="15.75">
      <c r="A198" s="3">
        <v>133</v>
      </c>
      <c r="B198" s="31">
        <v>45128</v>
      </c>
      <c r="C198" s="11">
        <v>5.68</v>
      </c>
      <c r="D198" s="5">
        <v>27.2</v>
      </c>
      <c r="E198" s="5">
        <v>2.1</v>
      </c>
      <c r="F198" s="6">
        <v>13.6</v>
      </c>
      <c r="G198" s="5">
        <v>71</v>
      </c>
      <c r="H198" s="73" t="str">
        <v>Cuma</v>
      </c>
    </row>
    <row r="199" spans="1:8" ht="15.75">
      <c r="A199" s="3">
        <v>57</v>
      </c>
      <c r="B199" s="31">
        <v>45052</v>
      </c>
      <c r="C199" s="11">
        <v>3.46</v>
      </c>
      <c r="D199" s="5">
        <v>28.1</v>
      </c>
      <c r="E199" s="5">
        <v>41.4</v>
      </c>
      <c r="F199" s="6">
        <v>18.220000000000002</v>
      </c>
      <c r="G199" s="5">
        <v>71</v>
      </c>
      <c r="H199" s="73" t="str">
        <v>Cumartesi</v>
      </c>
    </row>
    <row r="200" spans="1:8" ht="15.75">
      <c r="A200" s="3">
        <v>142</v>
      </c>
      <c r="B200" s="31">
        <v>45137</v>
      </c>
      <c r="C200" s="11"/>
      <c r="D200" s="5">
        <v>35.4</v>
      </c>
      <c r="E200" s="5">
        <v>75.599999999999994</v>
      </c>
      <c r="F200" s="6">
        <v>6.8299999999999947</v>
      </c>
      <c r="G200" s="5">
        <v>207</v>
      </c>
      <c r="H200" s="73" t="str">
        <v>Pazar</v>
      </c>
    </row>
    <row r="201" spans="1:8" ht="15.75">
      <c r="A201" s="3">
        <v>141</v>
      </c>
      <c r="B201" s="31">
        <v>45136</v>
      </c>
      <c r="C201" s="11"/>
      <c r="D201" s="5">
        <v>17</v>
      </c>
      <c r="E201" s="5">
        <v>12.9</v>
      </c>
      <c r="F201" s="6">
        <v>10.68</v>
      </c>
      <c r="G201" s="5">
        <v>113</v>
      </c>
      <c r="H201" s="71" t="str">
        <v>Cumartesi</v>
      </c>
    </row>
  </sheetData>
  <autoFilter ref="A1:G201" xr:uid="{00000000-0001-0000-0000-000000000000}"/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377-443C-4843-8E8A-50048FCC3834}">
  <sheetPr>
    <pageSetUpPr autoPageBreaks="0"/>
  </sheetPr>
  <dimension ref="A2:K11"/>
  <sheetViews>
    <sheetView workbookViewId="0">
      <selection activeCell="J2" sqref="J2:K10"/>
    </sheetView>
  </sheetViews>
  <sheetFormatPr defaultRowHeight="15"/>
  <cols>
    <col min="1" max="1" width="16" bestFit="1" customWidth="1"/>
    <col min="2" max="2" width="13.28515625" bestFit="1" customWidth="1"/>
    <col min="10" max="10" width="13.5703125" bestFit="1" customWidth="1"/>
    <col min="11" max="11" width="14.85546875" bestFit="1" customWidth="1"/>
  </cols>
  <sheetData>
    <row r="2" spans="1:11">
      <c r="J2" t="s">
        <v>49</v>
      </c>
      <c r="K2" t="s">
        <v>103</v>
      </c>
    </row>
    <row r="3" spans="1:11">
      <c r="A3" s="27" t="s">
        <v>49</v>
      </c>
      <c r="B3" t="s">
        <v>31</v>
      </c>
      <c r="J3" t="s">
        <v>52</v>
      </c>
      <c r="K3" s="9">
        <v>150.15517241379311</v>
      </c>
    </row>
    <row r="4" spans="1:11">
      <c r="A4" s="32" t="s">
        <v>52</v>
      </c>
      <c r="B4" s="9">
        <v>4354.5</v>
      </c>
      <c r="J4" t="s">
        <v>53</v>
      </c>
      <c r="K4" s="9">
        <v>144.14285714285714</v>
      </c>
    </row>
    <row r="5" spans="1:11">
      <c r="A5" s="32" t="s">
        <v>53</v>
      </c>
      <c r="B5" s="9">
        <v>4036</v>
      </c>
      <c r="J5" t="s">
        <v>54</v>
      </c>
      <c r="K5" s="9">
        <v>140.72222222222223</v>
      </c>
    </row>
    <row r="6" spans="1:11">
      <c r="A6" s="32" t="s">
        <v>54</v>
      </c>
      <c r="B6" s="9">
        <v>3799.5</v>
      </c>
      <c r="J6" t="s">
        <v>55</v>
      </c>
      <c r="K6" s="9">
        <v>153.82142857142858</v>
      </c>
    </row>
    <row r="7" spans="1:11">
      <c r="A7" s="32" t="s">
        <v>55</v>
      </c>
      <c r="B7" s="9">
        <v>4307</v>
      </c>
      <c r="J7" t="s">
        <v>56</v>
      </c>
      <c r="K7" s="9">
        <v>154.375</v>
      </c>
    </row>
    <row r="8" spans="1:11">
      <c r="A8" s="32" t="s">
        <v>56</v>
      </c>
      <c r="B8" s="9">
        <v>4322.5</v>
      </c>
      <c r="J8" t="s">
        <v>57</v>
      </c>
      <c r="K8" s="9">
        <v>164.45535714285714</v>
      </c>
    </row>
    <row r="9" spans="1:11">
      <c r="A9" s="32" t="s">
        <v>57</v>
      </c>
      <c r="B9" s="9">
        <v>4604.75</v>
      </c>
      <c r="J9" t="s">
        <v>58</v>
      </c>
      <c r="K9" s="9">
        <v>170.89285714285714</v>
      </c>
    </row>
    <row r="10" spans="1:11">
      <c r="A10" s="32" t="s">
        <v>58</v>
      </c>
      <c r="B10" s="9">
        <v>4785</v>
      </c>
      <c r="J10" t="s">
        <v>50</v>
      </c>
      <c r="K10" s="9">
        <v>154.12882653061226</v>
      </c>
    </row>
    <row r="11" spans="1:11">
      <c r="A11" s="32" t="s">
        <v>50</v>
      </c>
      <c r="B11" s="69">
        <v>30209.25</v>
      </c>
    </row>
  </sheetData>
  <pageMargins left="0.7" right="0.7" top="0.75" bottom="0.75" header="0.3" footer="0.3"/>
  <pageSetup paperSize="9" orientation="portrait" r:id="rId2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E3D3-DF7F-46B4-B51B-E287846866E5}">
  <sheetPr>
    <pageSetUpPr autoPageBreaks="0"/>
  </sheetPr>
  <dimension ref="A3:J26"/>
  <sheetViews>
    <sheetView workbookViewId="0">
      <selection activeCell="H9" activeCellId="2" sqref="D9 F9 H9"/>
    </sheetView>
  </sheetViews>
  <sheetFormatPr defaultRowHeight="15"/>
  <cols>
    <col min="1" max="1" width="14.85546875" bestFit="1" customWidth="1"/>
    <col min="2" max="2" width="12" bestFit="1" customWidth="1"/>
    <col min="3" max="3" width="14.85546875" bestFit="1" customWidth="1"/>
    <col min="4" max="4" width="12" bestFit="1" customWidth="1"/>
    <col min="5" max="5" width="14.8554687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14.85546875" bestFit="1" customWidth="1"/>
    <col min="10" max="10" width="12.5703125" bestFit="1" customWidth="1"/>
  </cols>
  <sheetData>
    <row r="3" spans="1:10">
      <c r="A3" s="20" t="s">
        <v>2</v>
      </c>
      <c r="B3" s="21"/>
      <c r="C3" s="20" t="s">
        <v>3</v>
      </c>
      <c r="D3" s="21"/>
      <c r="E3" s="20" t="s">
        <v>4</v>
      </c>
      <c r="F3" s="21"/>
      <c r="G3" s="20" t="s">
        <v>5</v>
      </c>
      <c r="H3" s="21"/>
      <c r="I3" s="20" t="s">
        <v>6</v>
      </c>
      <c r="J3" s="21"/>
    </row>
    <row r="4" spans="1:10">
      <c r="A4" s="22"/>
      <c r="B4" s="23"/>
      <c r="C4" s="22"/>
      <c r="D4" s="23"/>
      <c r="E4" s="22"/>
      <c r="F4" s="23"/>
      <c r="G4" s="22"/>
      <c r="H4" s="23"/>
      <c r="I4" s="22"/>
      <c r="J4" s="23"/>
    </row>
    <row r="5" spans="1:10">
      <c r="A5" s="22" t="s">
        <v>18</v>
      </c>
      <c r="B5" s="25">
        <v>38.152159090909095</v>
      </c>
      <c r="C5" s="22" t="s">
        <v>18</v>
      </c>
      <c r="D5" s="25">
        <v>24.888888888888903</v>
      </c>
      <c r="E5" s="22" t="s">
        <v>18</v>
      </c>
      <c r="F5" s="25">
        <v>30.439949748743697</v>
      </c>
      <c r="G5" s="22" t="s">
        <v>18</v>
      </c>
      <c r="H5" s="25">
        <v>18.896719543147203</v>
      </c>
      <c r="I5" s="22" t="s">
        <v>18</v>
      </c>
      <c r="J5" s="25">
        <v>154.12882653061226</v>
      </c>
    </row>
    <row r="6" spans="1:10">
      <c r="A6" s="22" t="s">
        <v>19</v>
      </c>
      <c r="B6" s="25">
        <v>1.7448925547927234</v>
      </c>
      <c r="C6" s="22" t="s">
        <v>19</v>
      </c>
      <c r="D6" s="25">
        <v>1.5509401868376869</v>
      </c>
      <c r="E6" s="22" t="s">
        <v>19</v>
      </c>
      <c r="F6" s="25">
        <v>1.5147309223944532</v>
      </c>
      <c r="G6" s="22" t="s">
        <v>19</v>
      </c>
      <c r="H6" s="25">
        <v>0.99175608182831398</v>
      </c>
      <c r="I6" s="22" t="s">
        <v>19</v>
      </c>
      <c r="J6" s="25">
        <v>5.0434897226703956</v>
      </c>
    </row>
    <row r="7" spans="1:10">
      <c r="A7" s="22" t="s">
        <v>20</v>
      </c>
      <c r="B7" s="25">
        <v>38.209999999999994</v>
      </c>
      <c r="C7" s="22" t="s">
        <v>20</v>
      </c>
      <c r="D7" s="25">
        <v>23.450000000000003</v>
      </c>
      <c r="E7" s="22" t="s">
        <v>20</v>
      </c>
      <c r="F7" s="25">
        <v>25.9</v>
      </c>
      <c r="G7" s="22" t="s">
        <v>20</v>
      </c>
      <c r="H7" s="25">
        <v>17.100000000000001</v>
      </c>
      <c r="I7" s="22" t="s">
        <v>20</v>
      </c>
      <c r="J7" s="25">
        <v>139</v>
      </c>
    </row>
    <row r="8" spans="1:10">
      <c r="A8" s="22" t="s">
        <v>21</v>
      </c>
      <c r="B8" s="25">
        <v>6.74</v>
      </c>
      <c r="C8" s="22" t="s">
        <v>21</v>
      </c>
      <c r="D8" s="25">
        <v>4.0999999999999996</v>
      </c>
      <c r="E8" s="22" t="s">
        <v>21</v>
      </c>
      <c r="F8" s="25">
        <v>9.3000000000000007</v>
      </c>
      <c r="G8" s="22" t="s">
        <v>21</v>
      </c>
      <c r="H8" s="25">
        <v>19.339999999999996</v>
      </c>
      <c r="I8" s="22" t="s">
        <v>21</v>
      </c>
      <c r="J8" s="25">
        <v>129</v>
      </c>
    </row>
    <row r="9" spans="1:10">
      <c r="A9" s="22" t="s">
        <v>22</v>
      </c>
      <c r="B9" s="25">
        <v>24.552814614595071</v>
      </c>
      <c r="C9" s="22" t="s">
        <v>22</v>
      </c>
      <c r="D9" s="25">
        <v>21.823662884660941</v>
      </c>
      <c r="E9" s="22" t="s">
        <v>22</v>
      </c>
      <c r="F9" s="25">
        <v>21.367909202454324</v>
      </c>
      <c r="G9" s="22" t="s">
        <v>22</v>
      </c>
      <c r="H9" s="25">
        <v>13.919959942153552</v>
      </c>
      <c r="I9" s="22" t="s">
        <v>22</v>
      </c>
      <c r="J9" s="25">
        <v>70.608856117385542</v>
      </c>
    </row>
    <row r="10" spans="1:10">
      <c r="A10" s="22" t="s">
        <v>23</v>
      </c>
      <c r="B10" s="25">
        <v>602.84070549867329</v>
      </c>
      <c r="C10" s="22" t="s">
        <v>23</v>
      </c>
      <c r="D10" s="25">
        <v>476.27226170332744</v>
      </c>
      <c r="E10" s="22" t="s">
        <v>23</v>
      </c>
      <c r="F10" s="25">
        <v>456.58754368433216</v>
      </c>
      <c r="G10" s="22" t="s">
        <v>23</v>
      </c>
      <c r="H10" s="25">
        <v>193.7652847911595</v>
      </c>
      <c r="I10" s="22" t="s">
        <v>23</v>
      </c>
      <c r="J10" s="25">
        <v>4985.6105622056539</v>
      </c>
    </row>
    <row r="11" spans="1:10">
      <c r="A11" s="22" t="s">
        <v>24</v>
      </c>
      <c r="B11" s="25">
        <v>12.8739909784264</v>
      </c>
      <c r="C11" s="22" t="s">
        <v>24</v>
      </c>
      <c r="D11" s="25">
        <v>36.846645553463354</v>
      </c>
      <c r="E11" s="22" t="s">
        <v>24</v>
      </c>
      <c r="F11" s="25">
        <v>-5.3538719332383522E-2</v>
      </c>
      <c r="G11" s="22" t="s">
        <v>24</v>
      </c>
      <c r="H11" s="25">
        <v>16.402234256253454</v>
      </c>
      <c r="I11" s="22" t="s">
        <v>24</v>
      </c>
      <c r="J11" s="25">
        <v>37.380807651552779</v>
      </c>
    </row>
    <row r="12" spans="1:10">
      <c r="A12" s="22" t="s">
        <v>25</v>
      </c>
      <c r="B12" s="25">
        <v>2.5212583383432432</v>
      </c>
      <c r="C12" s="22" t="s">
        <v>25</v>
      </c>
      <c r="D12" s="25">
        <v>4.3770741854962587</v>
      </c>
      <c r="E12" s="22" t="s">
        <v>25</v>
      </c>
      <c r="F12" s="25">
        <v>0.74489686340697225</v>
      </c>
      <c r="G12" s="22" t="s">
        <v>25</v>
      </c>
      <c r="H12" s="25">
        <v>3.1282297794304395</v>
      </c>
      <c r="I12" s="22" t="s">
        <v>25</v>
      </c>
      <c r="J12" s="25">
        <v>4.2664083355630975</v>
      </c>
    </row>
    <row r="13" spans="1:10">
      <c r="A13" s="22" t="s">
        <v>26</v>
      </c>
      <c r="B13" s="25">
        <v>193.51999999999998</v>
      </c>
      <c r="C13" s="22" t="s">
        <v>26</v>
      </c>
      <c r="D13" s="25">
        <v>225.5</v>
      </c>
      <c r="E13" s="22" t="s">
        <v>26</v>
      </c>
      <c r="F13" s="25">
        <v>93.325000000000003</v>
      </c>
      <c r="G13" s="22" t="s">
        <v>26</v>
      </c>
      <c r="H13" s="25">
        <v>110.88</v>
      </c>
      <c r="I13" s="22" t="s">
        <v>26</v>
      </c>
      <c r="J13" s="25">
        <v>783</v>
      </c>
    </row>
    <row r="14" spans="1:10">
      <c r="A14" s="22" t="s">
        <v>27</v>
      </c>
      <c r="B14" s="25">
        <v>3.46</v>
      </c>
      <c r="C14" s="22" t="s">
        <v>27</v>
      </c>
      <c r="D14" s="25">
        <v>0</v>
      </c>
      <c r="E14" s="22" t="s">
        <v>27</v>
      </c>
      <c r="F14" s="25">
        <v>0.3</v>
      </c>
      <c r="G14" s="22" t="s">
        <v>27</v>
      </c>
      <c r="H14" s="25">
        <v>0.12000000000000455</v>
      </c>
      <c r="I14" s="22" t="s">
        <v>27</v>
      </c>
      <c r="J14" s="25">
        <v>28</v>
      </c>
    </row>
    <row r="15" spans="1:10">
      <c r="A15" s="22" t="s">
        <v>28</v>
      </c>
      <c r="B15" s="25">
        <v>196.98</v>
      </c>
      <c r="C15" s="22" t="s">
        <v>28</v>
      </c>
      <c r="D15" s="25">
        <v>225.5</v>
      </c>
      <c r="E15" s="22" t="s">
        <v>28</v>
      </c>
      <c r="F15" s="25">
        <v>93.625</v>
      </c>
      <c r="G15" s="22" t="s">
        <v>28</v>
      </c>
      <c r="H15" s="25">
        <v>111</v>
      </c>
      <c r="I15" s="22" t="s">
        <v>28</v>
      </c>
      <c r="J15" s="25">
        <v>811</v>
      </c>
    </row>
    <row r="16" spans="1:10">
      <c r="A16" s="22" t="s">
        <v>29</v>
      </c>
      <c r="B16" s="25">
        <v>7554.1275000000014</v>
      </c>
      <c r="C16" s="22" t="s">
        <v>29</v>
      </c>
      <c r="D16" s="25">
        <v>4928.0000000000027</v>
      </c>
      <c r="E16" s="22" t="s">
        <v>29</v>
      </c>
      <c r="F16" s="25">
        <v>6057.5499999999956</v>
      </c>
      <c r="G16" s="22" t="s">
        <v>29</v>
      </c>
      <c r="H16" s="25">
        <v>3722.653749999999</v>
      </c>
      <c r="I16" s="22" t="s">
        <v>29</v>
      </c>
      <c r="J16" s="25">
        <v>30209.25</v>
      </c>
    </row>
    <row r="17" spans="1:10">
      <c r="A17" s="24" t="s">
        <v>30</v>
      </c>
      <c r="B17" s="26">
        <v>198</v>
      </c>
      <c r="C17" s="24" t="s">
        <v>30</v>
      </c>
      <c r="D17" s="26">
        <v>198</v>
      </c>
      <c r="E17" s="24" t="s">
        <v>30</v>
      </c>
      <c r="F17" s="26">
        <v>199</v>
      </c>
      <c r="G17" s="24" t="s">
        <v>30</v>
      </c>
      <c r="H17" s="26">
        <v>197</v>
      </c>
      <c r="I17" s="24" t="s">
        <v>30</v>
      </c>
      <c r="J17" s="26">
        <v>196</v>
      </c>
    </row>
    <row r="18" spans="1:10">
      <c r="B18" s="12"/>
      <c r="D18" s="12"/>
      <c r="F18" s="12"/>
      <c r="H18" s="12"/>
      <c r="J18" s="12"/>
    </row>
    <row r="19" spans="1:10">
      <c r="B19" s="12"/>
      <c r="D19" s="12"/>
      <c r="F19" s="12"/>
      <c r="H19" s="12"/>
      <c r="J19" s="12"/>
    </row>
    <row r="20" spans="1:10" ht="15.75" thickBot="1"/>
    <row r="21" spans="1:10">
      <c r="A21" s="19"/>
      <c r="B21" s="19" t="s">
        <v>2</v>
      </c>
      <c r="C21" s="19" t="s">
        <v>3</v>
      </c>
      <c r="D21" s="19" t="s">
        <v>4</v>
      </c>
      <c r="E21" s="19" t="s">
        <v>5</v>
      </c>
      <c r="F21" s="19" t="s">
        <v>6</v>
      </c>
    </row>
    <row r="22" spans="1:10">
      <c r="A22" t="s">
        <v>2</v>
      </c>
      <c r="B22">
        <v>1</v>
      </c>
    </row>
    <row r="23" spans="1:10">
      <c r="A23" t="s">
        <v>3</v>
      </c>
      <c r="B23">
        <v>2.3906026151480592E-2</v>
      </c>
      <c r="C23">
        <v>1</v>
      </c>
    </row>
    <row r="24" spans="1:10">
      <c r="A24" t="s">
        <v>4</v>
      </c>
      <c r="B24">
        <v>2.1325368926873211E-2</v>
      </c>
      <c r="C24">
        <v>0.32726422539359967</v>
      </c>
      <c r="D24">
        <v>1</v>
      </c>
    </row>
    <row r="25" spans="1:10">
      <c r="A25" t="s">
        <v>5</v>
      </c>
      <c r="B25">
        <v>0.21036584628071647</v>
      </c>
      <c r="C25">
        <v>0.13794493123503068</v>
      </c>
      <c r="D25">
        <v>-0.25488878474815885</v>
      </c>
      <c r="E25">
        <v>1</v>
      </c>
    </row>
    <row r="26" spans="1:10" ht="15.75" thickBot="1">
      <c r="A26" s="18" t="s">
        <v>6</v>
      </c>
      <c r="B26" s="18">
        <v>0.39040997791206128</v>
      </c>
      <c r="C26" s="18">
        <v>0.28651184055418916</v>
      </c>
      <c r="D26" s="18">
        <v>0.23641324674653968</v>
      </c>
      <c r="E26" s="18">
        <v>0.1585933627528481</v>
      </c>
      <c r="F26" s="18">
        <v>1</v>
      </c>
    </row>
  </sheetData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5294-9979-4A11-9766-BDB5E0AB5EBB}">
  <sheetPr>
    <pageSetUpPr autoPageBreaks="0"/>
  </sheetPr>
  <dimension ref="A1:X201"/>
  <sheetViews>
    <sheetView topLeftCell="A169" workbookViewId="0">
      <selection activeCell="H2" sqref="H2:H201"/>
    </sheetView>
  </sheetViews>
  <sheetFormatPr defaultRowHeight="15"/>
  <cols>
    <col min="2" max="2" width="11.28515625" bestFit="1" customWidth="1"/>
    <col min="3" max="3" width="12.140625" customWidth="1"/>
    <col min="7" max="7" width="10.140625" customWidth="1"/>
    <col min="8" max="8" width="15.140625" customWidth="1"/>
    <col min="9" max="9" width="8.7109375" customWidth="1"/>
    <col min="10" max="10" width="11.42578125" bestFit="1" customWidth="1"/>
    <col min="11" max="11" width="9.140625" bestFit="1" customWidth="1"/>
    <col min="12" max="12" width="10.28515625" customWidth="1"/>
    <col min="13" max="13" width="27.42578125" bestFit="1" customWidth="1"/>
    <col min="14" max="14" width="22.28515625" bestFit="1" customWidth="1"/>
    <col min="15" max="15" width="20.85546875" bestFit="1" customWidth="1"/>
    <col min="16" max="16" width="15.7109375" customWidth="1"/>
    <col min="17" max="17" width="5.140625" customWidth="1"/>
    <col min="19" max="19" width="13.5703125" customWidth="1"/>
    <col min="20" max="20" width="14.85546875" bestFit="1" customWidth="1"/>
    <col min="21" max="22" width="10.85546875" bestFit="1" customWidth="1"/>
  </cols>
  <sheetData>
    <row r="1" spans="1:24" ht="15.75">
      <c r="A1" s="39" t="s">
        <v>0</v>
      </c>
      <c r="B1" s="40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36" t="s">
        <v>34</v>
      </c>
      <c r="I1" s="37" t="s">
        <v>3</v>
      </c>
      <c r="J1" s="37" t="s">
        <v>35</v>
      </c>
      <c r="K1" s="37" t="s">
        <v>36</v>
      </c>
      <c r="L1" s="38" t="s">
        <v>37</v>
      </c>
      <c r="M1" s="43" t="s">
        <v>38</v>
      </c>
      <c r="N1" s="43" t="s">
        <v>39</v>
      </c>
      <c r="O1" s="43" t="s">
        <v>104</v>
      </c>
      <c r="P1" s="70" t="s">
        <v>51</v>
      </c>
      <c r="Q1" s="70"/>
      <c r="T1" s="1" t="s">
        <v>2</v>
      </c>
      <c r="U1" s="1" t="s">
        <v>3</v>
      </c>
      <c r="V1" s="1" t="s">
        <v>4</v>
      </c>
      <c r="W1" s="1" t="s">
        <v>5</v>
      </c>
      <c r="X1" s="2" t="s">
        <v>6</v>
      </c>
    </row>
    <row r="2" spans="1:24" ht="15.75">
      <c r="A2" s="3">
        <v>131</v>
      </c>
      <c r="B2" s="31">
        <v>45126</v>
      </c>
      <c r="C2" s="11">
        <v>6</v>
      </c>
      <c r="D2" s="5">
        <v>39.6</v>
      </c>
      <c r="E2" s="5">
        <v>8.6999999999999993</v>
      </c>
      <c r="F2" s="6">
        <v>111</v>
      </c>
      <c r="G2" s="5">
        <v>28</v>
      </c>
      <c r="H2" s="5">
        <f ca="1">IF(ISBLANK(C2),AVERAGE(OFFSET(C2,-3,0,3),OFFSET(C2,1,0,3)),C2)</f>
        <v>6</v>
      </c>
      <c r="I2" s="5">
        <f>IF(ISBLANK(D2),U$3,D2)</f>
        <v>39.6</v>
      </c>
      <c r="J2" s="5">
        <f>IF(ISBLANK(E2),V$3,E2)</f>
        <v>8.6999999999999993</v>
      </c>
      <c r="K2" s="6">
        <f>IF(ISBLANK(F2),W$3,F2)</f>
        <v>111</v>
      </c>
      <c r="L2" s="5">
        <f>IF(ISBLANK(G2),X$3,G2)</f>
        <v>28</v>
      </c>
      <c r="M2" s="5">
        <v>28</v>
      </c>
      <c r="N2" s="5">
        <f ca="1">IF(ISBLANK(G2),AVERAGE(OFFSET(G2,-3,0,3),OFFSET(G2,1,0,3)),G2)</f>
        <v>28</v>
      </c>
      <c r="O2" s="9">
        <f>IF(ISBLANK(G2), INDEX(T$25:T$32, MATCH(P2, S$25:S$32, 0)), G2)</f>
        <v>28</v>
      </c>
      <c r="P2" s="71" t="str" cm="1">
        <f t="array" ref="P2:P201">TEXT(B2:B201,"gggg")</f>
        <v>Çarşamba</v>
      </c>
      <c r="Q2" s="71"/>
      <c r="S2" t="s">
        <v>32</v>
      </c>
      <c r="T2">
        <f>COUNTBLANK(C2:C201)</f>
        <v>2</v>
      </c>
      <c r="U2">
        <f>COUNTBLANK(D2:D201)</f>
        <v>2</v>
      </c>
      <c r="V2">
        <f>COUNTBLANK(E2:E201)</f>
        <v>1</v>
      </c>
      <c r="W2">
        <f>COUNTBLANK(F2:F201)</f>
        <v>3</v>
      </c>
      <c r="X2">
        <f>COUNTBLANK(G2:G201)</f>
        <v>4</v>
      </c>
    </row>
    <row r="3" spans="1:24" ht="15.75">
      <c r="A3" s="3">
        <v>156</v>
      </c>
      <c r="B3" s="31">
        <v>45151</v>
      </c>
      <c r="C3" s="11">
        <v>9.82</v>
      </c>
      <c r="D3" s="5">
        <v>11.6</v>
      </c>
      <c r="E3" s="5">
        <v>5.7</v>
      </c>
      <c r="F3" s="6">
        <v>92</v>
      </c>
      <c r="G3" s="5">
        <v>35</v>
      </c>
      <c r="H3" s="5">
        <f t="shared" ref="H3:H66" ca="1" si="0">IF(ISBLANK(C3),AVERAGE(OFFSET(C3,-3,0,3),OFFSET(C3,1,0,3)),C3)</f>
        <v>9.82</v>
      </c>
      <c r="I3" s="5">
        <f>IF(ISBLANK(D3),U$3,D3)</f>
        <v>11.6</v>
      </c>
      <c r="J3" s="5">
        <f>IF(ISBLANK(E3),V$3,E3)</f>
        <v>5.7</v>
      </c>
      <c r="K3" s="6">
        <f>IF(ISBLANK(F3),W$3,F3)</f>
        <v>92</v>
      </c>
      <c r="L3" s="5">
        <f>IF(ISBLANK(G3),X$3,G3)</f>
        <v>35</v>
      </c>
      <c r="M3" s="5">
        <v>35</v>
      </c>
      <c r="N3" s="5">
        <f ca="1">IF(ISBLANK(G3),AVERAGE(OFFSET(G3,-3,0,3),OFFSET(G3,1,0,3)),G3)</f>
        <v>35</v>
      </c>
      <c r="O3" s="9">
        <f>IF(ISBLANK(G3), INDEX(T$25:T$32, MATCH(P3, S$25:S$32, 0)), G3)</f>
        <v>35</v>
      </c>
      <c r="P3" t="str">
        <v>Pazar</v>
      </c>
      <c r="S3" t="s">
        <v>33</v>
      </c>
      <c r="T3" s="4">
        <f>MEDIAN(C2:C201)</f>
        <v>38.209999999999994</v>
      </c>
      <c r="U3" s="4">
        <f>MEDIAN(D2:D201)</f>
        <v>23.450000000000003</v>
      </c>
      <c r="V3" s="4">
        <f>MEDIAN(E2:E201)</f>
        <v>25.9</v>
      </c>
      <c r="W3" s="4">
        <f>MEDIAN(F2:F201)</f>
        <v>17.100000000000001</v>
      </c>
      <c r="X3" s="4">
        <f>MEDIAN(G2:G201)</f>
        <v>139</v>
      </c>
    </row>
    <row r="4" spans="1:24" ht="15.75">
      <c r="A4" s="3">
        <v>9</v>
      </c>
      <c r="B4" s="31">
        <v>45004</v>
      </c>
      <c r="C4" s="11">
        <v>9.7200000000000006</v>
      </c>
      <c r="D4" s="5">
        <v>2.1</v>
      </c>
      <c r="E4" s="5">
        <v>1</v>
      </c>
      <c r="F4" s="6">
        <v>1.5100000000000002</v>
      </c>
      <c r="G4" s="5">
        <v>54</v>
      </c>
      <c r="H4" s="5">
        <f t="shared" ca="1" si="0"/>
        <v>9.7200000000000006</v>
      </c>
      <c r="I4" s="5">
        <f>IF(ISBLANK(D4),U$3,D4)</f>
        <v>2.1</v>
      </c>
      <c r="J4" s="5">
        <f>IF(ISBLANK(E4),V$3,E4)</f>
        <v>1</v>
      </c>
      <c r="K4" s="6">
        <f>IF(ISBLANK(F4),W$3,F4)</f>
        <v>1.5100000000000002</v>
      </c>
      <c r="L4" s="5">
        <f>IF(ISBLANK(G4),X$3,G4)</f>
        <v>54</v>
      </c>
      <c r="M4" s="5">
        <v>54</v>
      </c>
      <c r="N4" s="5">
        <f ca="1">IF(ISBLANK(G4),AVERAGE(OFFSET(G4,-3,0,3),OFFSET(G4,1,0,3)),G4)</f>
        <v>54</v>
      </c>
      <c r="O4" s="9">
        <f>IF(ISBLANK(G4), INDEX(T$25:T$32, MATCH(P4, S$25:S$32, 0)), G4)</f>
        <v>54</v>
      </c>
      <c r="P4" t="str">
        <v>Pazar</v>
      </c>
      <c r="S4" t="s">
        <v>7</v>
      </c>
      <c r="T4" s="4">
        <f>AVERAGE(C2:C201)</f>
        <v>38.152159090909095</v>
      </c>
      <c r="U4" s="4">
        <f>AVERAGE(D2:D201)</f>
        <v>24.888888888888893</v>
      </c>
      <c r="V4" s="4">
        <f>AVERAGE(E2:E201)</f>
        <v>30.439949748743697</v>
      </c>
      <c r="W4" s="4">
        <f>AVERAGE(F2:F201)</f>
        <v>18.896719543147217</v>
      </c>
      <c r="X4" s="4">
        <f>AVERAGE(G2:G201)</f>
        <v>154.12882653061226</v>
      </c>
    </row>
    <row r="5" spans="1:24" ht="15.75">
      <c r="A5" s="3">
        <v>109</v>
      </c>
      <c r="B5" s="31">
        <v>45104</v>
      </c>
      <c r="C5" s="11">
        <v>9.620000000000001</v>
      </c>
      <c r="D5" s="5">
        <v>0.4</v>
      </c>
      <c r="E5" s="5">
        <v>25.6</v>
      </c>
      <c r="F5" s="6">
        <v>11.269999999999998</v>
      </c>
      <c r="G5" s="5">
        <v>54</v>
      </c>
      <c r="H5" s="5">
        <f t="shared" ca="1" si="0"/>
        <v>9.620000000000001</v>
      </c>
      <c r="I5" s="5">
        <f>IF(ISBLANK(D5),U$3,D5)</f>
        <v>0.4</v>
      </c>
      <c r="J5" s="5">
        <f>IF(ISBLANK(E5),V$3,E5)</f>
        <v>25.6</v>
      </c>
      <c r="K5" s="6">
        <f>IF(ISBLANK(F5),W$3,F5)</f>
        <v>11.269999999999998</v>
      </c>
      <c r="L5" s="5">
        <f>IF(ISBLANK(G5),X$3,G5)</f>
        <v>54</v>
      </c>
      <c r="M5" s="5">
        <v>54</v>
      </c>
      <c r="N5" s="5">
        <f ca="1">IF(ISBLANK(G5),AVERAGE(OFFSET(G5,-3,0,3),OFFSET(G5,1,0,3)),G5)</f>
        <v>54</v>
      </c>
      <c r="O5" s="9">
        <f>IF(ISBLANK(G5), INDEX(T$25:T$32, MATCH(P5, S$25:S$32, 0)), G5)</f>
        <v>54</v>
      </c>
      <c r="P5" t="str">
        <v>Salı</v>
      </c>
    </row>
    <row r="6" spans="1:24" ht="15.75">
      <c r="A6" s="3">
        <v>193</v>
      </c>
      <c r="B6" s="31">
        <v>45188</v>
      </c>
      <c r="C6" s="11">
        <v>12.44</v>
      </c>
      <c r="D6" s="5">
        <v>4.0999999999999996</v>
      </c>
      <c r="E6" s="5">
        <v>31.6</v>
      </c>
      <c r="F6" s="6">
        <v>11.129999999999999</v>
      </c>
      <c r="G6" s="5">
        <v>62</v>
      </c>
      <c r="H6" s="5">
        <f t="shared" ca="1" si="0"/>
        <v>12.44</v>
      </c>
      <c r="I6" s="5">
        <f>IF(ISBLANK(D6),U$3,D6)</f>
        <v>4.0999999999999996</v>
      </c>
      <c r="J6" s="5">
        <f>IF(ISBLANK(E6),V$3,E6)</f>
        <v>31.6</v>
      </c>
      <c r="K6" s="6">
        <f>IF(ISBLANK(F6),W$3,F6)</f>
        <v>11.129999999999999</v>
      </c>
      <c r="L6" s="5">
        <f>IF(ISBLANK(G6),X$3,G6)</f>
        <v>62</v>
      </c>
      <c r="M6" s="5">
        <v>62</v>
      </c>
      <c r="N6" s="14">
        <f ca="1">IF(ISBLANK(G6),AVERAGE(OFFSET(G6,-3,0,3),OFFSET(G6,1,0,3)),G6)</f>
        <v>62</v>
      </c>
      <c r="O6" s="9">
        <f>IF(ISBLANK(G6), INDEX(T$25:T$32, MATCH(P6, S$25:S$32, 0)), G6)</f>
        <v>62</v>
      </c>
      <c r="P6" t="str">
        <v>Salı</v>
      </c>
    </row>
    <row r="7" spans="1:24" ht="15.75">
      <c r="A7" s="3">
        <v>79</v>
      </c>
      <c r="B7" s="31">
        <v>45074</v>
      </c>
      <c r="C7" s="11">
        <v>8.08</v>
      </c>
      <c r="D7" s="5">
        <v>29.9</v>
      </c>
      <c r="E7" s="5">
        <v>9.4</v>
      </c>
      <c r="F7" s="6">
        <v>11.729999999999999</v>
      </c>
      <c r="G7" s="5">
        <v>62</v>
      </c>
      <c r="H7" s="5">
        <f t="shared" ca="1" si="0"/>
        <v>8.08</v>
      </c>
      <c r="I7" s="5">
        <f>IF(ISBLANK(D7),U$3,D7)</f>
        <v>29.9</v>
      </c>
      <c r="J7" s="5">
        <f>IF(ISBLANK(E7),V$3,E7)</f>
        <v>9.4</v>
      </c>
      <c r="K7" s="6">
        <f>IF(ISBLANK(F7),W$3,F7)</f>
        <v>11.729999999999999</v>
      </c>
      <c r="L7" s="5">
        <f>IF(ISBLANK(G7),X$3,G7)</f>
        <v>62</v>
      </c>
      <c r="M7" s="5">
        <v>62</v>
      </c>
      <c r="N7" s="5">
        <f ca="1">IF(ISBLANK(G7),AVERAGE(OFFSET(G7,-3,0,3),OFFSET(G7,1,0,3)),G7)</f>
        <v>62</v>
      </c>
      <c r="O7" s="9">
        <f>IF(ISBLANK(G7), INDEX(T$25:T$32, MATCH(P7, S$25:S$32, 0)), G7)</f>
        <v>62</v>
      </c>
      <c r="P7" t="str">
        <v>Pazar</v>
      </c>
    </row>
    <row r="8" spans="1:24" ht="15.75">
      <c r="A8" s="3">
        <v>133</v>
      </c>
      <c r="B8" s="31">
        <v>45128</v>
      </c>
      <c r="C8" s="11">
        <v>5.68</v>
      </c>
      <c r="D8" s="5">
        <v>27.2</v>
      </c>
      <c r="E8" s="5">
        <v>2.1</v>
      </c>
      <c r="F8" s="6">
        <v>13.6</v>
      </c>
      <c r="G8" s="5">
        <v>71</v>
      </c>
      <c r="H8" s="5">
        <f t="shared" ca="1" si="0"/>
        <v>5.68</v>
      </c>
      <c r="I8" s="5">
        <f>IF(ISBLANK(D8),U$3,D8)</f>
        <v>27.2</v>
      </c>
      <c r="J8" s="5">
        <f>IF(ISBLANK(E8),V$3,E8)</f>
        <v>2.1</v>
      </c>
      <c r="K8" s="6">
        <f>IF(ISBLANK(F8),W$3,F8)</f>
        <v>13.6</v>
      </c>
      <c r="L8" s="5">
        <f>IF(ISBLANK(G8),X$3,G8)</f>
        <v>71</v>
      </c>
      <c r="M8" s="5">
        <v>71</v>
      </c>
      <c r="N8" s="5">
        <f ca="1">IF(ISBLANK(G8),AVERAGE(OFFSET(G8,-3,0,3),OFFSET(G8,1,0,3)),G8)</f>
        <v>71</v>
      </c>
      <c r="O8" s="9">
        <f>IF(ISBLANK(G8), INDEX(T$25:T$32, MATCH(P8, S$25:S$32, 0)), G8)</f>
        <v>71</v>
      </c>
      <c r="P8" t="str">
        <v>Cuma</v>
      </c>
    </row>
    <row r="9" spans="1:24" ht="15.75">
      <c r="A9" s="3">
        <v>57</v>
      </c>
      <c r="B9" s="31">
        <v>45052</v>
      </c>
      <c r="C9" s="11">
        <v>3.46</v>
      </c>
      <c r="D9" s="5">
        <v>28.1</v>
      </c>
      <c r="E9" s="5">
        <v>41.4</v>
      </c>
      <c r="F9" s="6">
        <v>18.220000000000002</v>
      </c>
      <c r="G9" s="5">
        <v>71</v>
      </c>
      <c r="H9" s="5">
        <f t="shared" ca="1" si="0"/>
        <v>3.46</v>
      </c>
      <c r="I9" s="5">
        <f>IF(ISBLANK(D9),U$3,D9)</f>
        <v>28.1</v>
      </c>
      <c r="J9" s="5">
        <f>IF(ISBLANK(E9),V$3,E9)</f>
        <v>41.4</v>
      </c>
      <c r="K9" s="6">
        <f>IF(ISBLANK(F9),W$3,F9)</f>
        <v>18.220000000000002</v>
      </c>
      <c r="L9" s="5">
        <f>IF(ISBLANK(G9),X$3,G9)</f>
        <v>71</v>
      </c>
      <c r="M9" s="5">
        <v>71</v>
      </c>
      <c r="N9" s="5">
        <f ca="1">IF(ISBLANK(G9),AVERAGE(OFFSET(G9,-3,0,3),OFFSET(G9,1,0,3)),G9)</f>
        <v>71</v>
      </c>
      <c r="O9" s="9">
        <f>IF(ISBLANK(G9), INDEX(T$25:T$32, MATCH(P9, S$25:S$32, 0)), G9)</f>
        <v>71</v>
      </c>
      <c r="P9" t="str">
        <v>Cumartesi</v>
      </c>
    </row>
    <row r="10" spans="1:24" ht="15.75">
      <c r="A10" s="3">
        <v>92</v>
      </c>
      <c r="B10" s="31">
        <v>45087</v>
      </c>
      <c r="C10" s="11">
        <v>14.72</v>
      </c>
      <c r="D10" s="5">
        <v>1.5</v>
      </c>
      <c r="E10" s="5">
        <v>33</v>
      </c>
      <c r="F10" s="6">
        <v>10.41</v>
      </c>
      <c r="G10" s="5">
        <v>74</v>
      </c>
      <c r="H10" s="5">
        <f t="shared" ca="1" si="0"/>
        <v>14.72</v>
      </c>
      <c r="I10" s="5">
        <f>IF(ISBLANK(D10),U$3,D10)</f>
        <v>1.5</v>
      </c>
      <c r="J10" s="5">
        <f>IF(ISBLANK(E10),V$3,E10)</f>
        <v>33</v>
      </c>
      <c r="K10" s="6">
        <f>IF(ISBLANK(F10),W$3,F10)</f>
        <v>10.41</v>
      </c>
      <c r="L10" s="5">
        <f>IF(ISBLANK(G10),X$3,G10)</f>
        <v>74</v>
      </c>
      <c r="M10" s="5">
        <v>74</v>
      </c>
      <c r="N10" s="5">
        <f ca="1">IF(ISBLANK(G10),AVERAGE(OFFSET(G10,-3,0,3),OFFSET(G10,1,0,3)),G10)</f>
        <v>74</v>
      </c>
      <c r="O10" s="9">
        <f>IF(ISBLANK(G10), INDEX(T$25:T$32, MATCH(P10, S$25:S$32, 0)), G10)</f>
        <v>74</v>
      </c>
      <c r="P10" t="str">
        <v>Cumartesi</v>
      </c>
    </row>
    <row r="11" spans="1:24" ht="15.75">
      <c r="A11" s="3">
        <v>120</v>
      </c>
      <c r="B11" s="31">
        <v>45115</v>
      </c>
      <c r="C11" s="11">
        <v>9.879999999999999</v>
      </c>
      <c r="D11" s="5">
        <v>16</v>
      </c>
      <c r="E11" s="5">
        <v>22.3</v>
      </c>
      <c r="F11" s="6">
        <v>1.0199999999999996</v>
      </c>
      <c r="G11" s="5">
        <v>77</v>
      </c>
      <c r="H11" s="5">
        <f t="shared" ca="1" si="0"/>
        <v>9.879999999999999</v>
      </c>
      <c r="I11" s="5">
        <f>IF(ISBLANK(D11),U$3,D11)</f>
        <v>16</v>
      </c>
      <c r="J11" s="5">
        <f>IF(ISBLANK(E11),V$3,E11)</f>
        <v>22.3</v>
      </c>
      <c r="K11" s="6">
        <f>IF(ISBLANK(F11),W$3,F11)</f>
        <v>1.0199999999999996</v>
      </c>
      <c r="L11" s="5">
        <f>IF(ISBLANK(G11),X$3,G11)</f>
        <v>77</v>
      </c>
      <c r="M11" s="5">
        <v>77</v>
      </c>
      <c r="N11" s="5">
        <f ca="1">IF(ISBLANK(G11),AVERAGE(OFFSET(G11,-3,0,3),OFFSET(G11,1,0,3)),G11)</f>
        <v>77</v>
      </c>
      <c r="O11" s="9">
        <f>IF(ISBLANK(G11), INDEX(T$25:T$32, MATCH(P11, S$25:S$32, 0)), G11)</f>
        <v>77</v>
      </c>
      <c r="P11" t="str">
        <v>Cumartesi</v>
      </c>
    </row>
    <row r="12" spans="1:24" ht="15.75">
      <c r="A12" s="3">
        <v>127</v>
      </c>
      <c r="B12" s="31">
        <v>45122</v>
      </c>
      <c r="C12" s="11">
        <v>8.56</v>
      </c>
      <c r="D12" s="5">
        <v>38.9</v>
      </c>
      <c r="E12" s="5">
        <v>50.6</v>
      </c>
      <c r="F12" s="6">
        <v>19.989999999999998</v>
      </c>
      <c r="G12" s="5">
        <v>78</v>
      </c>
      <c r="H12" s="5">
        <f t="shared" ca="1" si="0"/>
        <v>8.56</v>
      </c>
      <c r="I12" s="5">
        <f>IF(ISBLANK(D12),U$3,D12)</f>
        <v>38.9</v>
      </c>
      <c r="J12" s="5">
        <f>IF(ISBLANK(E12),V$3,E12)</f>
        <v>50.6</v>
      </c>
      <c r="K12" s="6">
        <f>IF(ISBLANK(F12),W$3,F12)</f>
        <v>19.989999999999998</v>
      </c>
      <c r="L12" s="5">
        <f>IF(ISBLANK(G12),X$3,G12)</f>
        <v>78</v>
      </c>
      <c r="M12" s="5">
        <v>78</v>
      </c>
      <c r="N12" s="5">
        <f ca="1">IF(ISBLANK(G12),AVERAGE(OFFSET(G12,-3,0,3),OFFSET(G12,1,0,3)),G12)</f>
        <v>78</v>
      </c>
      <c r="O12" s="9">
        <f>IF(ISBLANK(G12), INDEX(T$25:T$32, MATCH(P12, S$25:S$32, 0)), G12)</f>
        <v>78</v>
      </c>
      <c r="P12" t="str">
        <v>Cumartesi</v>
      </c>
    </row>
    <row r="13" spans="1:24" ht="15.75">
      <c r="A13" s="3">
        <v>122</v>
      </c>
      <c r="B13" s="31">
        <v>45117</v>
      </c>
      <c r="C13" s="11">
        <v>7.76</v>
      </c>
      <c r="D13" s="5">
        <v>21.7</v>
      </c>
      <c r="E13" s="5">
        <v>50.4</v>
      </c>
      <c r="F13" s="6">
        <v>12.57</v>
      </c>
      <c r="G13" s="5">
        <v>81</v>
      </c>
      <c r="H13" s="5">
        <f t="shared" ca="1" si="0"/>
        <v>7.76</v>
      </c>
      <c r="I13" s="5">
        <f>IF(ISBLANK(D13),U$3,D13)</f>
        <v>21.7</v>
      </c>
      <c r="J13" s="5">
        <f>IF(ISBLANK(E13),V$3,E13)</f>
        <v>50.4</v>
      </c>
      <c r="K13" s="6">
        <f>IF(ISBLANK(F13),W$3,F13)</f>
        <v>12.57</v>
      </c>
      <c r="L13" s="5">
        <f>IF(ISBLANK(G13),X$3,G13)</f>
        <v>81</v>
      </c>
      <c r="M13" s="5">
        <v>81</v>
      </c>
      <c r="N13" s="5">
        <f ca="1">IF(ISBLANK(G13),AVERAGE(OFFSET(G13,-3,0,3),OFFSET(G13,1,0,3)),G13)</f>
        <v>81</v>
      </c>
      <c r="O13" s="9">
        <f>IF(ISBLANK(G13), INDEX(T$25:T$32, MATCH(P13, S$25:S$32, 0)), G13)</f>
        <v>81</v>
      </c>
      <c r="P13" t="str">
        <v>Pazartesi</v>
      </c>
    </row>
    <row r="14" spans="1:24" ht="15.75">
      <c r="A14" s="3">
        <v>61</v>
      </c>
      <c r="B14" s="31">
        <v>45056</v>
      </c>
      <c r="C14" s="11">
        <v>16.7</v>
      </c>
      <c r="D14" s="5">
        <v>2</v>
      </c>
      <c r="E14" s="5">
        <v>21.4</v>
      </c>
      <c r="F14" s="6">
        <v>17.79</v>
      </c>
      <c r="G14" s="5">
        <v>83</v>
      </c>
      <c r="H14" s="5">
        <f t="shared" ca="1" si="0"/>
        <v>16.7</v>
      </c>
      <c r="I14" s="5">
        <f>IF(ISBLANK(D14),U$3,D14)</f>
        <v>2</v>
      </c>
      <c r="J14" s="5">
        <f>IF(ISBLANK(E14),V$3,E14)</f>
        <v>21.4</v>
      </c>
      <c r="K14" s="6">
        <f>IF(ISBLANK(F14),W$3,F14)</f>
        <v>17.79</v>
      </c>
      <c r="L14" s="5">
        <f>IF(ISBLANK(G14),X$3,G14)</f>
        <v>83</v>
      </c>
      <c r="M14" s="5">
        <v>83</v>
      </c>
      <c r="N14" s="5">
        <f ca="1">IF(ISBLANK(G14),AVERAGE(OFFSET(G14,-3,0,3),OFFSET(G14,1,0,3)),G14)</f>
        <v>83</v>
      </c>
      <c r="O14" s="9">
        <f>IF(ISBLANK(G14), INDEX(T$25:T$32, MATCH(P14, S$25:S$32, 0)), G14)</f>
        <v>83</v>
      </c>
      <c r="P14" t="str">
        <v>Çarşamba</v>
      </c>
    </row>
    <row r="15" spans="1:24" ht="15.75">
      <c r="A15" s="3">
        <v>77</v>
      </c>
      <c r="B15" s="31">
        <v>45072</v>
      </c>
      <c r="C15" s="11">
        <v>13.5</v>
      </c>
      <c r="D15" s="5">
        <v>1.6</v>
      </c>
      <c r="E15" s="5">
        <v>20.7</v>
      </c>
      <c r="F15" s="6">
        <v>15.27</v>
      </c>
      <c r="G15" s="5">
        <v>83</v>
      </c>
      <c r="H15" s="5">
        <f t="shared" ca="1" si="0"/>
        <v>13.5</v>
      </c>
      <c r="I15" s="5">
        <f>IF(ISBLANK(D15),U$3,D15)</f>
        <v>1.6</v>
      </c>
      <c r="J15" s="5">
        <f>IF(ISBLANK(E15),V$3,E15)</f>
        <v>20.7</v>
      </c>
      <c r="K15" s="6">
        <f>IF(ISBLANK(F15),W$3,F15)</f>
        <v>15.27</v>
      </c>
      <c r="L15" s="5">
        <f>IF(ISBLANK(G15),X$3,G15)</f>
        <v>83</v>
      </c>
      <c r="M15" s="5">
        <v>83</v>
      </c>
      <c r="N15" s="5">
        <f ca="1">IF(ISBLANK(G15),AVERAGE(OFFSET(G15,-3,0,3),OFFSET(G15,1,0,3)),G15)</f>
        <v>83</v>
      </c>
      <c r="O15" s="9">
        <f>IF(ISBLANK(G15), INDEX(T$25:T$32, MATCH(P15, S$25:S$32, 0)), G15)</f>
        <v>83</v>
      </c>
      <c r="P15" t="str">
        <v>Cuma</v>
      </c>
    </row>
    <row r="16" spans="1:24" ht="15.75">
      <c r="A16" s="3">
        <v>190</v>
      </c>
      <c r="B16" s="31">
        <v>45185</v>
      </c>
      <c r="C16" s="11">
        <v>6.74</v>
      </c>
      <c r="D16" s="5">
        <v>12.1</v>
      </c>
      <c r="E16" s="5">
        <v>23.4</v>
      </c>
      <c r="F16" s="6">
        <v>18.560000000000002</v>
      </c>
      <c r="G16" s="5">
        <v>83</v>
      </c>
      <c r="H16" s="5">
        <f t="shared" ca="1" si="0"/>
        <v>6.74</v>
      </c>
      <c r="I16" s="5">
        <f>IF(ISBLANK(D16),U$3,D16)</f>
        <v>12.1</v>
      </c>
      <c r="J16" s="5">
        <f>IF(ISBLANK(E16),V$3,E16)</f>
        <v>23.4</v>
      </c>
      <c r="K16" s="6">
        <f>IF(ISBLANK(F16),W$3,F16)</f>
        <v>18.560000000000002</v>
      </c>
      <c r="L16" s="5">
        <f>IF(ISBLANK(G16),X$3,G16)</f>
        <v>83</v>
      </c>
      <c r="M16" s="5">
        <v>83</v>
      </c>
      <c r="N16" s="5">
        <f ca="1">IF(ISBLANK(G16),AVERAGE(OFFSET(G16,-3,0,3),OFFSET(G16,1,0,3)),G16)</f>
        <v>83</v>
      </c>
      <c r="O16" s="9">
        <f>IF(ISBLANK(G16), INDEX(T$25:T$32, MATCH(P16, S$25:S$32, 0)), G16)</f>
        <v>83</v>
      </c>
      <c r="P16" t="str">
        <v>Cumartesi</v>
      </c>
    </row>
    <row r="17" spans="1:22" ht="15.75">
      <c r="A17" s="3">
        <v>159</v>
      </c>
      <c r="B17" s="31">
        <v>45154</v>
      </c>
      <c r="C17" s="11">
        <v>12.34</v>
      </c>
      <c r="D17" s="5">
        <v>36.9</v>
      </c>
      <c r="E17" s="5">
        <v>45.2</v>
      </c>
      <c r="F17" s="6">
        <v>1.5399999999999956</v>
      </c>
      <c r="G17" s="5">
        <v>85</v>
      </c>
      <c r="H17" s="5">
        <f t="shared" ca="1" si="0"/>
        <v>12.34</v>
      </c>
      <c r="I17" s="5">
        <f>IF(ISBLANK(D17),U$3,D17)</f>
        <v>36.9</v>
      </c>
      <c r="J17" s="5">
        <f>IF(ISBLANK(E17),V$3,E17)</f>
        <v>45.2</v>
      </c>
      <c r="K17" s="6">
        <f>IF(ISBLANK(F17),W$3,F17)</f>
        <v>1.5399999999999956</v>
      </c>
      <c r="L17" s="5">
        <f>IF(ISBLANK(G17),X$3,G17)</f>
        <v>85</v>
      </c>
      <c r="M17" s="5">
        <v>85</v>
      </c>
      <c r="N17" s="5">
        <f ca="1">IF(ISBLANK(G17),AVERAGE(OFFSET(G17,-3,0,3),OFFSET(G17,1,0,3)),G17)</f>
        <v>85</v>
      </c>
      <c r="O17" s="9">
        <f>IF(ISBLANK(G17), INDEX(T$25:T$32, MATCH(P17, S$25:S$32, 0)), G17)</f>
        <v>85</v>
      </c>
      <c r="P17" t="str">
        <v>Çarşamba</v>
      </c>
    </row>
    <row r="18" spans="1:22" ht="15.75">
      <c r="A18" s="3">
        <v>107</v>
      </c>
      <c r="B18" s="31">
        <v>45102</v>
      </c>
      <c r="C18" s="11">
        <v>8</v>
      </c>
      <c r="D18" s="5">
        <v>11</v>
      </c>
      <c r="E18" s="5">
        <v>29.7</v>
      </c>
      <c r="F18" s="6">
        <v>16.119999999999997</v>
      </c>
      <c r="G18" s="5">
        <v>86</v>
      </c>
      <c r="H18" s="5">
        <f t="shared" ca="1" si="0"/>
        <v>8</v>
      </c>
      <c r="I18" s="5">
        <f>IF(ISBLANK(D18),U$3,D18)</f>
        <v>11</v>
      </c>
      <c r="J18" s="5">
        <f>IF(ISBLANK(E18),V$3,E18)</f>
        <v>29.7</v>
      </c>
      <c r="K18" s="6">
        <f>IF(ISBLANK(F18),W$3,F18)</f>
        <v>16.119999999999997</v>
      </c>
      <c r="L18" s="5">
        <f>IF(ISBLANK(G18),X$3,G18)</f>
        <v>86</v>
      </c>
      <c r="M18" s="5">
        <v>86</v>
      </c>
      <c r="N18" s="5">
        <f ca="1">IF(ISBLANK(G18),AVERAGE(OFFSET(G18,-3,0,3),OFFSET(G18,1,0,3)),G18)</f>
        <v>86</v>
      </c>
      <c r="O18" s="9">
        <f>IF(ISBLANK(G18), INDEX(T$25:T$32, MATCH(P18, S$25:S$32, 0)), G18)</f>
        <v>86</v>
      </c>
      <c r="P18" t="str">
        <v>Pazar</v>
      </c>
    </row>
    <row r="19" spans="1:22" ht="15.75">
      <c r="A19" s="3">
        <v>6</v>
      </c>
      <c r="B19" s="31">
        <v>45001</v>
      </c>
      <c r="C19" s="11">
        <v>6.74</v>
      </c>
      <c r="D19" s="5">
        <v>48.9</v>
      </c>
      <c r="E19" s="5">
        <v>75</v>
      </c>
      <c r="F19" s="6">
        <v>15.32</v>
      </c>
      <c r="G19" s="5">
        <v>86</v>
      </c>
      <c r="H19" s="5">
        <f t="shared" ca="1" si="0"/>
        <v>6.74</v>
      </c>
      <c r="I19" s="5">
        <f>IF(ISBLANK(D19),U$3,D19)</f>
        <v>48.9</v>
      </c>
      <c r="J19" s="5">
        <f>IF(ISBLANK(E19),V$3,E19)</f>
        <v>75</v>
      </c>
      <c r="K19" s="6">
        <f>IF(ISBLANK(F19),W$3,F19)</f>
        <v>15.32</v>
      </c>
      <c r="L19" s="5">
        <f>IF(ISBLANK(G19),X$3,G19)</f>
        <v>86</v>
      </c>
      <c r="M19" s="5">
        <v>86</v>
      </c>
      <c r="N19" s="5">
        <f ca="1">IF(ISBLANK(G19),AVERAGE(OFFSET(G19,-3,0,3),OFFSET(G19,1,0,3)),G19)</f>
        <v>86</v>
      </c>
      <c r="O19" s="9">
        <f>IF(ISBLANK(G19), INDEX(T$25:T$32, MATCH(P19, S$25:S$32, 0)), G19)</f>
        <v>86</v>
      </c>
      <c r="P19" t="str">
        <v>Perşembe</v>
      </c>
      <c r="S19" s="41" t="s">
        <v>2</v>
      </c>
      <c r="T19" s="41" t="s">
        <v>3</v>
      </c>
      <c r="U19" s="41" t="s">
        <v>4</v>
      </c>
      <c r="V19" s="41" t="s">
        <v>5</v>
      </c>
    </row>
    <row r="20" spans="1:22" ht="15.75">
      <c r="A20" s="3">
        <v>45</v>
      </c>
      <c r="B20" s="31">
        <v>45040</v>
      </c>
      <c r="C20" s="11">
        <v>12.02</v>
      </c>
      <c r="D20" s="5">
        <v>25.7</v>
      </c>
      <c r="E20" s="5">
        <v>43.3</v>
      </c>
      <c r="F20" s="6">
        <v>18.04</v>
      </c>
      <c r="G20" s="5">
        <v>89</v>
      </c>
      <c r="H20" s="5">
        <f t="shared" ca="1" si="0"/>
        <v>12.02</v>
      </c>
      <c r="I20" s="5">
        <f>IF(ISBLANK(D20),U$3,D20)</f>
        <v>25.7</v>
      </c>
      <c r="J20" s="5">
        <f>IF(ISBLANK(E20),V$3,E20)</f>
        <v>43.3</v>
      </c>
      <c r="K20" s="6">
        <f>IF(ISBLANK(F20),W$3,F20)</f>
        <v>18.04</v>
      </c>
      <c r="L20" s="5">
        <f>IF(ISBLANK(G20),X$3,G20)</f>
        <v>89</v>
      </c>
      <c r="M20" s="5">
        <v>89</v>
      </c>
      <c r="N20" s="5">
        <f ca="1">IF(ISBLANK(G20),AVERAGE(OFFSET(G20,-3,0,3),OFFSET(G20,1,0,3)),G20)</f>
        <v>89</v>
      </c>
      <c r="O20" s="9">
        <f>IF(ISBLANK(G20), INDEX(T$25:T$32, MATCH(P20, S$25:S$32, 0)), G20)</f>
        <v>89</v>
      </c>
      <c r="P20" t="str">
        <v>Pazartesi</v>
      </c>
      <c r="R20" s="42" t="s">
        <v>6</v>
      </c>
      <c r="S20" s="4">
        <f>CORREL($G$2:$G$201,C2:C201)</f>
        <v>0.39040997791206111</v>
      </c>
      <c r="T20" s="4">
        <f>CORREL($G$2:$G$201,D2:D201)</f>
        <v>0.28651184055418899</v>
      </c>
      <c r="U20" s="4">
        <f>CORREL($G$2:$G$201,E2:E201)</f>
        <v>0.23641324674653952</v>
      </c>
      <c r="V20" s="4">
        <f>CORREL($G$2:$G$201,F2:F201)</f>
        <v>0.1585933627528481</v>
      </c>
    </row>
    <row r="21" spans="1:22" ht="15.75">
      <c r="A21" s="3">
        <v>171</v>
      </c>
      <c r="B21" s="31">
        <v>45166</v>
      </c>
      <c r="C21" s="11">
        <v>12</v>
      </c>
      <c r="D21" s="5">
        <v>11.6</v>
      </c>
      <c r="E21" s="5">
        <v>18.399999999999999</v>
      </c>
      <c r="F21" s="6">
        <v>3.4400000000000013</v>
      </c>
      <c r="G21" s="5">
        <v>90</v>
      </c>
      <c r="H21" s="5">
        <f t="shared" ca="1" si="0"/>
        <v>12</v>
      </c>
      <c r="I21" s="5">
        <f>IF(ISBLANK(D21),U$3,D21)</f>
        <v>11.6</v>
      </c>
      <c r="J21" s="5">
        <f>IF(ISBLANK(E21),V$3,E21)</f>
        <v>18.399999999999999</v>
      </c>
      <c r="K21" s="6">
        <f>IF(ISBLANK(F21),W$3,F21)</f>
        <v>3.4400000000000013</v>
      </c>
      <c r="L21" s="5">
        <f>IF(ISBLANK(G21),X$3,G21)</f>
        <v>90</v>
      </c>
      <c r="M21" s="5">
        <v>90</v>
      </c>
      <c r="N21" s="5">
        <f ca="1">IF(ISBLANK(G21),AVERAGE(OFFSET(G21,-3,0,3),OFFSET(G21,1,0,3)),G21)</f>
        <v>90</v>
      </c>
      <c r="O21" s="9">
        <f>IF(ISBLANK(G21), INDEX(T$25:T$32, MATCH(P21, S$25:S$32, 0)), G21)</f>
        <v>90</v>
      </c>
      <c r="P21" t="str">
        <v>Pazartesi</v>
      </c>
    </row>
    <row r="22" spans="1:22" ht="15.75">
      <c r="A22" s="3">
        <v>167</v>
      </c>
      <c r="B22" s="31">
        <v>45162</v>
      </c>
      <c r="C22" s="11">
        <v>11.58</v>
      </c>
      <c r="D22" s="5">
        <v>37.6</v>
      </c>
      <c r="E22" s="5">
        <v>21.6</v>
      </c>
      <c r="F22" s="6">
        <v>11.95</v>
      </c>
      <c r="G22" s="5">
        <v>90</v>
      </c>
      <c r="H22" s="5">
        <f t="shared" ca="1" si="0"/>
        <v>11.58</v>
      </c>
      <c r="I22" s="5">
        <f>IF(ISBLANK(D22),U$3,D22)</f>
        <v>37.6</v>
      </c>
      <c r="J22" s="5">
        <f>IF(ISBLANK(E22),V$3,E22)</f>
        <v>21.6</v>
      </c>
      <c r="K22" s="6">
        <f>IF(ISBLANK(F22),W$3,F22)</f>
        <v>11.95</v>
      </c>
      <c r="L22" s="5">
        <f>IF(ISBLANK(G22),X$3,G22)</f>
        <v>90</v>
      </c>
      <c r="M22" s="5">
        <v>90</v>
      </c>
      <c r="N22" s="5">
        <f ca="1">IF(ISBLANK(G22),AVERAGE(OFFSET(G22,-3,0,3),OFFSET(G22,1,0,3)),G22)</f>
        <v>90</v>
      </c>
      <c r="O22" s="9">
        <f>IF(ISBLANK(G22), INDEX(T$25:T$32, MATCH(P22, S$25:S$32, 0)), G22)</f>
        <v>90</v>
      </c>
      <c r="P22" t="str">
        <v>Perşembe</v>
      </c>
    </row>
    <row r="23" spans="1:22" ht="15.75">
      <c r="A23" s="3">
        <v>196</v>
      </c>
      <c r="B23" s="31">
        <v>45191</v>
      </c>
      <c r="C23" s="11">
        <v>14.64</v>
      </c>
      <c r="D23" s="5">
        <v>3.7</v>
      </c>
      <c r="E23" s="5">
        <v>13.8</v>
      </c>
      <c r="F23" s="6">
        <v>0.14999999999999947</v>
      </c>
      <c r="G23" s="5">
        <v>91</v>
      </c>
      <c r="H23" s="5">
        <f t="shared" ca="1" si="0"/>
        <v>14.64</v>
      </c>
      <c r="I23" s="5">
        <f>IF(ISBLANK(D23),U$3,D23)</f>
        <v>3.7</v>
      </c>
      <c r="J23" s="5">
        <f>IF(ISBLANK(E23),V$3,E23)</f>
        <v>13.8</v>
      </c>
      <c r="K23" s="6">
        <f>IF(ISBLANK(F23),W$3,F23)</f>
        <v>0.14999999999999947</v>
      </c>
      <c r="L23" s="5">
        <f>IF(ISBLANK(G23),X$3,G23)</f>
        <v>91</v>
      </c>
      <c r="M23" s="5">
        <v>91</v>
      </c>
      <c r="N23" s="5">
        <f ca="1">IF(ISBLANK(G23),AVERAGE(OFFSET(G23,-3,0,3),OFFSET(G23,1,0,3)),G23)</f>
        <v>91</v>
      </c>
      <c r="O23" s="9">
        <f>IF(ISBLANK(G23), INDEX(T$25:T$32, MATCH(P23, S$25:S$32, 0)), G23)</f>
        <v>91</v>
      </c>
      <c r="P23" t="str">
        <v>Cuma</v>
      </c>
    </row>
    <row r="24" spans="1:22" ht="15.75">
      <c r="A24" s="3">
        <v>35</v>
      </c>
      <c r="B24" s="31">
        <v>45030</v>
      </c>
      <c r="C24" s="11">
        <v>24.14</v>
      </c>
      <c r="D24" s="5">
        <v>1.4</v>
      </c>
      <c r="E24" s="5">
        <v>7.4</v>
      </c>
      <c r="F24" s="6">
        <v>7.3099999999999987</v>
      </c>
      <c r="G24" s="5">
        <v>91.5</v>
      </c>
      <c r="H24" s="5">
        <f t="shared" ca="1" si="0"/>
        <v>24.14</v>
      </c>
      <c r="I24" s="5">
        <f>IF(ISBLANK(D24),U$3,D24)</f>
        <v>1.4</v>
      </c>
      <c r="J24" s="5">
        <f>IF(ISBLANK(E24),V$3,E24)</f>
        <v>7.4</v>
      </c>
      <c r="K24" s="6">
        <f>IF(ISBLANK(F24),W$3,F24)</f>
        <v>7.3099999999999987</v>
      </c>
      <c r="L24" s="5">
        <f>IF(ISBLANK(G24),X$3,G24)</f>
        <v>91.5</v>
      </c>
      <c r="M24" s="5">
        <v>91.5</v>
      </c>
      <c r="N24" s="5">
        <f ca="1">IF(ISBLANK(G24),AVERAGE(OFFSET(G24,-3,0,3),OFFSET(G24,1,0,3)),G24)</f>
        <v>91.5</v>
      </c>
      <c r="O24" s="9">
        <f>IF(ISBLANK(G24), INDEX(T$25:T$32, MATCH(P24, S$25:S$32, 0)), G24)</f>
        <v>91.5</v>
      </c>
      <c r="P24" t="str">
        <v>Cuma</v>
      </c>
      <c r="S24" s="76" t="s">
        <v>105</v>
      </c>
      <c r="T24" s="76" t="s">
        <v>103</v>
      </c>
    </row>
    <row r="25" spans="1:22" ht="15.75">
      <c r="A25" s="3">
        <v>128</v>
      </c>
      <c r="B25" s="31">
        <v>45123</v>
      </c>
      <c r="C25" s="11">
        <v>71.06</v>
      </c>
      <c r="D25" s="34"/>
      <c r="E25" s="5">
        <v>9.1999999999999993</v>
      </c>
      <c r="F25" s="6">
        <v>31.35</v>
      </c>
      <c r="G25" s="5">
        <v>92</v>
      </c>
      <c r="H25" s="5">
        <f t="shared" ca="1" si="0"/>
        <v>71.06</v>
      </c>
      <c r="I25" s="34">
        <f>IF(ISBLANK(D25),U$3,D25)</f>
        <v>23.450000000000003</v>
      </c>
      <c r="J25" s="5">
        <f>IF(ISBLANK(E25),V$3,E25)</f>
        <v>9.1999999999999993</v>
      </c>
      <c r="K25" s="6">
        <f>IF(ISBLANK(F25),W$3,F25)</f>
        <v>31.35</v>
      </c>
      <c r="L25" s="5">
        <f>IF(ISBLANK(G25),X$3,G25)</f>
        <v>92</v>
      </c>
      <c r="M25" s="5">
        <v>92</v>
      </c>
      <c r="N25" s="5">
        <f ca="1">IF(ISBLANK(G25),AVERAGE(OFFSET(G25,-3,0,3),OFFSET(G25,1,0,3)),G25)</f>
        <v>92</v>
      </c>
      <c r="O25" s="9">
        <f>IF(ISBLANK(G25), INDEX(T$25:T$32, MATCH(P25, S$25:S$32, 0)), G25)</f>
        <v>92</v>
      </c>
      <c r="P25" t="str">
        <v>Pazar</v>
      </c>
      <c r="S25" s="77" t="s">
        <v>52</v>
      </c>
      <c r="T25" s="78">
        <v>150.15517241379311</v>
      </c>
    </row>
    <row r="26" spans="1:22" ht="15.75">
      <c r="A26" s="3">
        <v>91</v>
      </c>
      <c r="B26" s="31">
        <v>45086</v>
      </c>
      <c r="C26" s="11">
        <v>31.860000000000003</v>
      </c>
      <c r="D26" s="5">
        <v>4.9000000000000004</v>
      </c>
      <c r="E26" s="5">
        <v>9.3000000000000007</v>
      </c>
      <c r="F26" s="6">
        <v>12.160000000000002</v>
      </c>
      <c r="G26" s="5">
        <v>93</v>
      </c>
      <c r="H26" s="5">
        <f t="shared" ca="1" si="0"/>
        <v>31.860000000000003</v>
      </c>
      <c r="I26" s="5">
        <f>IF(ISBLANK(D26),U$3,D26)</f>
        <v>4.9000000000000004</v>
      </c>
      <c r="J26" s="5">
        <f>IF(ISBLANK(E26),V$3,E26)</f>
        <v>9.3000000000000007</v>
      </c>
      <c r="K26" s="6">
        <f>IF(ISBLANK(F26),W$3,F26)</f>
        <v>12.160000000000002</v>
      </c>
      <c r="L26" s="5">
        <f>IF(ISBLANK(G26),X$3,G26)</f>
        <v>93</v>
      </c>
      <c r="M26" s="5">
        <v>93</v>
      </c>
      <c r="N26" s="5">
        <f ca="1">IF(ISBLANK(G26),AVERAGE(OFFSET(G26,-3,0,3),OFFSET(G26,1,0,3)),G26)</f>
        <v>93</v>
      </c>
      <c r="O26" s="9">
        <f>IF(ISBLANK(G26), INDEX(T$25:T$32, MATCH(P26, S$25:S$32, 0)), G26)</f>
        <v>93</v>
      </c>
      <c r="P26" t="str">
        <v>Cuma</v>
      </c>
      <c r="S26" s="77" t="s">
        <v>53</v>
      </c>
      <c r="T26" s="78">
        <v>144.14285714285714</v>
      </c>
    </row>
    <row r="27" spans="1:22" ht="15.75">
      <c r="A27" s="3">
        <v>173</v>
      </c>
      <c r="B27" s="31">
        <v>45168</v>
      </c>
      <c r="C27" s="11">
        <v>9.92</v>
      </c>
      <c r="D27" s="5">
        <v>20.100000000000001</v>
      </c>
      <c r="E27" s="5">
        <v>17</v>
      </c>
      <c r="F27" s="6">
        <v>5.2100000000000009</v>
      </c>
      <c r="G27" s="5">
        <v>93</v>
      </c>
      <c r="H27" s="5">
        <f t="shared" ca="1" si="0"/>
        <v>9.92</v>
      </c>
      <c r="I27" s="5">
        <f>IF(ISBLANK(D27),U$3,D27)</f>
        <v>20.100000000000001</v>
      </c>
      <c r="J27" s="5">
        <f>IF(ISBLANK(E27),V$3,E27)</f>
        <v>17</v>
      </c>
      <c r="K27" s="6">
        <f>IF(ISBLANK(F27),W$3,F27)</f>
        <v>5.2100000000000009</v>
      </c>
      <c r="L27" s="5">
        <f>IF(ISBLANK(G27),X$3,G27)</f>
        <v>93</v>
      </c>
      <c r="M27" s="5">
        <v>93</v>
      </c>
      <c r="N27" s="5">
        <f ca="1">IF(ISBLANK(G27),AVERAGE(OFFSET(G27,-3,0,3),OFFSET(G27,1,0,3)),G27)</f>
        <v>93</v>
      </c>
      <c r="O27" s="9">
        <f>IF(ISBLANK(G27), INDEX(T$25:T$32, MATCH(P27, S$25:S$32, 0)), G27)</f>
        <v>93</v>
      </c>
      <c r="P27" t="str">
        <v>Çarşamba</v>
      </c>
      <c r="S27" s="77" t="s">
        <v>54</v>
      </c>
      <c r="T27" s="78">
        <v>140.72222222222223</v>
      </c>
    </row>
    <row r="28" spans="1:22" ht="15.75">
      <c r="A28" s="3">
        <v>11</v>
      </c>
      <c r="B28" s="31">
        <v>45006</v>
      </c>
      <c r="C28" s="11">
        <v>23.22</v>
      </c>
      <c r="D28" s="5">
        <v>5.8</v>
      </c>
      <c r="E28" s="5">
        <v>24.2</v>
      </c>
      <c r="F28" s="6">
        <v>19.829999999999998</v>
      </c>
      <c r="G28" s="5">
        <v>95</v>
      </c>
      <c r="H28" s="5">
        <f t="shared" ca="1" si="0"/>
        <v>23.22</v>
      </c>
      <c r="I28" s="5">
        <f>IF(ISBLANK(D28),U$3,D28)</f>
        <v>5.8</v>
      </c>
      <c r="J28" s="5">
        <f>IF(ISBLANK(E28),V$3,E28)</f>
        <v>24.2</v>
      </c>
      <c r="K28" s="6">
        <f>IF(ISBLANK(F28),W$3,F28)</f>
        <v>19.829999999999998</v>
      </c>
      <c r="L28" s="5">
        <f>IF(ISBLANK(G28),X$3,G28)</f>
        <v>95</v>
      </c>
      <c r="M28" s="5">
        <v>95</v>
      </c>
      <c r="N28" s="5">
        <f ca="1">IF(ISBLANK(G28),AVERAGE(OFFSET(G28,-3,0,3),OFFSET(G28,1,0,3)),G28)</f>
        <v>95</v>
      </c>
      <c r="O28" s="9">
        <f>IF(ISBLANK(G28), INDEX(T$25:T$32, MATCH(P28, S$25:S$32, 0)), G28)</f>
        <v>95</v>
      </c>
      <c r="P28" t="str">
        <v>Salı</v>
      </c>
      <c r="S28" s="77" t="s">
        <v>55</v>
      </c>
      <c r="T28" s="78">
        <v>153.82142857142858</v>
      </c>
    </row>
    <row r="29" spans="1:22" ht="15.75">
      <c r="A29" s="3">
        <v>13</v>
      </c>
      <c r="B29" s="31">
        <v>45008</v>
      </c>
      <c r="C29" s="11">
        <v>10.76</v>
      </c>
      <c r="D29" s="5">
        <v>35.1</v>
      </c>
      <c r="E29" s="5">
        <v>65.900000000000006</v>
      </c>
      <c r="F29" s="35"/>
      <c r="G29" s="5">
        <v>95</v>
      </c>
      <c r="H29" s="5">
        <f t="shared" ca="1" si="0"/>
        <v>10.76</v>
      </c>
      <c r="I29" s="5">
        <f>IF(ISBLANK(D29),U$3,D29)</f>
        <v>35.1</v>
      </c>
      <c r="J29" s="5">
        <f>IF(ISBLANK(E29),V$3,E29)</f>
        <v>65.900000000000006</v>
      </c>
      <c r="K29" s="35">
        <f>IF(ISBLANK(F29),W$3,F29)</f>
        <v>17.100000000000001</v>
      </c>
      <c r="L29" s="5">
        <f>IF(ISBLANK(G29),X$3,G29)</f>
        <v>95</v>
      </c>
      <c r="M29" s="5">
        <v>95</v>
      </c>
      <c r="N29" s="5">
        <f ca="1">IF(ISBLANK(G29),AVERAGE(OFFSET(G29,-3,0,3),OFFSET(G29,1,0,3)),G29)</f>
        <v>95</v>
      </c>
      <c r="O29" s="9">
        <f>IF(ISBLANK(G29), INDEX(T$25:T$32, MATCH(P29, S$25:S$32, 0)), G29)</f>
        <v>95</v>
      </c>
      <c r="P29" t="str">
        <v>Perşembe</v>
      </c>
      <c r="S29" s="77" t="s">
        <v>56</v>
      </c>
      <c r="T29" s="78">
        <v>154.375</v>
      </c>
    </row>
    <row r="30" spans="1:22" ht="15.75">
      <c r="A30" s="3">
        <v>3</v>
      </c>
      <c r="B30" s="31">
        <v>44998</v>
      </c>
      <c r="C30" s="11">
        <v>12.44</v>
      </c>
      <c r="D30" s="5">
        <v>45.9</v>
      </c>
      <c r="E30" s="5">
        <v>69.3</v>
      </c>
      <c r="F30" s="6">
        <v>16.95</v>
      </c>
      <c r="G30" s="5">
        <v>96</v>
      </c>
      <c r="H30" s="5">
        <f t="shared" ca="1" si="0"/>
        <v>12.44</v>
      </c>
      <c r="I30" s="5">
        <f>IF(ISBLANK(D30),U$3,D30)</f>
        <v>45.9</v>
      </c>
      <c r="J30" s="5">
        <f>IF(ISBLANK(E30),V$3,E30)</f>
        <v>69.3</v>
      </c>
      <c r="K30" s="6">
        <f>IF(ISBLANK(F30),W$3,F30)</f>
        <v>16.95</v>
      </c>
      <c r="L30" s="5">
        <f>IF(ISBLANK(G30),X$3,G30)</f>
        <v>96</v>
      </c>
      <c r="M30" s="5">
        <v>96</v>
      </c>
      <c r="N30" s="5">
        <f ca="1">IF(ISBLANK(G30),AVERAGE(OFFSET(G30,-3,0,3),OFFSET(G30,1,0,3)),G30)</f>
        <v>96</v>
      </c>
      <c r="O30" s="9">
        <f>IF(ISBLANK(G30), INDEX(T$25:T$32, MATCH(P30, S$25:S$32, 0)), G30)</f>
        <v>96</v>
      </c>
      <c r="P30" t="str">
        <v>Pazartesi</v>
      </c>
      <c r="S30" s="77" t="s">
        <v>57</v>
      </c>
      <c r="T30" s="78">
        <v>164.45535714285714</v>
      </c>
    </row>
    <row r="31" spans="1:22" ht="15.75">
      <c r="A31" s="3">
        <v>137</v>
      </c>
      <c r="B31" s="31">
        <v>45132</v>
      </c>
      <c r="C31" s="11">
        <v>10.120000000000001</v>
      </c>
      <c r="D31" s="5">
        <v>39</v>
      </c>
      <c r="E31" s="5">
        <v>9.3000000000000007</v>
      </c>
      <c r="F31" s="6">
        <v>18.339999999999996</v>
      </c>
      <c r="G31" s="5">
        <v>98</v>
      </c>
      <c r="H31" s="5">
        <f t="shared" ca="1" si="0"/>
        <v>10.120000000000001</v>
      </c>
      <c r="I31" s="5">
        <f>IF(ISBLANK(D31),U$3,D31)</f>
        <v>39</v>
      </c>
      <c r="J31" s="5">
        <f>IF(ISBLANK(E31),V$3,E31)</f>
        <v>9.3000000000000007</v>
      </c>
      <c r="K31" s="6">
        <f>IF(ISBLANK(F31),W$3,F31)</f>
        <v>18.339999999999996</v>
      </c>
      <c r="L31" s="5">
        <f>IF(ISBLANK(G31),X$3,G31)</f>
        <v>98</v>
      </c>
      <c r="M31" s="5">
        <v>98</v>
      </c>
      <c r="N31" s="5">
        <f ca="1">IF(ISBLANK(G31),AVERAGE(OFFSET(G31,-3,0,3),OFFSET(G31,1,0,3)),G31)</f>
        <v>98</v>
      </c>
      <c r="O31" s="9">
        <f>IF(ISBLANK(G31), INDEX(T$25:T$32, MATCH(P31, S$25:S$32, 0)), G31)</f>
        <v>98</v>
      </c>
      <c r="P31" t="str">
        <v>Salı</v>
      </c>
      <c r="S31" s="77" t="s">
        <v>58</v>
      </c>
      <c r="T31" s="78">
        <v>170.89285714285714</v>
      </c>
    </row>
    <row r="32" spans="1:22" ht="15.75">
      <c r="A32" s="3">
        <v>108</v>
      </c>
      <c r="B32" s="31">
        <v>45103</v>
      </c>
      <c r="C32" s="11">
        <v>27.080000000000002</v>
      </c>
      <c r="D32" s="5">
        <v>0.3</v>
      </c>
      <c r="E32" s="5">
        <v>23.2</v>
      </c>
      <c r="F32" s="6">
        <v>19.910000000000004</v>
      </c>
      <c r="G32" s="5">
        <v>104</v>
      </c>
      <c r="H32" s="5">
        <f t="shared" ca="1" si="0"/>
        <v>27.080000000000002</v>
      </c>
      <c r="I32" s="5">
        <f>IF(ISBLANK(D32),U$3,D32)</f>
        <v>0.3</v>
      </c>
      <c r="J32" s="5">
        <f>IF(ISBLANK(E32),V$3,E32)</f>
        <v>23.2</v>
      </c>
      <c r="K32" s="6">
        <f>IF(ISBLANK(F32),W$3,F32)</f>
        <v>19.910000000000004</v>
      </c>
      <c r="L32" s="5">
        <f>IF(ISBLANK(G32),X$3,G32)</f>
        <v>104</v>
      </c>
      <c r="M32" s="5">
        <v>104</v>
      </c>
      <c r="N32" s="5">
        <f ca="1">IF(ISBLANK(G32),AVERAGE(OFFSET(G32,-3,0,3),OFFSET(G32,1,0,3)),G32)</f>
        <v>104</v>
      </c>
      <c r="O32" s="9">
        <f>IF(ISBLANK(G32), INDEX(T$25:T$32, MATCH(P32, S$25:S$32, 0)), G32)</f>
        <v>104</v>
      </c>
      <c r="P32" t="str">
        <v>Pazartesi</v>
      </c>
      <c r="S32" s="77" t="s">
        <v>50</v>
      </c>
      <c r="T32" s="78">
        <v>154.12882653061226</v>
      </c>
    </row>
    <row r="33" spans="1:16" ht="15.75">
      <c r="A33" s="3">
        <v>67</v>
      </c>
      <c r="B33" s="31">
        <v>45062</v>
      </c>
      <c r="C33" s="11">
        <v>15.3</v>
      </c>
      <c r="D33" s="5">
        <v>24.6</v>
      </c>
      <c r="E33" s="5">
        <v>2.2000000000000002</v>
      </c>
      <c r="F33" s="6">
        <v>14.57</v>
      </c>
      <c r="G33" s="5">
        <v>104</v>
      </c>
      <c r="H33" s="5">
        <f t="shared" ca="1" si="0"/>
        <v>15.3</v>
      </c>
      <c r="I33" s="5">
        <f>IF(ISBLANK(D33),U$3,D33)</f>
        <v>24.6</v>
      </c>
      <c r="J33" s="5">
        <f>IF(ISBLANK(E33),V$3,E33)</f>
        <v>2.2000000000000002</v>
      </c>
      <c r="K33" s="6">
        <f>IF(ISBLANK(F33),W$3,F33)</f>
        <v>14.57</v>
      </c>
      <c r="L33" s="5">
        <f>IF(ISBLANK(G33),X$3,G33)</f>
        <v>104</v>
      </c>
      <c r="M33" s="5">
        <v>104</v>
      </c>
      <c r="N33" s="5">
        <f ca="1">IF(ISBLANK(G33),AVERAGE(OFFSET(G33,-3,0,3),OFFSET(G33,1,0,3)),G33)</f>
        <v>104</v>
      </c>
      <c r="O33" s="9">
        <f>IF(ISBLANK(G33), INDEX(T$25:T$32, MATCH(P33, S$25:S$32, 0)), G33)</f>
        <v>104</v>
      </c>
      <c r="P33" t="str">
        <v>Salı</v>
      </c>
    </row>
    <row r="34" spans="1:16" ht="15.75">
      <c r="A34" s="3">
        <v>183</v>
      </c>
      <c r="B34" s="31">
        <v>45178</v>
      </c>
      <c r="C34" s="11">
        <v>18.240000000000002</v>
      </c>
      <c r="D34" s="5">
        <v>5.7</v>
      </c>
      <c r="E34" s="5">
        <v>29.7</v>
      </c>
      <c r="F34" s="6">
        <v>16.59</v>
      </c>
      <c r="G34" s="5">
        <v>105</v>
      </c>
      <c r="H34" s="5">
        <f t="shared" ca="1" si="0"/>
        <v>18.240000000000002</v>
      </c>
      <c r="I34" s="5">
        <f>IF(ISBLANK(D34),U$3,D34)</f>
        <v>5.7</v>
      </c>
      <c r="J34" s="5">
        <f>IF(ISBLANK(E34),V$3,E34)</f>
        <v>29.7</v>
      </c>
      <c r="K34" s="6">
        <f>IF(ISBLANK(F34),W$3,F34)</f>
        <v>16.59</v>
      </c>
      <c r="L34" s="5">
        <f>IF(ISBLANK(G34),X$3,G34)</f>
        <v>105</v>
      </c>
      <c r="M34" s="5">
        <v>105</v>
      </c>
      <c r="N34" s="5">
        <f ca="1">IF(ISBLANK(G34),AVERAGE(OFFSET(G34,-3,0,3),OFFSET(G34,1,0,3)),G34)</f>
        <v>105</v>
      </c>
      <c r="O34" s="9">
        <f>IF(ISBLANK(G34), INDEX(T$25:T$32, MATCH(P34, S$25:S$32, 0)), G34)</f>
        <v>105</v>
      </c>
      <c r="P34" t="str">
        <v>Cumartesi</v>
      </c>
    </row>
    <row r="35" spans="1:16" ht="15.75">
      <c r="A35" s="3">
        <v>76</v>
      </c>
      <c r="B35" s="31">
        <v>45071</v>
      </c>
      <c r="C35" s="11">
        <v>12.379999999999999</v>
      </c>
      <c r="D35" s="5">
        <v>43.7</v>
      </c>
      <c r="E35" s="5">
        <v>89.4</v>
      </c>
      <c r="F35" s="6">
        <v>7.7799999999999976</v>
      </c>
      <c r="G35" s="5">
        <v>105</v>
      </c>
      <c r="H35" s="5">
        <f t="shared" ca="1" si="0"/>
        <v>12.379999999999999</v>
      </c>
      <c r="I35" s="5">
        <f>IF(ISBLANK(D35),U$3,D35)</f>
        <v>43.7</v>
      </c>
      <c r="J35" s="5">
        <f>IF(ISBLANK(E35),V$3,E35)</f>
        <v>89.4</v>
      </c>
      <c r="K35" s="6">
        <f>IF(ISBLANK(F35),W$3,F35)</f>
        <v>7.7799999999999976</v>
      </c>
      <c r="L35" s="5">
        <f>IF(ISBLANK(G35),X$3,G35)</f>
        <v>105</v>
      </c>
      <c r="M35" s="5">
        <v>105</v>
      </c>
      <c r="N35" s="5">
        <f ca="1">IF(ISBLANK(G35),AVERAGE(OFFSET(G35,-3,0,3),OFFSET(G35,1,0,3)),G35)</f>
        <v>105</v>
      </c>
      <c r="O35" s="9">
        <f>IF(ISBLANK(G35), INDEX(T$25:T$32, MATCH(P35, S$25:S$32, 0)), G35)</f>
        <v>105</v>
      </c>
      <c r="P35" t="str">
        <v>Perşembe</v>
      </c>
    </row>
    <row r="36" spans="1:16" ht="15.75">
      <c r="A36" s="3">
        <v>73</v>
      </c>
      <c r="B36" s="31">
        <v>45068</v>
      </c>
      <c r="C36" s="11">
        <v>15.36</v>
      </c>
      <c r="D36" s="5">
        <v>33</v>
      </c>
      <c r="E36" s="5">
        <v>19.3</v>
      </c>
      <c r="F36" s="6">
        <v>11.459999999999999</v>
      </c>
      <c r="G36" s="5">
        <v>106</v>
      </c>
      <c r="H36" s="5">
        <f t="shared" ca="1" si="0"/>
        <v>15.36</v>
      </c>
      <c r="I36" s="5">
        <f>IF(ISBLANK(D36),U$3,D36)</f>
        <v>33</v>
      </c>
      <c r="J36" s="5">
        <f>IF(ISBLANK(E36),V$3,E36)</f>
        <v>19.3</v>
      </c>
      <c r="K36" s="6">
        <f>IF(ISBLANK(F36),W$3,F36)</f>
        <v>11.459999999999999</v>
      </c>
      <c r="L36" s="5">
        <f>IF(ISBLANK(G36),X$3,G36)</f>
        <v>106</v>
      </c>
      <c r="M36" s="5">
        <v>106</v>
      </c>
      <c r="N36" s="5">
        <f ca="1">IF(ISBLANK(G36),AVERAGE(OFFSET(G36,-3,0,3),OFFSET(G36,1,0,3)),G36)</f>
        <v>106</v>
      </c>
      <c r="O36" s="9">
        <f>IF(ISBLANK(G36), INDEX(T$25:T$32, MATCH(P36, S$25:S$32, 0)), G36)</f>
        <v>106</v>
      </c>
      <c r="P36" t="str">
        <v>Pazartesi</v>
      </c>
    </row>
    <row r="37" spans="1:16" ht="15.75">
      <c r="A37" s="3">
        <v>181</v>
      </c>
      <c r="B37" s="31">
        <v>45176</v>
      </c>
      <c r="C37" s="11">
        <v>36.32</v>
      </c>
      <c r="D37" s="5">
        <v>2.6</v>
      </c>
      <c r="E37" s="5">
        <v>8.3000000000000007</v>
      </c>
      <c r="F37" s="6">
        <v>13.64</v>
      </c>
      <c r="G37" s="5">
        <v>108</v>
      </c>
      <c r="H37" s="5">
        <f t="shared" ca="1" si="0"/>
        <v>36.32</v>
      </c>
      <c r="I37" s="5">
        <f>IF(ISBLANK(D37),U$3,D37)</f>
        <v>2.6</v>
      </c>
      <c r="J37" s="5">
        <f>IF(ISBLANK(E37),V$3,E37)</f>
        <v>8.3000000000000007</v>
      </c>
      <c r="K37" s="6">
        <f>IF(ISBLANK(F37),W$3,F37)</f>
        <v>13.64</v>
      </c>
      <c r="L37" s="5">
        <f>IF(ISBLANK(G37),X$3,G37)</f>
        <v>108</v>
      </c>
      <c r="M37" s="5">
        <v>108</v>
      </c>
      <c r="N37" s="5">
        <f ca="1">IF(ISBLANK(G37),AVERAGE(OFFSET(G37,-3,0,3),OFFSET(G37,1,0,3)),G37)</f>
        <v>108</v>
      </c>
      <c r="O37" s="9">
        <f>IF(ISBLANK(G37), INDEX(T$25:T$32, MATCH(P37, S$25:S$32, 0)), G37)</f>
        <v>108</v>
      </c>
      <c r="P37" t="str">
        <v>Perşembe</v>
      </c>
    </row>
    <row r="38" spans="1:16" ht="15.75">
      <c r="A38" s="3">
        <v>187</v>
      </c>
      <c r="B38" s="31">
        <v>45182</v>
      </c>
      <c r="C38" s="11">
        <v>35.9</v>
      </c>
      <c r="D38" s="5">
        <v>2.1</v>
      </c>
      <c r="E38" s="5">
        <v>26.6</v>
      </c>
      <c r="F38" s="6">
        <v>4.3599999999999994</v>
      </c>
      <c r="G38" s="5">
        <v>108</v>
      </c>
      <c r="H38" s="5">
        <f t="shared" ca="1" si="0"/>
        <v>35.9</v>
      </c>
      <c r="I38" s="5">
        <f>IF(ISBLANK(D38),U$3,D38)</f>
        <v>2.1</v>
      </c>
      <c r="J38" s="5">
        <f>IF(ISBLANK(E38),V$3,E38)</f>
        <v>26.6</v>
      </c>
      <c r="K38" s="6">
        <f>IF(ISBLANK(F38),W$3,F38)</f>
        <v>4.3599999999999994</v>
      </c>
      <c r="L38" s="5">
        <f>IF(ISBLANK(G38),X$3,G38)</f>
        <v>108</v>
      </c>
      <c r="M38" s="5">
        <v>108</v>
      </c>
      <c r="N38" s="5">
        <f ca="1">IF(ISBLANK(G38),AVERAGE(OFFSET(G38,-3,0,3),OFFSET(G38,1,0,3)),G38)</f>
        <v>108</v>
      </c>
      <c r="O38" s="9">
        <f>IF(ISBLANK(G38), INDEX(T$25:T$32, MATCH(P38, S$25:S$32, 0)), G38)</f>
        <v>108</v>
      </c>
      <c r="P38" t="str">
        <v>Çarşamba</v>
      </c>
    </row>
    <row r="39" spans="1:16" ht="15.75">
      <c r="A39" s="3">
        <v>118</v>
      </c>
      <c r="B39" s="31">
        <v>45113</v>
      </c>
      <c r="C39" s="11">
        <v>25.28</v>
      </c>
      <c r="D39" s="5">
        <v>0.8</v>
      </c>
      <c r="E39" s="5">
        <v>14.8</v>
      </c>
      <c r="F39" s="6">
        <v>2.12</v>
      </c>
      <c r="G39" s="5">
        <v>108</v>
      </c>
      <c r="H39" s="5">
        <f t="shared" ca="1" si="0"/>
        <v>25.28</v>
      </c>
      <c r="I39" s="5">
        <f>IF(ISBLANK(D39),U$3,D39)</f>
        <v>0.8</v>
      </c>
      <c r="J39" s="5">
        <f>IF(ISBLANK(E39),V$3,E39)</f>
        <v>14.8</v>
      </c>
      <c r="K39" s="6">
        <f>IF(ISBLANK(F39),W$3,F39)</f>
        <v>2.12</v>
      </c>
      <c r="L39" s="5">
        <f>IF(ISBLANK(G39),X$3,G39)</f>
        <v>108</v>
      </c>
      <c r="M39" s="5">
        <v>108</v>
      </c>
      <c r="N39" s="5">
        <f ca="1">IF(ISBLANK(G39),AVERAGE(OFFSET(G39,-3,0,3),OFFSET(G39,1,0,3)),G39)</f>
        <v>108</v>
      </c>
      <c r="O39" s="9">
        <f>IF(ISBLANK(G39), INDEX(T$25:T$32, MATCH(P39, S$25:S$32, 0)), G39)</f>
        <v>108</v>
      </c>
      <c r="P39" t="str">
        <v>Perşembe</v>
      </c>
    </row>
    <row r="40" spans="1:16" ht="15.75">
      <c r="A40" s="3">
        <v>66</v>
      </c>
      <c r="B40" s="31">
        <v>45061</v>
      </c>
      <c r="C40" s="11">
        <v>21.8</v>
      </c>
      <c r="D40" s="5">
        <v>9.3000000000000007</v>
      </c>
      <c r="E40" s="5">
        <v>0.9</v>
      </c>
      <c r="F40" s="6">
        <v>11.190000000000001</v>
      </c>
      <c r="G40" s="5">
        <v>109</v>
      </c>
      <c r="H40" s="5">
        <f t="shared" ca="1" si="0"/>
        <v>21.8</v>
      </c>
      <c r="I40" s="5">
        <f>IF(ISBLANK(D40),U$3,D40)</f>
        <v>9.3000000000000007</v>
      </c>
      <c r="J40" s="5">
        <f>IF(ISBLANK(E40),V$3,E40)</f>
        <v>0.9</v>
      </c>
      <c r="K40" s="6">
        <f>IF(ISBLANK(F40),W$3,F40)</f>
        <v>11.190000000000001</v>
      </c>
      <c r="L40" s="5">
        <f>IF(ISBLANK(G40),X$3,G40)</f>
        <v>109</v>
      </c>
      <c r="M40" s="5">
        <v>109</v>
      </c>
      <c r="N40" s="5">
        <f ca="1">IF(ISBLANK(G40),AVERAGE(OFFSET(G40,-3,0,3),OFFSET(G40,1,0,3)),G40)</f>
        <v>109</v>
      </c>
      <c r="O40" s="9">
        <f>IF(ISBLANK(G40), INDEX(T$25:T$32, MATCH(P40, S$25:S$32, 0)), G40)</f>
        <v>109</v>
      </c>
      <c r="P40" t="str">
        <v>Pazartesi</v>
      </c>
    </row>
    <row r="41" spans="1:16" ht="15.75">
      <c r="A41" s="3">
        <v>139</v>
      </c>
      <c r="B41" s="31">
        <v>45134</v>
      </c>
      <c r="C41" s="11">
        <v>9.6</v>
      </c>
      <c r="D41" s="5">
        <v>25.9</v>
      </c>
      <c r="E41" s="5">
        <v>20.5</v>
      </c>
      <c r="F41" s="6">
        <v>9.0499999999999989</v>
      </c>
      <c r="G41" s="5">
        <v>109</v>
      </c>
      <c r="H41" s="5">
        <f t="shared" ca="1" si="0"/>
        <v>9.6</v>
      </c>
      <c r="I41" s="5">
        <f>IF(ISBLANK(D41),U$3,D41)</f>
        <v>25.9</v>
      </c>
      <c r="J41" s="5">
        <f>IF(ISBLANK(E41),V$3,E41)</f>
        <v>20.5</v>
      </c>
      <c r="K41" s="6">
        <f>IF(ISBLANK(F41),W$3,F41)</f>
        <v>9.0499999999999989</v>
      </c>
      <c r="L41" s="5">
        <f>IF(ISBLANK(G41),X$3,G41)</f>
        <v>109</v>
      </c>
      <c r="M41" s="5">
        <v>109</v>
      </c>
      <c r="N41" s="5">
        <f ca="1">IF(ISBLANK(G41),AVERAGE(OFFSET(G41,-3,0,3),OFFSET(G41,1,0,3)),G41)</f>
        <v>109</v>
      </c>
      <c r="O41" s="9">
        <f>IF(ISBLANK(G41), INDEX(T$25:T$32, MATCH(P41, S$25:S$32, 0)), G41)</f>
        <v>109</v>
      </c>
      <c r="P41" t="str">
        <v>Perşembe</v>
      </c>
    </row>
    <row r="42" spans="1:16" ht="15.75">
      <c r="A42" s="3">
        <v>25</v>
      </c>
      <c r="B42" s="31">
        <v>45020</v>
      </c>
      <c r="C42" s="11">
        <v>20.46</v>
      </c>
      <c r="D42" s="5">
        <v>12.6</v>
      </c>
      <c r="E42" s="5">
        <v>18.3</v>
      </c>
      <c r="F42" s="6">
        <v>5.2099999999999991</v>
      </c>
      <c r="G42" s="5">
        <v>110</v>
      </c>
      <c r="H42" s="5">
        <f t="shared" ca="1" si="0"/>
        <v>20.46</v>
      </c>
      <c r="I42" s="5">
        <f>IF(ISBLANK(D42),U$3,D42)</f>
        <v>12.6</v>
      </c>
      <c r="J42" s="5">
        <f>IF(ISBLANK(E42),V$3,E42)</f>
        <v>18.3</v>
      </c>
      <c r="K42" s="6">
        <f>IF(ISBLANK(F42),W$3,F42)</f>
        <v>5.2099999999999991</v>
      </c>
      <c r="L42" s="5">
        <f>IF(ISBLANK(G42),X$3,G42)</f>
        <v>110</v>
      </c>
      <c r="M42" s="5">
        <v>110</v>
      </c>
      <c r="N42" s="34">
        <f ca="1">IF(ISBLANK(G42),AVERAGE(OFFSET(G42,-3,0,3),OFFSET(G42,1,0,3)),G42)</f>
        <v>110</v>
      </c>
      <c r="O42" s="74">
        <f>IF(ISBLANK(G42), INDEX(T$25:T$32, MATCH(P42, S$25:S$32, 0)), G42)</f>
        <v>110</v>
      </c>
      <c r="P42" t="str">
        <v>Salı</v>
      </c>
    </row>
    <row r="43" spans="1:16" ht="15.75">
      <c r="A43" s="3">
        <v>149</v>
      </c>
      <c r="B43" s="31">
        <v>45144</v>
      </c>
      <c r="C43" s="11">
        <v>15.6</v>
      </c>
      <c r="D43" s="5">
        <v>40.299999999999997</v>
      </c>
      <c r="E43" s="5">
        <v>11.9</v>
      </c>
      <c r="F43" s="6">
        <v>19.189999999999998</v>
      </c>
      <c r="G43" s="5">
        <v>110</v>
      </c>
      <c r="H43" s="5">
        <f t="shared" ca="1" si="0"/>
        <v>15.6</v>
      </c>
      <c r="I43" s="5">
        <f>IF(ISBLANK(D43),U$3,D43)</f>
        <v>40.299999999999997</v>
      </c>
      <c r="J43" s="5">
        <f>IF(ISBLANK(E43),V$3,E43)</f>
        <v>11.9</v>
      </c>
      <c r="K43" s="6">
        <f>IF(ISBLANK(F43),W$3,F43)</f>
        <v>19.189999999999998</v>
      </c>
      <c r="L43" s="5">
        <f>IF(ISBLANK(G43),X$3,G43)</f>
        <v>110</v>
      </c>
      <c r="M43" s="5">
        <v>110</v>
      </c>
      <c r="N43" s="5">
        <f ca="1">IF(ISBLANK(G43),AVERAGE(OFFSET(G43,-3,0,3),OFFSET(G43,1,0,3)),G43)</f>
        <v>110</v>
      </c>
      <c r="O43" s="9">
        <f>IF(ISBLANK(G43), INDEX(T$25:T$32, MATCH(P43, S$25:S$32, 0)), G43)</f>
        <v>110</v>
      </c>
      <c r="P43" t="str">
        <v>Pazar</v>
      </c>
    </row>
    <row r="44" spans="1:16" ht="15.75">
      <c r="A44" s="3">
        <v>158</v>
      </c>
      <c r="B44" s="31">
        <v>45153</v>
      </c>
      <c r="C44" s="11">
        <v>39.96</v>
      </c>
      <c r="D44" s="5">
        <v>1.3</v>
      </c>
      <c r="E44" s="5">
        <v>24.3</v>
      </c>
      <c r="F44" s="6">
        <v>5.91</v>
      </c>
      <c r="G44" s="5">
        <v>111</v>
      </c>
      <c r="H44" s="5">
        <f t="shared" ca="1" si="0"/>
        <v>39.96</v>
      </c>
      <c r="I44" s="5">
        <f>IF(ISBLANK(D44),U$3,D44)</f>
        <v>1.3</v>
      </c>
      <c r="J44" s="5">
        <f>IF(ISBLANK(E44),V$3,E44)</f>
        <v>24.3</v>
      </c>
      <c r="K44" s="6">
        <f>IF(ISBLANK(F44),W$3,F44)</f>
        <v>5.91</v>
      </c>
      <c r="L44" s="5">
        <f>IF(ISBLANK(G44),X$3,G44)</f>
        <v>111</v>
      </c>
      <c r="M44" s="5">
        <v>111</v>
      </c>
      <c r="N44" s="5">
        <f ca="1">IF(ISBLANK(G44),AVERAGE(OFFSET(G44,-3,0,3),OFFSET(G44,1,0,3)),G44)</f>
        <v>111</v>
      </c>
      <c r="O44" s="9">
        <f>IF(ISBLANK(G44), INDEX(T$25:T$32, MATCH(P44, S$25:S$32, 0)), G44)</f>
        <v>111</v>
      </c>
      <c r="P44" t="str">
        <v>Salı</v>
      </c>
    </row>
    <row r="45" spans="1:16" ht="15.75">
      <c r="A45" s="3">
        <v>50</v>
      </c>
      <c r="B45" s="31">
        <v>45045</v>
      </c>
      <c r="C45" s="11">
        <v>14.38</v>
      </c>
      <c r="D45" s="5">
        <v>11.7</v>
      </c>
      <c r="E45" s="5">
        <v>36.799999999999997</v>
      </c>
      <c r="F45" s="6">
        <v>17.82</v>
      </c>
      <c r="G45" s="5">
        <v>111</v>
      </c>
      <c r="H45" s="5">
        <f t="shared" ca="1" si="0"/>
        <v>14.38</v>
      </c>
      <c r="I45" s="5">
        <f>IF(ISBLANK(D45),U$3,D45)</f>
        <v>11.7</v>
      </c>
      <c r="J45" s="5">
        <f>IF(ISBLANK(E45),V$3,E45)</f>
        <v>36.799999999999997</v>
      </c>
      <c r="K45" s="6">
        <f>IF(ISBLANK(F45),W$3,F45)</f>
        <v>17.82</v>
      </c>
      <c r="L45" s="5">
        <f>IF(ISBLANK(G45),X$3,G45)</f>
        <v>111</v>
      </c>
      <c r="M45" s="5">
        <v>111</v>
      </c>
      <c r="N45" s="5">
        <f ca="1">IF(ISBLANK(G45),AVERAGE(OFFSET(G45,-3,0,3),OFFSET(G45,1,0,3)),G45)</f>
        <v>111</v>
      </c>
      <c r="O45" s="9">
        <f>IF(ISBLANK(G45), INDEX(T$25:T$32, MATCH(P45, S$25:S$32, 0)), G45)</f>
        <v>111</v>
      </c>
      <c r="P45" t="str">
        <v>Cumartesi</v>
      </c>
    </row>
    <row r="46" spans="1:16" ht="15.75">
      <c r="A46" s="3">
        <v>52</v>
      </c>
      <c r="B46" s="31">
        <v>45047</v>
      </c>
      <c r="C46" s="11">
        <v>29.080000000000002</v>
      </c>
      <c r="D46" s="5">
        <v>9.6</v>
      </c>
      <c r="E46" s="5">
        <v>3.6</v>
      </c>
      <c r="F46" s="6">
        <v>13.4</v>
      </c>
      <c r="G46" s="5">
        <v>112</v>
      </c>
      <c r="H46" s="5">
        <f t="shared" ca="1" si="0"/>
        <v>29.080000000000002</v>
      </c>
      <c r="I46" s="5">
        <f>IF(ISBLANK(D46),U$3,D46)</f>
        <v>9.6</v>
      </c>
      <c r="J46" s="5">
        <f>IF(ISBLANK(E46),V$3,E46)</f>
        <v>3.6</v>
      </c>
      <c r="K46" s="6">
        <f>IF(ISBLANK(F46),W$3,F46)</f>
        <v>13.4</v>
      </c>
      <c r="L46" s="5">
        <f>IF(ISBLANK(G46),X$3,G46)</f>
        <v>112</v>
      </c>
      <c r="M46" s="5">
        <v>112</v>
      </c>
      <c r="N46" s="5">
        <f ca="1">IF(ISBLANK(G46),AVERAGE(OFFSET(G46,-3,0,3),OFFSET(G46,1,0,3)),G46)</f>
        <v>112</v>
      </c>
      <c r="O46" s="9">
        <f>IF(ISBLANK(G46), INDEX(T$25:T$32, MATCH(P46, S$25:S$32, 0)), G46)</f>
        <v>112</v>
      </c>
      <c r="P46" t="str">
        <v>Pazartesi</v>
      </c>
    </row>
    <row r="47" spans="1:16" ht="15.75">
      <c r="A47" s="3">
        <v>33</v>
      </c>
      <c r="B47" s="31">
        <v>45028</v>
      </c>
      <c r="C47" s="11">
        <v>20.440000000000001</v>
      </c>
      <c r="D47" s="5">
        <v>1.5</v>
      </c>
      <c r="E47" s="5">
        <v>30</v>
      </c>
      <c r="F47" s="6">
        <v>18.47</v>
      </c>
      <c r="G47" s="5">
        <v>112</v>
      </c>
      <c r="H47" s="5">
        <f t="shared" ca="1" si="0"/>
        <v>20.440000000000001</v>
      </c>
      <c r="I47" s="5">
        <f>IF(ISBLANK(D47),U$3,D47)</f>
        <v>1.5</v>
      </c>
      <c r="J47" s="5">
        <f>IF(ISBLANK(E47),V$3,E47)</f>
        <v>30</v>
      </c>
      <c r="K47" s="6">
        <f>IF(ISBLANK(F47),W$3,F47)</f>
        <v>18.47</v>
      </c>
      <c r="L47" s="5">
        <f>IF(ISBLANK(G47),X$3,G47)</f>
        <v>112</v>
      </c>
      <c r="M47" s="5">
        <v>112</v>
      </c>
      <c r="N47" s="5">
        <f ca="1">IF(ISBLANK(G47),AVERAGE(OFFSET(G47,-3,0,3),OFFSET(G47,1,0,3)),G47)</f>
        <v>112</v>
      </c>
      <c r="O47" s="9">
        <f>IF(ISBLANK(G47), INDEX(T$25:T$32, MATCH(P47, S$25:S$32, 0)), G47)</f>
        <v>112</v>
      </c>
      <c r="P47" t="str">
        <v>Çarşamba</v>
      </c>
    </row>
    <row r="48" spans="1:16" ht="15.75">
      <c r="A48" s="3">
        <v>14</v>
      </c>
      <c r="B48" s="31">
        <v>45009</v>
      </c>
      <c r="C48" s="11">
        <v>26.5</v>
      </c>
      <c r="D48" s="5">
        <v>7.6</v>
      </c>
      <c r="E48" s="5">
        <v>7.2</v>
      </c>
      <c r="F48" s="35"/>
      <c r="G48" s="5">
        <v>113</v>
      </c>
      <c r="H48" s="5">
        <f t="shared" ca="1" si="0"/>
        <v>26.5</v>
      </c>
      <c r="I48" s="5">
        <f>IF(ISBLANK(D48),U$3,D48)</f>
        <v>7.6</v>
      </c>
      <c r="J48" s="5">
        <f>IF(ISBLANK(E48),V$3,E48)</f>
        <v>7.2</v>
      </c>
      <c r="K48" s="35">
        <f>IF(ISBLANK(F48),W$3,F48)</f>
        <v>17.100000000000001</v>
      </c>
      <c r="L48" s="5">
        <f>IF(ISBLANK(G48),X$3,G48)</f>
        <v>113</v>
      </c>
      <c r="M48" s="5">
        <v>113</v>
      </c>
      <c r="N48" s="5">
        <f ca="1">IF(ISBLANK(G48),AVERAGE(OFFSET(G48,-3,0,3),OFFSET(G48,1,0,3)),G48)</f>
        <v>113</v>
      </c>
      <c r="O48" s="9">
        <f>IF(ISBLANK(G48), INDEX(T$25:T$32, MATCH(P48, S$25:S$32, 0)), G48)</f>
        <v>113</v>
      </c>
      <c r="P48" t="str">
        <v>Cuma</v>
      </c>
    </row>
    <row r="49" spans="1:16" ht="15.75">
      <c r="A49" s="3">
        <v>141</v>
      </c>
      <c r="B49" s="31">
        <v>45136</v>
      </c>
      <c r="C49" s="33"/>
      <c r="D49" s="5">
        <v>17</v>
      </c>
      <c r="E49" s="5">
        <v>12.9</v>
      </c>
      <c r="F49" s="6">
        <v>10.68</v>
      </c>
      <c r="G49" s="5">
        <v>113</v>
      </c>
      <c r="H49" s="34">
        <f t="shared" ca="1" si="0"/>
        <v>22.396666666666672</v>
      </c>
      <c r="I49" s="5">
        <f>IF(ISBLANK(D49),U$3,D49)</f>
        <v>17</v>
      </c>
      <c r="J49" s="5">
        <f>IF(ISBLANK(E49),V$3,E49)</f>
        <v>12.9</v>
      </c>
      <c r="K49" s="6">
        <f>IF(ISBLANK(F49),W$3,F49)</f>
        <v>10.68</v>
      </c>
      <c r="L49" s="5">
        <f>IF(ISBLANK(G49),X$3,G49)</f>
        <v>113</v>
      </c>
      <c r="M49" s="5">
        <v>113</v>
      </c>
      <c r="N49" s="5">
        <f ca="1">IF(ISBLANK(G49),AVERAGE(OFFSET(G49,-3,0,3),OFFSET(G49,1,0,3)),G49)</f>
        <v>113</v>
      </c>
      <c r="O49" s="9">
        <f>IF(ISBLANK(G49), INDEX(T$25:T$32, MATCH(P49, S$25:S$32, 0)), G49)</f>
        <v>113</v>
      </c>
      <c r="P49" t="str">
        <v>Cumartesi</v>
      </c>
    </row>
    <row r="50" spans="1:16" ht="15.75">
      <c r="A50" s="3">
        <v>191</v>
      </c>
      <c r="B50" s="31">
        <v>45186</v>
      </c>
      <c r="C50" s="11">
        <v>15.9</v>
      </c>
      <c r="D50" s="5">
        <v>41.1</v>
      </c>
      <c r="E50" s="5">
        <v>5.8</v>
      </c>
      <c r="F50" s="6">
        <v>22.18</v>
      </c>
      <c r="G50" s="5">
        <v>114</v>
      </c>
      <c r="H50" s="5">
        <f t="shared" ca="1" si="0"/>
        <v>15.9</v>
      </c>
      <c r="I50" s="5">
        <f>IF(ISBLANK(D50),U$3,D50)</f>
        <v>41.1</v>
      </c>
      <c r="J50" s="5">
        <f>IF(ISBLANK(E50),V$3,E50)</f>
        <v>5.8</v>
      </c>
      <c r="K50" s="6">
        <f>IF(ISBLANK(F50),W$3,F50)</f>
        <v>22.18</v>
      </c>
      <c r="L50" s="5">
        <f>IF(ISBLANK(G50),X$3,G50)</f>
        <v>114</v>
      </c>
      <c r="M50" s="5">
        <v>114</v>
      </c>
      <c r="N50" s="5">
        <f ca="1">IF(ISBLANK(G50),AVERAGE(OFFSET(G50,-3,0,3),OFFSET(G50,1,0,3)),G50)</f>
        <v>114</v>
      </c>
      <c r="O50" s="9">
        <f>IF(ISBLANK(G50), INDEX(T$25:T$32, MATCH(P50, S$25:S$32, 0)), G50)</f>
        <v>114</v>
      </c>
      <c r="P50" t="str">
        <v>Pazar</v>
      </c>
    </row>
    <row r="51" spans="1:16" ht="15.75">
      <c r="A51" s="3">
        <v>39</v>
      </c>
      <c r="B51" s="31">
        <v>45034</v>
      </c>
      <c r="C51" s="11">
        <v>14.620000000000001</v>
      </c>
      <c r="D51" s="5">
        <v>26.7</v>
      </c>
      <c r="E51" s="5">
        <v>35.1</v>
      </c>
      <c r="F51" s="6">
        <v>3.6199999999999992</v>
      </c>
      <c r="G51" s="5">
        <v>114</v>
      </c>
      <c r="H51" s="5">
        <f t="shared" ca="1" si="0"/>
        <v>14.620000000000001</v>
      </c>
      <c r="I51" s="5">
        <f>IF(ISBLANK(D51),U$3,D51)</f>
        <v>26.7</v>
      </c>
      <c r="J51" s="5">
        <f>IF(ISBLANK(E51),V$3,E51)</f>
        <v>35.1</v>
      </c>
      <c r="K51" s="6">
        <f>IF(ISBLANK(F51),W$3,F51)</f>
        <v>3.6199999999999992</v>
      </c>
      <c r="L51" s="5">
        <f>IF(ISBLANK(G51),X$3,G51)</f>
        <v>114</v>
      </c>
      <c r="M51" s="5">
        <v>114</v>
      </c>
      <c r="N51" s="5">
        <f ca="1">IF(ISBLANK(G51),AVERAGE(OFFSET(G51,-3,0,3),OFFSET(G51,1,0,3)),G51)</f>
        <v>114</v>
      </c>
      <c r="O51" s="9">
        <f>IF(ISBLANK(G51), INDEX(T$25:T$32, MATCH(P51, S$25:S$32, 0)), G51)</f>
        <v>114</v>
      </c>
      <c r="P51" t="str">
        <v>Salı</v>
      </c>
    </row>
    <row r="52" spans="1:16" ht="15.75">
      <c r="A52" s="3">
        <v>197</v>
      </c>
      <c r="B52" s="31">
        <v>45192</v>
      </c>
      <c r="C52" s="11">
        <v>27.84</v>
      </c>
      <c r="D52" s="5">
        <v>4.9000000000000004</v>
      </c>
      <c r="E52" s="5">
        <v>8.1</v>
      </c>
      <c r="F52" s="6">
        <v>8.6300000000000008</v>
      </c>
      <c r="G52" s="5">
        <v>116</v>
      </c>
      <c r="H52" s="5">
        <f t="shared" ca="1" si="0"/>
        <v>27.84</v>
      </c>
      <c r="I52" s="5">
        <f>IF(ISBLANK(D52),U$3,D52)</f>
        <v>4.9000000000000004</v>
      </c>
      <c r="J52" s="5">
        <f>IF(ISBLANK(E52),V$3,E52)</f>
        <v>8.1</v>
      </c>
      <c r="K52" s="6">
        <f>IF(ISBLANK(F52),W$3,F52)</f>
        <v>8.6300000000000008</v>
      </c>
      <c r="L52" s="5">
        <f>IF(ISBLANK(G52),X$3,G52)</f>
        <v>116</v>
      </c>
      <c r="M52" s="5">
        <v>116</v>
      </c>
      <c r="N52" s="5">
        <f ca="1">IF(ISBLANK(G52),AVERAGE(OFFSET(G52,-3,0,3),OFFSET(G52,1,0,3)),G52)</f>
        <v>116</v>
      </c>
      <c r="O52" s="9">
        <f>IF(ISBLANK(G52), INDEX(T$25:T$32, MATCH(P52, S$25:S$32, 0)), G52)</f>
        <v>116</v>
      </c>
      <c r="P52" t="str">
        <v>Cumartesi</v>
      </c>
    </row>
    <row r="53" spans="1:16" ht="15.75">
      <c r="A53" s="3">
        <v>192</v>
      </c>
      <c r="B53" s="31">
        <v>45187</v>
      </c>
      <c r="C53" s="11">
        <v>21.1</v>
      </c>
      <c r="D53" s="5">
        <v>10.8</v>
      </c>
      <c r="E53" s="5">
        <v>6</v>
      </c>
      <c r="F53" s="6">
        <v>10.549999999999999</v>
      </c>
      <c r="G53" s="5">
        <v>116</v>
      </c>
      <c r="H53" s="5">
        <f t="shared" ca="1" si="0"/>
        <v>21.1</v>
      </c>
      <c r="I53" s="5">
        <f>IF(ISBLANK(D53),U$3,D53)</f>
        <v>10.8</v>
      </c>
      <c r="J53" s="5">
        <f>IF(ISBLANK(E53),V$3,E53)</f>
        <v>6</v>
      </c>
      <c r="K53" s="6">
        <f>IF(ISBLANK(F53),W$3,F53)</f>
        <v>10.549999999999999</v>
      </c>
      <c r="L53" s="5">
        <f>IF(ISBLANK(G53),X$3,G53)</f>
        <v>116</v>
      </c>
      <c r="M53" s="5">
        <v>116</v>
      </c>
      <c r="N53" s="5">
        <f ca="1">IF(ISBLANK(G53),AVERAGE(OFFSET(G53,-3,0,3),OFFSET(G53,1,0,3)),G53)</f>
        <v>116</v>
      </c>
      <c r="O53" s="9">
        <f>IF(ISBLANK(G53), INDEX(T$25:T$32, MATCH(P53, S$25:S$32, 0)), G53)</f>
        <v>116</v>
      </c>
      <c r="P53" t="str">
        <v>Pazartesi</v>
      </c>
    </row>
    <row r="54" spans="1:16" ht="15.75">
      <c r="A54" s="3">
        <v>130</v>
      </c>
      <c r="B54" s="31">
        <v>45125</v>
      </c>
      <c r="C54" s="11">
        <v>18.920000000000002</v>
      </c>
      <c r="D54" s="5">
        <v>12</v>
      </c>
      <c r="E54" s="5">
        <v>43.1</v>
      </c>
      <c r="F54" s="6">
        <v>14.719999999999999</v>
      </c>
      <c r="G54" s="5">
        <v>116</v>
      </c>
      <c r="H54" s="5">
        <f t="shared" ca="1" si="0"/>
        <v>18.920000000000002</v>
      </c>
      <c r="I54" s="5">
        <f>IF(ISBLANK(D54),U$3,D54)</f>
        <v>12</v>
      </c>
      <c r="J54" s="5">
        <f>IF(ISBLANK(E54),V$3,E54)</f>
        <v>43.1</v>
      </c>
      <c r="K54" s="6">
        <f>IF(ISBLANK(F54),W$3,F54)</f>
        <v>14.719999999999999</v>
      </c>
      <c r="L54" s="5">
        <f>IF(ISBLANK(G54),X$3,G54)</f>
        <v>116</v>
      </c>
      <c r="M54" s="5">
        <v>116</v>
      </c>
      <c r="N54" s="5">
        <f ca="1">IF(ISBLANK(G54),AVERAGE(OFFSET(G54,-3,0,3),OFFSET(G54,1,0,3)),G54)</f>
        <v>116</v>
      </c>
      <c r="O54" s="9">
        <f>IF(ISBLANK(G54), INDEX(T$25:T$32, MATCH(P54, S$25:S$32, 0)), G54)</f>
        <v>116</v>
      </c>
      <c r="P54" t="str">
        <v>Salı</v>
      </c>
    </row>
    <row r="55" spans="1:16" ht="15.75">
      <c r="A55" s="3">
        <v>95</v>
      </c>
      <c r="B55" s="31">
        <v>45090</v>
      </c>
      <c r="C55" s="11">
        <v>30.48</v>
      </c>
      <c r="D55" s="5">
        <v>14</v>
      </c>
      <c r="E55" s="5">
        <v>10.9</v>
      </c>
      <c r="F55" s="6">
        <v>13.380000000000003</v>
      </c>
      <c r="G55" s="5">
        <v>117</v>
      </c>
      <c r="H55" s="5">
        <f t="shared" ca="1" si="0"/>
        <v>30.48</v>
      </c>
      <c r="I55" s="5">
        <f>IF(ISBLANK(D55),U$3,D55)</f>
        <v>14</v>
      </c>
      <c r="J55" s="5">
        <f>IF(ISBLANK(E55),V$3,E55)</f>
        <v>10.9</v>
      </c>
      <c r="K55" s="6">
        <f>IF(ISBLANK(F55),W$3,F55)</f>
        <v>13.380000000000003</v>
      </c>
      <c r="L55" s="5">
        <f>IF(ISBLANK(G55),X$3,G55)</f>
        <v>117</v>
      </c>
      <c r="M55" s="5">
        <v>117</v>
      </c>
      <c r="N55" s="5">
        <f ca="1">IF(ISBLANK(G55),AVERAGE(OFFSET(G55,-3,0,3),OFFSET(G55,1,0,3)),G55)</f>
        <v>117</v>
      </c>
      <c r="O55" s="9">
        <f>IF(ISBLANK(G55), INDEX(T$25:T$32, MATCH(P55, S$25:S$32, 0)), G55)</f>
        <v>117</v>
      </c>
      <c r="P55" t="str">
        <v>Salı</v>
      </c>
    </row>
    <row r="56" spans="1:16" ht="15.75">
      <c r="A56" s="3">
        <v>74</v>
      </c>
      <c r="B56" s="31">
        <v>45069</v>
      </c>
      <c r="C56" s="11">
        <v>28.880000000000003</v>
      </c>
      <c r="D56" s="5">
        <v>5.7</v>
      </c>
      <c r="E56" s="5">
        <v>31.3</v>
      </c>
      <c r="F56" s="6">
        <v>3.2699999999999996</v>
      </c>
      <c r="G56" s="5">
        <v>117</v>
      </c>
      <c r="H56" s="5">
        <f t="shared" ca="1" si="0"/>
        <v>28.880000000000003</v>
      </c>
      <c r="I56" s="5">
        <f>IF(ISBLANK(D56),U$3,D56)</f>
        <v>5.7</v>
      </c>
      <c r="J56" s="5">
        <f>IF(ISBLANK(E56),V$3,E56)</f>
        <v>31.3</v>
      </c>
      <c r="K56" s="6">
        <f>IF(ISBLANK(F56),W$3,F56)</f>
        <v>3.2699999999999996</v>
      </c>
      <c r="L56" s="5">
        <f>IF(ISBLANK(G56),X$3,G56)</f>
        <v>117</v>
      </c>
      <c r="M56" s="5">
        <v>117</v>
      </c>
      <c r="N56" s="5">
        <f ca="1">IF(ISBLANK(G56),AVERAGE(OFFSET(G56,-3,0,3),OFFSET(G56,1,0,3)),G56)</f>
        <v>117</v>
      </c>
      <c r="O56" s="9">
        <f>IF(ISBLANK(G56), INDEX(T$25:T$32, MATCH(P56, S$25:S$32, 0)), G56)</f>
        <v>117</v>
      </c>
      <c r="P56" t="str">
        <v>Salı</v>
      </c>
    </row>
    <row r="57" spans="1:16" ht="15.75">
      <c r="A57" s="3">
        <v>150</v>
      </c>
      <c r="B57" s="31">
        <v>45145</v>
      </c>
      <c r="C57" s="11">
        <v>164</v>
      </c>
      <c r="D57" s="5">
        <v>25.8</v>
      </c>
      <c r="E57" s="5">
        <v>20.6</v>
      </c>
      <c r="F57" s="6">
        <v>9.1300000000000008</v>
      </c>
      <c r="G57" s="5">
        <v>118</v>
      </c>
      <c r="H57" s="5">
        <f t="shared" ca="1" si="0"/>
        <v>164</v>
      </c>
      <c r="I57" s="5">
        <f>IF(ISBLANK(D57),U$3,D57)</f>
        <v>25.8</v>
      </c>
      <c r="J57" s="5">
        <f>IF(ISBLANK(E57),V$3,E57)</f>
        <v>20.6</v>
      </c>
      <c r="K57" s="6">
        <f>IF(ISBLANK(F57),W$3,F57)</f>
        <v>9.1300000000000008</v>
      </c>
      <c r="L57" s="5">
        <f>IF(ISBLANK(G57),X$3,G57)</f>
        <v>118</v>
      </c>
      <c r="M57" s="5">
        <v>118</v>
      </c>
      <c r="N57" s="5">
        <f ca="1">IF(ISBLANK(G57),AVERAGE(OFFSET(G57,-3,0,3),OFFSET(G57,1,0,3)),G57)</f>
        <v>118</v>
      </c>
      <c r="O57" s="9">
        <f>IF(ISBLANK(G57), INDEX(T$25:T$32, MATCH(P57, S$25:S$32, 0)), G57)</f>
        <v>118</v>
      </c>
      <c r="P57" t="str">
        <v>Pazartesi</v>
      </c>
    </row>
    <row r="58" spans="1:16" ht="15.75">
      <c r="A58" s="3">
        <v>10</v>
      </c>
      <c r="B58" s="31">
        <v>45005</v>
      </c>
      <c r="C58" s="11">
        <v>40.96</v>
      </c>
      <c r="D58" s="5">
        <v>2.6</v>
      </c>
      <c r="E58" s="5">
        <v>21.2</v>
      </c>
      <c r="F58" s="6">
        <v>12.8</v>
      </c>
      <c r="G58" s="5">
        <v>119</v>
      </c>
      <c r="H58" s="5">
        <f t="shared" ca="1" si="0"/>
        <v>40.96</v>
      </c>
      <c r="I58" s="5">
        <f>IF(ISBLANK(D58),U$3,D58)</f>
        <v>2.6</v>
      </c>
      <c r="J58" s="5">
        <f>IF(ISBLANK(E58),V$3,E58)</f>
        <v>21.2</v>
      </c>
      <c r="K58" s="6">
        <f>IF(ISBLANK(F58),W$3,F58)</f>
        <v>12.8</v>
      </c>
      <c r="L58" s="5">
        <f>IF(ISBLANK(G58),X$3,G58)</f>
        <v>119</v>
      </c>
      <c r="M58" s="5">
        <v>119</v>
      </c>
      <c r="N58" s="5">
        <f ca="1">IF(ISBLANK(G58),AVERAGE(OFFSET(G58,-3,0,3),OFFSET(G58,1,0,3)),G58)</f>
        <v>119</v>
      </c>
      <c r="O58" s="9">
        <f>IF(ISBLANK(G58), INDEX(T$25:T$32, MATCH(P58, S$25:S$32, 0)), G58)</f>
        <v>119</v>
      </c>
      <c r="P58" t="str">
        <v>Pazartesi</v>
      </c>
    </row>
    <row r="59" spans="1:16" ht="15.75">
      <c r="A59" s="3">
        <v>47</v>
      </c>
      <c r="B59" s="31">
        <v>45042</v>
      </c>
      <c r="C59" s="11">
        <v>18.940000000000001</v>
      </c>
      <c r="D59" s="5">
        <v>9.9</v>
      </c>
      <c r="E59" s="5">
        <v>35.700000000000003</v>
      </c>
      <c r="F59" s="6">
        <v>19.64</v>
      </c>
      <c r="G59" s="5">
        <v>119</v>
      </c>
      <c r="H59" s="5">
        <f t="shared" ca="1" si="0"/>
        <v>18.940000000000001</v>
      </c>
      <c r="I59" s="5">
        <f>IF(ISBLANK(D59),U$3,D59)</f>
        <v>9.9</v>
      </c>
      <c r="J59" s="5">
        <f>IF(ISBLANK(E59),V$3,E59)</f>
        <v>35.700000000000003</v>
      </c>
      <c r="K59" s="6">
        <f>IF(ISBLANK(F59),W$3,F59)</f>
        <v>19.64</v>
      </c>
      <c r="L59" s="5">
        <f>IF(ISBLANK(G59),X$3,G59)</f>
        <v>119</v>
      </c>
      <c r="M59" s="5">
        <v>119</v>
      </c>
      <c r="N59" s="5">
        <f ca="1">IF(ISBLANK(G59),AVERAGE(OFFSET(G59,-3,0,3),OFFSET(G59,1,0,3)),G59)</f>
        <v>119</v>
      </c>
      <c r="O59" s="9">
        <f>IF(ISBLANK(G59), INDEX(T$25:T$32, MATCH(P59, S$25:S$32, 0)), G59)</f>
        <v>119</v>
      </c>
      <c r="P59" t="str">
        <v>Çarşamba</v>
      </c>
    </row>
    <row r="60" spans="1:16" ht="15.75">
      <c r="A60" s="3">
        <v>80</v>
      </c>
      <c r="B60" s="31">
        <v>45075</v>
      </c>
      <c r="C60" s="11">
        <v>31.2</v>
      </c>
      <c r="D60" s="5">
        <v>7.7</v>
      </c>
      <c r="E60" s="5">
        <v>23.1</v>
      </c>
      <c r="F60" s="6">
        <v>6.2099999999999991</v>
      </c>
      <c r="G60" s="5">
        <v>120</v>
      </c>
      <c r="H60" s="5">
        <f t="shared" ca="1" si="0"/>
        <v>31.2</v>
      </c>
      <c r="I60" s="5">
        <f>IF(ISBLANK(D60),U$3,D60)</f>
        <v>7.7</v>
      </c>
      <c r="J60" s="5">
        <f>IF(ISBLANK(E60),V$3,E60)</f>
        <v>23.1</v>
      </c>
      <c r="K60" s="6">
        <f>IF(ISBLANK(F60),W$3,F60)</f>
        <v>6.2099999999999991</v>
      </c>
      <c r="L60" s="5">
        <f>IF(ISBLANK(G60),X$3,G60)</f>
        <v>120</v>
      </c>
      <c r="M60" s="5">
        <v>120</v>
      </c>
      <c r="N60" s="5">
        <f ca="1">IF(ISBLANK(G60),AVERAGE(OFFSET(G60,-3,0,3),OFFSET(G60,1,0,3)),G60)</f>
        <v>120</v>
      </c>
      <c r="O60" s="9">
        <f>IF(ISBLANK(G60), INDEX(T$25:T$32, MATCH(P60, S$25:S$32, 0)), G60)</f>
        <v>120</v>
      </c>
      <c r="P60" t="str">
        <v>Pazartesi</v>
      </c>
    </row>
    <row r="61" spans="1:16" ht="15.75">
      <c r="A61" s="3">
        <v>81</v>
      </c>
      <c r="B61" s="31">
        <v>45076</v>
      </c>
      <c r="C61" s="11">
        <v>19.28</v>
      </c>
      <c r="D61" s="5">
        <v>26.7</v>
      </c>
      <c r="E61" s="5">
        <v>22.3</v>
      </c>
      <c r="F61" s="6">
        <v>12.070000000000002</v>
      </c>
      <c r="G61" s="5">
        <v>120</v>
      </c>
      <c r="H61" s="5">
        <f t="shared" ca="1" si="0"/>
        <v>19.28</v>
      </c>
      <c r="I61" s="5">
        <f>IF(ISBLANK(D61),U$3,D61)</f>
        <v>26.7</v>
      </c>
      <c r="J61" s="5">
        <f>IF(ISBLANK(E61),V$3,E61)</f>
        <v>22.3</v>
      </c>
      <c r="K61" s="6">
        <f>IF(ISBLANK(F61),W$3,F61)</f>
        <v>12.070000000000002</v>
      </c>
      <c r="L61" s="5">
        <f>IF(ISBLANK(G61),X$3,G61)</f>
        <v>120</v>
      </c>
      <c r="M61" s="5">
        <v>120</v>
      </c>
      <c r="N61" s="5">
        <f ca="1">IF(ISBLANK(G61),AVERAGE(OFFSET(G61,-3,0,3),OFFSET(G61,1,0,3)),G61)</f>
        <v>120</v>
      </c>
      <c r="O61" s="9">
        <f>IF(ISBLANK(G61), INDEX(T$25:T$32, MATCH(P61, S$25:S$32, 0)), G61)</f>
        <v>120</v>
      </c>
      <c r="P61" t="str">
        <v>Salı</v>
      </c>
    </row>
    <row r="62" spans="1:16" ht="15.75">
      <c r="A62" s="3">
        <v>51</v>
      </c>
      <c r="B62" s="31">
        <v>45046</v>
      </c>
      <c r="C62" s="11">
        <v>43.96</v>
      </c>
      <c r="D62" s="5">
        <v>3.1</v>
      </c>
      <c r="E62" s="5">
        <v>34.6</v>
      </c>
      <c r="F62" s="6">
        <v>7.6899999999999995</v>
      </c>
      <c r="G62" s="5">
        <v>122</v>
      </c>
      <c r="H62" s="5">
        <f t="shared" ca="1" si="0"/>
        <v>43.96</v>
      </c>
      <c r="I62" s="5">
        <f>IF(ISBLANK(D62),U$3,D62)</f>
        <v>3.1</v>
      </c>
      <c r="J62" s="5">
        <f>IF(ISBLANK(E62),V$3,E62)</f>
        <v>34.6</v>
      </c>
      <c r="K62" s="6">
        <f>IF(ISBLANK(F62),W$3,F62)</f>
        <v>7.6899999999999995</v>
      </c>
      <c r="L62" s="5">
        <f>IF(ISBLANK(G62),X$3,G62)</f>
        <v>122</v>
      </c>
      <c r="M62" s="5">
        <v>122</v>
      </c>
      <c r="N62" s="5">
        <f ca="1">IF(ISBLANK(G62),AVERAGE(OFFSET(G62,-3,0,3),OFFSET(G62,1,0,3)),G62)</f>
        <v>122</v>
      </c>
      <c r="O62" s="9">
        <f>IF(ISBLANK(G62), INDEX(T$25:T$32, MATCH(P62, S$25:S$32, 0)), G62)</f>
        <v>122</v>
      </c>
      <c r="P62" t="str">
        <v>Pazar</v>
      </c>
    </row>
    <row r="63" spans="1:16" ht="15.75">
      <c r="A63" s="3">
        <v>87</v>
      </c>
      <c r="B63" s="31">
        <v>45082</v>
      </c>
      <c r="C63" s="11">
        <v>21.259999999999998</v>
      </c>
      <c r="D63" s="5">
        <v>27.5</v>
      </c>
      <c r="E63" s="5">
        <v>16</v>
      </c>
      <c r="F63" s="6">
        <v>14.979999999999999</v>
      </c>
      <c r="G63" s="5">
        <v>122</v>
      </c>
      <c r="H63" s="5">
        <f t="shared" ca="1" si="0"/>
        <v>21.259999999999998</v>
      </c>
      <c r="I63" s="5">
        <f>IF(ISBLANK(D63),U$3,D63)</f>
        <v>27.5</v>
      </c>
      <c r="J63" s="5">
        <f>IF(ISBLANK(E63),V$3,E63)</f>
        <v>16</v>
      </c>
      <c r="K63" s="6">
        <f>IF(ISBLANK(F63),W$3,F63)</f>
        <v>14.979999999999999</v>
      </c>
      <c r="L63" s="5">
        <f>IF(ISBLANK(G63),X$3,G63)</f>
        <v>122</v>
      </c>
      <c r="M63" s="5">
        <v>122</v>
      </c>
      <c r="N63" s="5">
        <f ca="1">IF(ISBLANK(G63),AVERAGE(OFFSET(G63,-3,0,3),OFFSET(G63,1,0,3)),G63)</f>
        <v>122</v>
      </c>
      <c r="O63" s="9">
        <f>IF(ISBLANK(G63), INDEX(T$25:T$32, MATCH(P63, S$25:S$32, 0)), G63)</f>
        <v>122</v>
      </c>
      <c r="P63" t="str">
        <v>Pazartesi</v>
      </c>
    </row>
    <row r="64" spans="1:16" ht="15.75">
      <c r="A64" s="3">
        <v>2</v>
      </c>
      <c r="B64" s="31">
        <v>44997</v>
      </c>
      <c r="C64" s="11">
        <v>10.9</v>
      </c>
      <c r="D64" s="5">
        <v>39.299999999999997</v>
      </c>
      <c r="E64" s="5">
        <v>45.1</v>
      </c>
      <c r="F64" s="6">
        <v>6.0599999999999952</v>
      </c>
      <c r="G64" s="5">
        <v>122</v>
      </c>
      <c r="H64" s="5">
        <f t="shared" ca="1" si="0"/>
        <v>10.9</v>
      </c>
      <c r="I64" s="5">
        <f>IF(ISBLANK(D64),U$3,D64)</f>
        <v>39.299999999999997</v>
      </c>
      <c r="J64" s="5">
        <f>IF(ISBLANK(E64),V$3,E64)</f>
        <v>45.1</v>
      </c>
      <c r="K64" s="6">
        <f>IF(ISBLANK(F64),W$3,F64)</f>
        <v>6.0599999999999952</v>
      </c>
      <c r="L64" s="5">
        <f>IF(ISBLANK(G64),X$3,G64)</f>
        <v>122</v>
      </c>
      <c r="M64" s="5">
        <v>122</v>
      </c>
      <c r="N64" s="5">
        <f ca="1">IF(ISBLANK(G64),AVERAGE(OFFSET(G64,-3,0,3),OFFSET(G64,1,0,3)),G64)</f>
        <v>122</v>
      </c>
      <c r="O64" s="9">
        <f>IF(ISBLANK(G64), INDEX(T$25:T$32, MATCH(P64, S$25:S$32, 0)), G64)</f>
        <v>122</v>
      </c>
      <c r="P64" t="str">
        <v>Pazar</v>
      </c>
    </row>
    <row r="65" spans="1:16" ht="15.75">
      <c r="A65" s="3">
        <v>146</v>
      </c>
      <c r="B65" s="31">
        <v>45141</v>
      </c>
      <c r="C65" s="11">
        <v>31.060000000000002</v>
      </c>
      <c r="D65" s="5">
        <v>1.9</v>
      </c>
      <c r="E65" s="5">
        <v>9</v>
      </c>
      <c r="F65" s="6">
        <v>11.38</v>
      </c>
      <c r="G65" s="5">
        <v>123</v>
      </c>
      <c r="H65" s="5">
        <f t="shared" ca="1" si="0"/>
        <v>31.060000000000002</v>
      </c>
      <c r="I65" s="5">
        <f>IF(ISBLANK(D65),U$3,D65)</f>
        <v>1.9</v>
      </c>
      <c r="J65" s="5">
        <f>IF(ISBLANK(E65),V$3,E65)</f>
        <v>9</v>
      </c>
      <c r="K65" s="6">
        <f>IF(ISBLANK(F65),W$3,F65)</f>
        <v>11.38</v>
      </c>
      <c r="L65" s="5">
        <f>IF(ISBLANK(G65),X$3,G65)</f>
        <v>123</v>
      </c>
      <c r="M65" s="5">
        <v>123</v>
      </c>
      <c r="N65" s="5">
        <f ca="1">IF(ISBLANK(G65),AVERAGE(OFFSET(G65,-3,0,3),OFFSET(G65,1,0,3)),G65)</f>
        <v>123</v>
      </c>
      <c r="O65" s="9">
        <f>IF(ISBLANK(G65), INDEX(T$25:T$32, MATCH(P65, S$25:S$32, 0)), G65)</f>
        <v>123</v>
      </c>
      <c r="P65" t="str">
        <v>Perşembe</v>
      </c>
    </row>
    <row r="66" spans="1:16" ht="15.75">
      <c r="A66" s="3">
        <v>30</v>
      </c>
      <c r="B66" s="31">
        <v>45025</v>
      </c>
      <c r="C66" s="11">
        <v>15.12</v>
      </c>
      <c r="D66" s="5">
        <v>16</v>
      </c>
      <c r="E66" s="5">
        <v>40.799999999999997</v>
      </c>
      <c r="F66" s="6">
        <v>18.739999999999998</v>
      </c>
      <c r="G66" s="5">
        <v>123</v>
      </c>
      <c r="H66" s="5">
        <f t="shared" ca="1" si="0"/>
        <v>15.12</v>
      </c>
      <c r="I66" s="5">
        <f>IF(ISBLANK(D66),U$3,D66)</f>
        <v>16</v>
      </c>
      <c r="J66" s="5">
        <f>IF(ISBLANK(E66),V$3,E66)</f>
        <v>40.799999999999997</v>
      </c>
      <c r="K66" s="6">
        <f>IF(ISBLANK(F66),W$3,F66)</f>
        <v>18.739999999999998</v>
      </c>
      <c r="L66" s="5">
        <f>IF(ISBLANK(G66),X$3,G66)</f>
        <v>123</v>
      </c>
      <c r="M66" s="5">
        <v>123</v>
      </c>
      <c r="N66" s="5">
        <f ca="1">IF(ISBLANK(G66),AVERAGE(OFFSET(G66,-3,0,3),OFFSET(G66,1,0,3)),G66)</f>
        <v>123</v>
      </c>
      <c r="O66" s="9">
        <f>IF(ISBLANK(G66), INDEX(T$25:T$32, MATCH(P66, S$25:S$32, 0)), G66)</f>
        <v>123</v>
      </c>
      <c r="P66" t="str">
        <v>Pazar</v>
      </c>
    </row>
    <row r="67" spans="1:16" ht="15.75">
      <c r="A67" s="3">
        <v>7</v>
      </c>
      <c r="B67" s="31">
        <v>45002</v>
      </c>
      <c r="C67" s="11">
        <v>13.5</v>
      </c>
      <c r="D67" s="5">
        <v>32.799999999999997</v>
      </c>
      <c r="E67" s="5">
        <v>23.5</v>
      </c>
      <c r="F67" s="6">
        <v>12.749999999999998</v>
      </c>
      <c r="G67" s="5">
        <v>123</v>
      </c>
      <c r="H67" s="5">
        <f t="shared" ref="H67:H130" ca="1" si="1">IF(ISBLANK(C67),AVERAGE(OFFSET(C67,-3,0,3),OFFSET(C67,1,0,3)),C67)</f>
        <v>13.5</v>
      </c>
      <c r="I67" s="5">
        <f>IF(ISBLANK(D67),U$3,D67)</f>
        <v>32.799999999999997</v>
      </c>
      <c r="J67" s="5">
        <f>IF(ISBLANK(E67),V$3,E67)</f>
        <v>23.5</v>
      </c>
      <c r="K67" s="6">
        <f>IF(ISBLANK(F67),W$3,F67)</f>
        <v>12.749999999999998</v>
      </c>
      <c r="L67" s="5">
        <f>IF(ISBLANK(G67),X$3,G67)</f>
        <v>123</v>
      </c>
      <c r="M67" s="5">
        <v>123</v>
      </c>
      <c r="N67" s="5">
        <f ca="1">IF(ISBLANK(G67),AVERAGE(OFFSET(G67,-3,0,3),OFFSET(G67,1,0,3)),G67)</f>
        <v>123</v>
      </c>
      <c r="O67" s="9">
        <f>IF(ISBLANK(G67), INDEX(T$25:T$32, MATCH(P67, S$25:S$32, 0)), G67)</f>
        <v>123</v>
      </c>
      <c r="P67" t="str">
        <v>Cuma</v>
      </c>
    </row>
    <row r="68" spans="1:16" ht="15.75">
      <c r="A68" s="3">
        <v>182</v>
      </c>
      <c r="B68" s="31">
        <v>45177</v>
      </c>
      <c r="C68" s="11">
        <v>52.7</v>
      </c>
      <c r="D68" s="5">
        <v>5.4</v>
      </c>
      <c r="E68" s="5">
        <v>27.4</v>
      </c>
      <c r="F68" s="6">
        <v>13.59</v>
      </c>
      <c r="G68" s="5">
        <v>124</v>
      </c>
      <c r="H68" s="5">
        <f t="shared" ca="1" si="1"/>
        <v>52.7</v>
      </c>
      <c r="I68" s="5">
        <f>IF(ISBLANK(D68),U$3,D68)</f>
        <v>5.4</v>
      </c>
      <c r="J68" s="5">
        <f>IF(ISBLANK(E68),V$3,E68)</f>
        <v>27.4</v>
      </c>
      <c r="K68" s="6">
        <f>IF(ISBLANK(F68),W$3,F68)</f>
        <v>13.59</v>
      </c>
      <c r="L68" s="5">
        <f>IF(ISBLANK(G68),X$3,G68)</f>
        <v>124</v>
      </c>
      <c r="M68" s="5">
        <v>124</v>
      </c>
      <c r="N68" s="34">
        <f ca="1">IF(ISBLANK(G68),AVERAGE(OFFSET(G68,-3,0,3),OFFSET(G68,1,0,3)),G68)</f>
        <v>124</v>
      </c>
      <c r="O68" s="75">
        <f>IF(ISBLANK(G68), INDEX(T$25:T$32, MATCH(P68, S$25:S$32, 0)), G68)</f>
        <v>124</v>
      </c>
      <c r="P68" t="str">
        <v>Cuma</v>
      </c>
    </row>
    <row r="69" spans="1:16" ht="15.75">
      <c r="A69" s="3">
        <v>136</v>
      </c>
      <c r="B69" s="31">
        <v>45131</v>
      </c>
      <c r="C69" s="11">
        <v>14.66</v>
      </c>
      <c r="D69" s="5">
        <v>47</v>
      </c>
      <c r="E69" s="5">
        <v>8.5</v>
      </c>
      <c r="F69" s="6">
        <v>24.93</v>
      </c>
      <c r="G69" s="5">
        <v>124</v>
      </c>
      <c r="H69" s="5">
        <f t="shared" ca="1" si="1"/>
        <v>14.66</v>
      </c>
      <c r="I69" s="5">
        <f>IF(ISBLANK(D69),U$3,D69)</f>
        <v>47</v>
      </c>
      <c r="J69" s="5">
        <f>IF(ISBLANK(E69),V$3,E69)</f>
        <v>8.5</v>
      </c>
      <c r="K69" s="6">
        <f>IF(ISBLANK(F69),W$3,F69)</f>
        <v>24.93</v>
      </c>
      <c r="L69" s="5">
        <f>IF(ISBLANK(G69),X$3,G69)</f>
        <v>124</v>
      </c>
      <c r="M69" s="5">
        <v>124</v>
      </c>
      <c r="N69" s="5">
        <f ca="1">IF(ISBLANK(G69),AVERAGE(OFFSET(G69,-3,0,3),OFFSET(G69,1,0,3)),G69)</f>
        <v>124</v>
      </c>
      <c r="O69" s="9">
        <f>IF(ISBLANK(G69), INDEX(T$25:T$32, MATCH(P69, S$25:S$32, 0)), G69)</f>
        <v>124</v>
      </c>
      <c r="P69" t="str">
        <v>Pazartesi</v>
      </c>
    </row>
    <row r="70" spans="1:16" ht="15.75">
      <c r="A70" s="3">
        <v>135</v>
      </c>
      <c r="B70" s="31">
        <v>45130</v>
      </c>
      <c r="C70" s="11">
        <v>14.379999999999999</v>
      </c>
      <c r="D70" s="5">
        <v>38.6</v>
      </c>
      <c r="E70" s="5">
        <v>65.599999999999994</v>
      </c>
      <c r="F70" s="6">
        <v>16.750000000000004</v>
      </c>
      <c r="G70" s="5">
        <v>124</v>
      </c>
      <c r="H70" s="5">
        <f t="shared" ca="1" si="1"/>
        <v>14.379999999999999</v>
      </c>
      <c r="I70" s="5">
        <f>IF(ISBLANK(D70),U$3,D70)</f>
        <v>38.6</v>
      </c>
      <c r="J70" s="5">
        <f>IF(ISBLANK(E70),V$3,E70)</f>
        <v>65.599999999999994</v>
      </c>
      <c r="K70" s="6">
        <f>IF(ISBLANK(F70),W$3,F70)</f>
        <v>16.750000000000004</v>
      </c>
      <c r="L70" s="5">
        <f>IF(ISBLANK(G70),X$3,G70)</f>
        <v>124</v>
      </c>
      <c r="M70" s="5">
        <v>124</v>
      </c>
      <c r="N70" s="5">
        <f ca="1">IF(ISBLANK(G70),AVERAGE(OFFSET(G70,-3,0,3),OFFSET(G70,1,0,3)),G70)</f>
        <v>124</v>
      </c>
      <c r="O70" s="9">
        <f>IF(ISBLANK(G70), INDEX(T$25:T$32, MATCH(P70, S$25:S$32, 0)), G70)</f>
        <v>124</v>
      </c>
      <c r="P70" t="str">
        <v>Pazar</v>
      </c>
    </row>
    <row r="71" spans="1:16" ht="15.75">
      <c r="A71" s="3">
        <v>123</v>
      </c>
      <c r="B71" s="31">
        <v>45118</v>
      </c>
      <c r="C71" s="11">
        <v>45.8</v>
      </c>
      <c r="D71" s="5">
        <v>2.4</v>
      </c>
      <c r="E71" s="5">
        <v>15.6</v>
      </c>
      <c r="F71" s="6">
        <v>17.36</v>
      </c>
      <c r="G71" s="5">
        <v>125</v>
      </c>
      <c r="H71" s="5">
        <f t="shared" ca="1" si="1"/>
        <v>45.8</v>
      </c>
      <c r="I71" s="5">
        <f>IF(ISBLANK(D71),U$3,D71)</f>
        <v>2.4</v>
      </c>
      <c r="J71" s="5">
        <f>IF(ISBLANK(E71),V$3,E71)</f>
        <v>15.6</v>
      </c>
      <c r="K71" s="6">
        <f>IF(ISBLANK(F71),W$3,F71)</f>
        <v>17.36</v>
      </c>
      <c r="L71" s="5">
        <f>IF(ISBLANK(G71),X$3,G71)</f>
        <v>125</v>
      </c>
      <c r="M71" s="5">
        <v>125</v>
      </c>
      <c r="N71" s="5">
        <f ca="1">IF(ISBLANK(G71),AVERAGE(OFFSET(G71,-3,0,3),OFFSET(G71,1,0,3)),G71)</f>
        <v>125</v>
      </c>
      <c r="O71" s="9">
        <f>IF(ISBLANK(G71), INDEX(T$25:T$32, MATCH(P71, S$25:S$32, 0)), G71)</f>
        <v>125</v>
      </c>
      <c r="P71" t="str">
        <v>Salı</v>
      </c>
    </row>
    <row r="72" spans="1:16" ht="15.75">
      <c r="A72" s="3">
        <v>152</v>
      </c>
      <c r="B72" s="31">
        <v>45147</v>
      </c>
      <c r="C72" s="11">
        <v>31.2</v>
      </c>
      <c r="D72" s="5">
        <v>8.4</v>
      </c>
      <c r="E72" s="5">
        <v>48.7</v>
      </c>
      <c r="F72" s="6">
        <v>16.819999999999997</v>
      </c>
      <c r="G72" s="5">
        <v>125</v>
      </c>
      <c r="H72" s="5">
        <f t="shared" ca="1" si="1"/>
        <v>31.2</v>
      </c>
      <c r="I72" s="5">
        <f>IF(ISBLANK(D72),U$3,D72)</f>
        <v>8.4</v>
      </c>
      <c r="J72" s="5">
        <f>IF(ISBLANK(E72),V$3,E72)</f>
        <v>48.7</v>
      </c>
      <c r="K72" s="6">
        <f>IF(ISBLANK(F72),W$3,F72)</f>
        <v>16.819999999999997</v>
      </c>
      <c r="L72" s="5">
        <f>IF(ISBLANK(G72),X$3,G72)</f>
        <v>125</v>
      </c>
      <c r="M72" s="5">
        <v>125</v>
      </c>
      <c r="N72" s="5">
        <f ca="1">IF(ISBLANK(G72),AVERAGE(OFFSET(G72,-3,0,3),OFFSET(G72,1,0,3)),G72)</f>
        <v>125</v>
      </c>
      <c r="O72" s="9">
        <f>IF(ISBLANK(G72), INDEX(T$25:T$32, MATCH(P72, S$25:S$32, 0)), G72)</f>
        <v>125</v>
      </c>
      <c r="P72" t="str">
        <v>Çarşamba</v>
      </c>
    </row>
    <row r="73" spans="1:16" ht="15.75">
      <c r="A73" s="3">
        <v>32</v>
      </c>
      <c r="B73" s="31">
        <v>45027</v>
      </c>
      <c r="C73" s="11">
        <v>92.987500000000011</v>
      </c>
      <c r="D73" s="5">
        <v>17.399999999999999</v>
      </c>
      <c r="E73" s="5">
        <v>38.6</v>
      </c>
      <c r="F73" s="6">
        <v>37.253750000000011</v>
      </c>
      <c r="G73" s="5">
        <v>126</v>
      </c>
      <c r="H73" s="5">
        <f t="shared" ca="1" si="1"/>
        <v>92.987500000000011</v>
      </c>
      <c r="I73" s="5">
        <f>IF(ISBLANK(D73),U$3,D73)</f>
        <v>17.399999999999999</v>
      </c>
      <c r="J73" s="5">
        <f>IF(ISBLANK(E73),V$3,E73)</f>
        <v>38.6</v>
      </c>
      <c r="K73" s="6">
        <f>IF(ISBLANK(F73),W$3,F73)</f>
        <v>37.253750000000011</v>
      </c>
      <c r="L73" s="5">
        <f>IF(ISBLANK(G73),X$3,G73)</f>
        <v>126</v>
      </c>
      <c r="M73" s="5">
        <v>126</v>
      </c>
      <c r="N73" s="5">
        <f ca="1">IF(ISBLANK(G73),AVERAGE(OFFSET(G73,-3,0,3),OFFSET(G73,1,0,3)),G73)</f>
        <v>126</v>
      </c>
      <c r="O73" s="9">
        <f>IF(ISBLANK(G73), INDEX(T$25:T$32, MATCH(P73, S$25:S$32, 0)), G73)</f>
        <v>126</v>
      </c>
      <c r="P73" t="str">
        <v>Salı</v>
      </c>
    </row>
    <row r="74" spans="1:16" ht="15.75">
      <c r="A74" s="3">
        <v>126</v>
      </c>
      <c r="B74" s="31">
        <v>45121</v>
      </c>
      <c r="C74" s="11">
        <v>18.440000000000001</v>
      </c>
      <c r="D74" s="5">
        <v>11.8</v>
      </c>
      <c r="E74" s="5">
        <v>25.9</v>
      </c>
      <c r="F74" s="6">
        <v>4.2600000000000016</v>
      </c>
      <c r="G74" s="5">
        <v>126</v>
      </c>
      <c r="H74" s="5">
        <f t="shared" ca="1" si="1"/>
        <v>18.440000000000001</v>
      </c>
      <c r="I74" s="5">
        <f>IF(ISBLANK(D74),U$3,D74)</f>
        <v>11.8</v>
      </c>
      <c r="J74" s="5">
        <f>IF(ISBLANK(E74),V$3,E74)</f>
        <v>25.9</v>
      </c>
      <c r="K74" s="6">
        <f>IF(ISBLANK(F74),W$3,F74)</f>
        <v>4.2600000000000016</v>
      </c>
      <c r="L74" s="5">
        <f>IF(ISBLANK(G74),X$3,G74)</f>
        <v>126</v>
      </c>
      <c r="M74" s="5">
        <v>126</v>
      </c>
      <c r="N74" s="5">
        <f ca="1">IF(ISBLANK(G74),AVERAGE(OFFSET(G74,-3,0,3),OFFSET(G74,1,0,3)),G74)</f>
        <v>126</v>
      </c>
      <c r="O74" s="9">
        <f>IF(ISBLANK(G74), INDEX(T$25:T$32, MATCH(P74, S$25:S$32, 0)), G74)</f>
        <v>126</v>
      </c>
      <c r="P74" t="str">
        <v>Cuma</v>
      </c>
    </row>
    <row r="75" spans="1:16" ht="15.75">
      <c r="A75" s="3">
        <v>175</v>
      </c>
      <c r="B75" s="31">
        <v>45170</v>
      </c>
      <c r="C75" s="11">
        <v>53.480000000000004</v>
      </c>
      <c r="D75" s="5">
        <v>3.4</v>
      </c>
      <c r="E75" s="5">
        <v>13.1</v>
      </c>
      <c r="F75" s="6">
        <v>18.700000000000003</v>
      </c>
      <c r="G75" s="5">
        <v>127</v>
      </c>
      <c r="H75" s="5">
        <f t="shared" ca="1" si="1"/>
        <v>53.480000000000004</v>
      </c>
      <c r="I75" s="5">
        <f>IF(ISBLANK(D75),U$3,D75)</f>
        <v>3.4</v>
      </c>
      <c r="J75" s="5">
        <f>IF(ISBLANK(E75),V$3,E75)</f>
        <v>13.1</v>
      </c>
      <c r="K75" s="6">
        <f>IF(ISBLANK(F75),W$3,F75)</f>
        <v>18.700000000000003</v>
      </c>
      <c r="L75" s="5">
        <f>IF(ISBLANK(G75),X$3,G75)</f>
        <v>127</v>
      </c>
      <c r="M75" s="5">
        <v>127</v>
      </c>
      <c r="N75" s="5">
        <f ca="1">IF(ISBLANK(G75),AVERAGE(OFFSET(G75,-3,0,3),OFFSET(G75,1,0,3)),G75)</f>
        <v>127</v>
      </c>
      <c r="O75" s="9">
        <f>IF(ISBLANK(G75), INDEX(T$25:T$32, MATCH(P75, S$25:S$32, 0)), G75)</f>
        <v>127</v>
      </c>
      <c r="P75" t="str">
        <v>Cuma</v>
      </c>
    </row>
    <row r="76" spans="1:16" ht="15.75">
      <c r="A76" s="3">
        <v>22</v>
      </c>
      <c r="B76" s="31">
        <v>45017</v>
      </c>
      <c r="C76" s="11">
        <v>48.480000000000004</v>
      </c>
      <c r="D76" s="5">
        <v>123</v>
      </c>
      <c r="E76" s="5">
        <v>23.5</v>
      </c>
      <c r="F76" s="6">
        <v>16.89</v>
      </c>
      <c r="G76" s="5">
        <v>127</v>
      </c>
      <c r="H76" s="5">
        <f t="shared" ca="1" si="1"/>
        <v>48.480000000000004</v>
      </c>
      <c r="I76" s="5">
        <f>IF(ISBLANK(D76),U$3,D76)</f>
        <v>123</v>
      </c>
      <c r="J76" s="5">
        <f>IF(ISBLANK(E76),V$3,E76)</f>
        <v>23.5</v>
      </c>
      <c r="K76" s="6">
        <f>IF(ISBLANK(F76),W$3,F76)</f>
        <v>16.89</v>
      </c>
      <c r="L76" s="5">
        <f>IF(ISBLANK(G76),X$3,G76)</f>
        <v>127</v>
      </c>
      <c r="M76" s="5">
        <v>127</v>
      </c>
      <c r="N76" s="5">
        <f ca="1">IF(ISBLANK(G76),AVERAGE(OFFSET(G76,-3,0,3),OFFSET(G76,1,0,3)),G76)</f>
        <v>127</v>
      </c>
      <c r="O76" s="9">
        <f>IF(ISBLANK(G76), INDEX(T$25:T$32, MATCH(P76, S$25:S$32, 0)), G76)</f>
        <v>127</v>
      </c>
      <c r="P76" t="str">
        <v>Cumartesi</v>
      </c>
    </row>
    <row r="77" spans="1:16" ht="15.75">
      <c r="A77" s="3">
        <v>145</v>
      </c>
      <c r="B77" s="31">
        <v>45140</v>
      </c>
      <c r="C77" s="11">
        <v>29.240000000000002</v>
      </c>
      <c r="D77" s="5">
        <v>14.8</v>
      </c>
      <c r="E77" s="5">
        <v>38.9</v>
      </c>
      <c r="F77" s="6">
        <v>1.4600000000000026</v>
      </c>
      <c r="G77" s="5">
        <v>127</v>
      </c>
      <c r="H77" s="5">
        <f t="shared" ca="1" si="1"/>
        <v>29.240000000000002</v>
      </c>
      <c r="I77" s="5">
        <f>IF(ISBLANK(D77),U$3,D77)</f>
        <v>14.8</v>
      </c>
      <c r="J77" s="5">
        <f>IF(ISBLANK(E77),V$3,E77)</f>
        <v>38.9</v>
      </c>
      <c r="K77" s="6">
        <f>IF(ISBLANK(F77),W$3,F77)</f>
        <v>1.4600000000000026</v>
      </c>
      <c r="L77" s="5">
        <f>IF(ISBLANK(G77),X$3,G77)</f>
        <v>127</v>
      </c>
      <c r="M77" s="5">
        <v>127</v>
      </c>
      <c r="N77" s="5">
        <f ca="1">IF(ISBLANK(G77),AVERAGE(OFFSET(G77,-3,0,3),OFFSET(G77,1,0,3)),G77)</f>
        <v>127</v>
      </c>
      <c r="O77" s="9">
        <f>IF(ISBLANK(G77), INDEX(T$25:T$32, MATCH(P77, S$25:S$32, 0)), G77)</f>
        <v>127</v>
      </c>
      <c r="P77" t="str">
        <v>Çarşamba</v>
      </c>
    </row>
    <row r="78" spans="1:16" ht="15.75">
      <c r="A78" s="3">
        <v>19</v>
      </c>
      <c r="B78" s="31">
        <v>45014</v>
      </c>
      <c r="C78" s="11">
        <v>14.84</v>
      </c>
      <c r="D78" s="5">
        <v>20.5</v>
      </c>
      <c r="E78" s="5">
        <v>18.3</v>
      </c>
      <c r="F78" s="6">
        <v>9.8500000000000014</v>
      </c>
      <c r="G78" s="5">
        <v>127</v>
      </c>
      <c r="H78" s="5">
        <f t="shared" ca="1" si="1"/>
        <v>14.84</v>
      </c>
      <c r="I78" s="5">
        <f>IF(ISBLANK(D78),U$3,D78)</f>
        <v>20.5</v>
      </c>
      <c r="J78" s="5">
        <f>IF(ISBLANK(E78),V$3,E78)</f>
        <v>18.3</v>
      </c>
      <c r="K78" s="6">
        <f>IF(ISBLANK(F78),W$3,F78)</f>
        <v>9.8500000000000014</v>
      </c>
      <c r="L78" s="5">
        <f>IF(ISBLANK(G78),X$3,G78)</f>
        <v>127</v>
      </c>
      <c r="M78" s="5">
        <v>127</v>
      </c>
      <c r="N78" s="5">
        <f ca="1">IF(ISBLANK(G78),AVERAGE(OFFSET(G78,-3,0,3),OFFSET(G78,1,0,3)),G78)</f>
        <v>127</v>
      </c>
      <c r="O78" s="9">
        <f>IF(ISBLANK(G78), INDEX(T$25:T$32, MATCH(P78, S$25:S$32, 0)), G78)</f>
        <v>127</v>
      </c>
      <c r="P78" t="str">
        <v>Çarşamba</v>
      </c>
    </row>
    <row r="79" spans="1:16" ht="15.75">
      <c r="A79" s="3">
        <v>82</v>
      </c>
      <c r="B79" s="31">
        <v>45077</v>
      </c>
      <c r="C79" s="11">
        <v>151.96</v>
      </c>
      <c r="D79" s="5">
        <v>4.0999999999999996</v>
      </c>
      <c r="E79" s="5">
        <v>36.9</v>
      </c>
      <c r="F79" s="6">
        <v>11.270000000000001</v>
      </c>
      <c r="G79" s="5">
        <v>128</v>
      </c>
      <c r="H79" s="5">
        <f t="shared" ca="1" si="1"/>
        <v>151.96</v>
      </c>
      <c r="I79" s="5">
        <f>IF(ISBLANK(D79),U$3,D79)</f>
        <v>4.0999999999999996</v>
      </c>
      <c r="J79" s="5">
        <f>IF(ISBLANK(E79),V$3,E79)</f>
        <v>36.9</v>
      </c>
      <c r="K79" s="6">
        <f>IF(ISBLANK(F79),W$3,F79)</f>
        <v>11.270000000000001</v>
      </c>
      <c r="L79" s="5">
        <f>IF(ISBLANK(G79),X$3,G79)</f>
        <v>128</v>
      </c>
      <c r="M79" s="5">
        <v>128</v>
      </c>
      <c r="N79" s="5">
        <f ca="1">IF(ISBLANK(G79),AVERAGE(OFFSET(G79,-3,0,3),OFFSET(G79,1,0,3)),G79)</f>
        <v>128</v>
      </c>
      <c r="O79" s="9">
        <f>IF(ISBLANK(G79), INDEX(T$25:T$32, MATCH(P79, S$25:S$32, 0)), G79)</f>
        <v>128</v>
      </c>
      <c r="P79" t="str">
        <v>Çarşamba</v>
      </c>
    </row>
    <row r="80" spans="1:16" ht="15.75">
      <c r="A80" s="3">
        <v>83</v>
      </c>
      <c r="B80" s="31">
        <v>45078</v>
      </c>
      <c r="C80" s="11">
        <v>18.059999999999999</v>
      </c>
      <c r="D80" s="5">
        <v>20.3</v>
      </c>
      <c r="E80" s="5">
        <v>32.5</v>
      </c>
      <c r="F80" s="6">
        <v>4.68</v>
      </c>
      <c r="G80" s="5">
        <v>128</v>
      </c>
      <c r="H80" s="5">
        <f t="shared" ca="1" si="1"/>
        <v>18.059999999999999</v>
      </c>
      <c r="I80" s="5">
        <f>IF(ISBLANK(D80),U$3,D80)</f>
        <v>20.3</v>
      </c>
      <c r="J80" s="5">
        <f>IF(ISBLANK(E80),V$3,E80)</f>
        <v>32.5</v>
      </c>
      <c r="K80" s="6">
        <f>IF(ISBLANK(F80),W$3,F80)</f>
        <v>4.68</v>
      </c>
      <c r="L80" s="5">
        <f>IF(ISBLANK(G80),X$3,G80)</f>
        <v>128</v>
      </c>
      <c r="M80" s="5">
        <v>128</v>
      </c>
      <c r="N80" s="5">
        <f ca="1">IF(ISBLANK(G80),AVERAGE(OFFSET(G80,-3,0,3),OFFSET(G80,1,0,3)),G80)</f>
        <v>128</v>
      </c>
      <c r="O80" s="9">
        <f>IF(ISBLANK(G80), INDEX(T$25:T$32, MATCH(P80, S$25:S$32, 0)), G80)</f>
        <v>128</v>
      </c>
      <c r="P80" t="str">
        <v>Perşembe</v>
      </c>
    </row>
    <row r="81" spans="1:16" ht="15.75">
      <c r="A81" s="3">
        <v>36</v>
      </c>
      <c r="B81" s="31">
        <v>45031</v>
      </c>
      <c r="C81" s="11">
        <v>62.14</v>
      </c>
      <c r="D81" s="5">
        <v>4.0999999999999996</v>
      </c>
      <c r="E81" s="5">
        <v>8.5</v>
      </c>
      <c r="F81" s="6">
        <v>27.72</v>
      </c>
      <c r="G81" s="5">
        <v>129</v>
      </c>
      <c r="H81" s="5">
        <f t="shared" ca="1" si="1"/>
        <v>62.14</v>
      </c>
      <c r="I81" s="5">
        <f>IF(ISBLANK(D81),U$3,D81)</f>
        <v>4.0999999999999996</v>
      </c>
      <c r="J81" s="5">
        <f>IF(ISBLANK(E81),V$3,E81)</f>
        <v>8.5</v>
      </c>
      <c r="K81" s="6">
        <f>IF(ISBLANK(F81),W$3,F81)</f>
        <v>27.72</v>
      </c>
      <c r="L81" s="5">
        <f>IF(ISBLANK(G81),X$3,G81)</f>
        <v>129</v>
      </c>
      <c r="M81" s="5">
        <v>129</v>
      </c>
      <c r="N81" s="5">
        <f ca="1">IF(ISBLANK(G81),AVERAGE(OFFSET(G81,-3,0,3),OFFSET(G81,1,0,3)),G81)</f>
        <v>129</v>
      </c>
      <c r="O81" s="9">
        <f>IF(ISBLANK(G81), INDEX(T$25:T$32, MATCH(P81, S$25:S$32, 0)), G81)</f>
        <v>129</v>
      </c>
      <c r="P81" t="str">
        <v>Cumartesi</v>
      </c>
    </row>
    <row r="82" spans="1:16" ht="15.75">
      <c r="A82" s="3">
        <v>168</v>
      </c>
      <c r="B82" s="31">
        <v>45163</v>
      </c>
      <c r="C82" s="11">
        <v>48.36</v>
      </c>
      <c r="D82" s="5">
        <v>5.2</v>
      </c>
      <c r="E82" s="5">
        <v>19.399999999999999</v>
      </c>
      <c r="F82" s="6">
        <v>15.520000000000001</v>
      </c>
      <c r="G82" s="5">
        <v>129</v>
      </c>
      <c r="H82" s="5">
        <f t="shared" ca="1" si="1"/>
        <v>48.36</v>
      </c>
      <c r="I82" s="5">
        <f>IF(ISBLANK(D82),U$3,D82)</f>
        <v>5.2</v>
      </c>
      <c r="J82" s="5">
        <f>IF(ISBLANK(E82),V$3,E82)</f>
        <v>19.399999999999999</v>
      </c>
      <c r="K82" s="6">
        <f>IF(ISBLANK(F82),W$3,F82)</f>
        <v>15.520000000000001</v>
      </c>
      <c r="L82" s="5">
        <f>IF(ISBLANK(G82),X$3,G82)</f>
        <v>129</v>
      </c>
      <c r="M82" s="5">
        <v>129</v>
      </c>
      <c r="N82" s="14">
        <f ca="1">IF(ISBLANK(G82),AVERAGE(OFFSET(G82,-3,0,3),OFFSET(G82,1,0,3)),G82)</f>
        <v>129</v>
      </c>
      <c r="O82" s="75">
        <f>IF(ISBLANK(G82), INDEX(T$25:T$32, MATCH(P82, S$25:S$32, 0)), G82)</f>
        <v>129</v>
      </c>
      <c r="P82" t="str">
        <v>Cuma</v>
      </c>
    </row>
    <row r="83" spans="1:16" ht="15.75">
      <c r="A83" s="3">
        <v>117</v>
      </c>
      <c r="B83" s="31">
        <v>45112</v>
      </c>
      <c r="C83" s="11">
        <v>37.839999999999996</v>
      </c>
      <c r="D83" s="5">
        <v>14.3</v>
      </c>
      <c r="E83" s="5">
        <v>25.6</v>
      </c>
      <c r="F83" s="6">
        <v>10.829999999999998</v>
      </c>
      <c r="G83" s="5">
        <v>129</v>
      </c>
      <c r="H83" s="5">
        <f t="shared" ca="1" si="1"/>
        <v>37.839999999999996</v>
      </c>
      <c r="I83" s="5">
        <f>IF(ISBLANK(D83),U$3,D83)</f>
        <v>14.3</v>
      </c>
      <c r="J83" s="5">
        <f>IF(ISBLANK(E83),V$3,E83)</f>
        <v>25.6</v>
      </c>
      <c r="K83" s="6">
        <f>IF(ISBLANK(F83),W$3,F83)</f>
        <v>10.829999999999998</v>
      </c>
      <c r="L83" s="5">
        <f>IF(ISBLANK(G83),X$3,G83)</f>
        <v>129</v>
      </c>
      <c r="M83" s="5">
        <v>129</v>
      </c>
      <c r="N83" s="5">
        <f ca="1">IF(ISBLANK(G83),AVERAGE(OFFSET(G83,-3,0,3),OFFSET(G83,1,0,3)),G83)</f>
        <v>129</v>
      </c>
      <c r="O83" s="9">
        <f>IF(ISBLANK(G83), INDEX(T$25:T$32, MATCH(P83, S$25:S$32, 0)), G83)</f>
        <v>129</v>
      </c>
      <c r="P83" t="str">
        <v>Çarşamba</v>
      </c>
    </row>
    <row r="84" spans="1:16" ht="15.75">
      <c r="A84" s="3">
        <v>174</v>
      </c>
      <c r="B84" s="31">
        <v>45169</v>
      </c>
      <c r="C84" s="11">
        <v>36.68</v>
      </c>
      <c r="D84" s="5">
        <v>7.1</v>
      </c>
      <c r="E84" s="5">
        <v>12.8</v>
      </c>
      <c r="F84" s="6">
        <v>15.27</v>
      </c>
      <c r="G84" s="5">
        <v>129</v>
      </c>
      <c r="H84" s="5">
        <f t="shared" ca="1" si="1"/>
        <v>36.68</v>
      </c>
      <c r="I84" s="5">
        <f>IF(ISBLANK(D84),U$3,D84)</f>
        <v>7.1</v>
      </c>
      <c r="J84" s="5">
        <f>IF(ISBLANK(E84),V$3,E84)</f>
        <v>12.8</v>
      </c>
      <c r="K84" s="6">
        <f>IF(ISBLANK(F84),W$3,F84)</f>
        <v>15.27</v>
      </c>
      <c r="L84" s="5">
        <f>IF(ISBLANK(G84),X$3,G84)</f>
        <v>129</v>
      </c>
      <c r="M84" s="5">
        <v>129</v>
      </c>
      <c r="N84" s="5">
        <f ca="1">IF(ISBLANK(G84),AVERAGE(OFFSET(G84,-3,0,3),OFFSET(G84,1,0,3)),G84)</f>
        <v>129</v>
      </c>
      <c r="O84" s="9">
        <f>IF(ISBLANK(G84), INDEX(T$25:T$32, MATCH(P84, S$25:S$32, 0)), G84)</f>
        <v>129</v>
      </c>
      <c r="P84" t="str">
        <v>Perşembe</v>
      </c>
    </row>
    <row r="85" spans="1:16" ht="15.75">
      <c r="A85" s="3">
        <v>72</v>
      </c>
      <c r="B85" s="31">
        <v>45067</v>
      </c>
      <c r="C85" s="11">
        <v>29.96</v>
      </c>
      <c r="D85" s="5">
        <v>14.3</v>
      </c>
      <c r="E85" s="5">
        <v>31.7</v>
      </c>
      <c r="F85" s="6">
        <v>5.4500000000000028</v>
      </c>
      <c r="G85" s="5">
        <v>129</v>
      </c>
      <c r="H85" s="5">
        <f t="shared" ca="1" si="1"/>
        <v>29.96</v>
      </c>
      <c r="I85" s="5">
        <f>IF(ISBLANK(D85),U$3,D85)</f>
        <v>14.3</v>
      </c>
      <c r="J85" s="5">
        <f>IF(ISBLANK(E85),V$3,E85)</f>
        <v>31.7</v>
      </c>
      <c r="K85" s="6">
        <f>IF(ISBLANK(F85),W$3,F85)</f>
        <v>5.4500000000000028</v>
      </c>
      <c r="L85" s="5">
        <f>IF(ISBLANK(G85),X$3,G85)</f>
        <v>129</v>
      </c>
      <c r="M85" s="5">
        <v>129</v>
      </c>
      <c r="N85" s="5">
        <f ca="1">IF(ISBLANK(G85),AVERAGE(OFFSET(G85,-3,0,3),OFFSET(G85,1,0,3)),G85)</f>
        <v>129</v>
      </c>
      <c r="O85" s="9">
        <f>IF(ISBLANK(G85), INDEX(T$25:T$32, MATCH(P85, S$25:S$32, 0)), G85)</f>
        <v>129</v>
      </c>
      <c r="P85" t="str">
        <v>Pazar</v>
      </c>
    </row>
    <row r="86" spans="1:16" ht="15.75">
      <c r="A86" s="3">
        <v>179</v>
      </c>
      <c r="B86" s="31">
        <v>45174</v>
      </c>
      <c r="C86" s="11">
        <v>63.339999999999996</v>
      </c>
      <c r="D86" s="5">
        <v>2.2999999999999998</v>
      </c>
      <c r="E86" s="5">
        <v>23.7</v>
      </c>
      <c r="F86" s="6">
        <v>19.339999999999996</v>
      </c>
      <c r="G86" s="5">
        <v>131</v>
      </c>
      <c r="H86" s="5">
        <f t="shared" ca="1" si="1"/>
        <v>63.339999999999996</v>
      </c>
      <c r="I86" s="5">
        <f>IF(ISBLANK(D86),U$3,D86)</f>
        <v>2.2999999999999998</v>
      </c>
      <c r="J86" s="5">
        <f>IF(ISBLANK(E86),V$3,E86)</f>
        <v>23.7</v>
      </c>
      <c r="K86" s="6">
        <f>IF(ISBLANK(F86),W$3,F86)</f>
        <v>19.339999999999996</v>
      </c>
      <c r="L86" s="5">
        <f>IF(ISBLANK(G86),X$3,G86)</f>
        <v>131</v>
      </c>
      <c r="M86" s="5">
        <v>131</v>
      </c>
      <c r="N86" s="5">
        <f ca="1">IF(ISBLANK(G86),AVERAGE(OFFSET(G86,-3,0,3),OFFSET(G86,1,0,3)),G86)</f>
        <v>131</v>
      </c>
      <c r="O86" s="9">
        <f>IF(ISBLANK(G86), INDEX(T$25:T$32, MATCH(P86, S$25:S$32, 0)), G86)</f>
        <v>131</v>
      </c>
      <c r="P86" t="str">
        <v>Salı</v>
      </c>
    </row>
    <row r="87" spans="1:16" ht="15.75">
      <c r="A87" s="3">
        <v>166</v>
      </c>
      <c r="B87" s="31">
        <v>45161</v>
      </c>
      <c r="C87" s="11">
        <v>56.9</v>
      </c>
      <c r="D87" s="5">
        <v>3.4</v>
      </c>
      <c r="E87" s="5">
        <v>84.8</v>
      </c>
      <c r="F87" s="6">
        <v>11.229999999999997</v>
      </c>
      <c r="G87" s="5">
        <v>131</v>
      </c>
      <c r="H87" s="5">
        <f t="shared" ca="1" si="1"/>
        <v>56.9</v>
      </c>
      <c r="I87" s="5">
        <f>IF(ISBLANK(D87),U$3,D87)</f>
        <v>3.4</v>
      </c>
      <c r="J87" s="5">
        <f>IF(ISBLANK(E87),V$3,E87)</f>
        <v>84.8</v>
      </c>
      <c r="K87" s="6">
        <f>IF(ISBLANK(F87),W$3,F87)</f>
        <v>11.229999999999997</v>
      </c>
      <c r="L87" s="5">
        <f>IF(ISBLANK(G87),X$3,G87)</f>
        <v>131</v>
      </c>
      <c r="M87" s="5">
        <v>131</v>
      </c>
      <c r="N87" s="5">
        <f ca="1">IF(ISBLANK(G87),AVERAGE(OFFSET(G87,-3,0,3),OFFSET(G87,1,0,3)),G87)</f>
        <v>131</v>
      </c>
      <c r="O87" s="9">
        <f>IF(ISBLANK(G87), INDEX(T$25:T$32, MATCH(P87, S$25:S$32, 0)), G87)</f>
        <v>131</v>
      </c>
      <c r="P87" t="str">
        <v>Çarşamba</v>
      </c>
    </row>
    <row r="88" spans="1:16" ht="15.75">
      <c r="A88" s="3">
        <v>178</v>
      </c>
      <c r="B88" s="31">
        <v>45173</v>
      </c>
      <c r="C88" s="11">
        <v>40.04</v>
      </c>
      <c r="D88" s="5">
        <v>7.8</v>
      </c>
      <c r="E88" s="5">
        <v>35.200000000000003</v>
      </c>
      <c r="F88" s="6">
        <v>95</v>
      </c>
      <c r="G88" s="5">
        <v>131</v>
      </c>
      <c r="H88" s="5">
        <f t="shared" ca="1" si="1"/>
        <v>40.04</v>
      </c>
      <c r="I88" s="5">
        <f>IF(ISBLANK(D88),U$3,D88)</f>
        <v>7.8</v>
      </c>
      <c r="J88" s="5">
        <f>IF(ISBLANK(E88),V$3,E88)</f>
        <v>35.200000000000003</v>
      </c>
      <c r="K88" s="6">
        <f>IF(ISBLANK(F88),W$3,F88)</f>
        <v>95</v>
      </c>
      <c r="L88" s="5">
        <f>IF(ISBLANK(G88),X$3,G88)</f>
        <v>131</v>
      </c>
      <c r="M88" s="5">
        <v>131</v>
      </c>
      <c r="N88" s="5">
        <f ca="1">IF(ISBLANK(G88),AVERAGE(OFFSET(G88,-3,0,3),OFFSET(G88,1,0,3)),G88)</f>
        <v>131</v>
      </c>
      <c r="O88" s="9">
        <f>IF(ISBLANK(G88), INDEX(T$25:T$32, MATCH(P88, S$25:S$32, 0)), G88)</f>
        <v>131</v>
      </c>
      <c r="P88" t="str">
        <v>Pazartesi</v>
      </c>
    </row>
    <row r="89" spans="1:16" ht="15.75">
      <c r="A89" s="3">
        <v>97</v>
      </c>
      <c r="B89" s="31">
        <v>45092</v>
      </c>
      <c r="C89" s="11">
        <v>46.519999999999996</v>
      </c>
      <c r="D89" s="5">
        <v>3.5</v>
      </c>
      <c r="E89" s="5">
        <v>5.9</v>
      </c>
      <c r="F89" s="6">
        <v>19.149999999999999</v>
      </c>
      <c r="G89" s="5">
        <v>132</v>
      </c>
      <c r="H89" s="5">
        <f t="shared" ca="1" si="1"/>
        <v>46.519999999999996</v>
      </c>
      <c r="I89" s="5">
        <f>IF(ISBLANK(D89),U$3,D89)</f>
        <v>3.5</v>
      </c>
      <c r="J89" s="5">
        <f>IF(ISBLANK(E89),V$3,E89)</f>
        <v>5.9</v>
      </c>
      <c r="K89" s="6">
        <f>IF(ISBLANK(F89),W$3,F89)</f>
        <v>19.149999999999999</v>
      </c>
      <c r="L89" s="5">
        <f>IF(ISBLANK(G89),X$3,G89)</f>
        <v>132</v>
      </c>
      <c r="M89" s="5">
        <v>132</v>
      </c>
      <c r="N89" s="5">
        <f ca="1">IF(ISBLANK(G89),AVERAGE(OFFSET(G89,-3,0,3),OFFSET(G89,1,0,3)),G89)</f>
        <v>132</v>
      </c>
      <c r="O89" s="9">
        <f>IF(ISBLANK(G89), INDEX(T$25:T$32, MATCH(P89, S$25:S$32, 0)), G89)</f>
        <v>132</v>
      </c>
      <c r="P89" t="str">
        <v>Perşembe</v>
      </c>
    </row>
    <row r="90" spans="1:16" ht="15.75">
      <c r="A90" s="3">
        <v>165</v>
      </c>
      <c r="B90" s="31">
        <v>45160</v>
      </c>
      <c r="C90" s="11">
        <v>28.44</v>
      </c>
      <c r="D90" s="5">
        <v>14.7</v>
      </c>
      <c r="E90" s="5">
        <v>5.4</v>
      </c>
      <c r="F90" s="6">
        <v>16.91</v>
      </c>
      <c r="G90" s="5">
        <v>132</v>
      </c>
      <c r="H90" s="5">
        <f t="shared" ca="1" si="1"/>
        <v>28.44</v>
      </c>
      <c r="I90" s="5">
        <f>IF(ISBLANK(D90),U$3,D90)</f>
        <v>14.7</v>
      </c>
      <c r="J90" s="5">
        <f>IF(ISBLANK(E90),V$3,E90)</f>
        <v>5.4</v>
      </c>
      <c r="K90" s="6">
        <f>IF(ISBLANK(F90),W$3,F90)</f>
        <v>16.91</v>
      </c>
      <c r="L90" s="5">
        <f>IF(ISBLANK(G90),X$3,G90)</f>
        <v>132</v>
      </c>
      <c r="M90" s="5">
        <v>132</v>
      </c>
      <c r="N90" s="5">
        <f ca="1">IF(ISBLANK(G90),AVERAGE(OFFSET(G90,-3,0,3),OFFSET(G90,1,0,3)),G90)</f>
        <v>132</v>
      </c>
      <c r="O90" s="9">
        <f>IF(ISBLANK(G90), INDEX(T$25:T$32, MATCH(P90, S$25:S$32, 0)), G90)</f>
        <v>132</v>
      </c>
      <c r="P90" t="str">
        <v>Salı</v>
      </c>
    </row>
    <row r="91" spans="1:16" ht="15.75">
      <c r="A91" s="3">
        <v>58</v>
      </c>
      <c r="B91" s="31">
        <v>45053</v>
      </c>
      <c r="C91" s="11">
        <v>33.239999999999995</v>
      </c>
      <c r="D91" s="5">
        <v>19.2</v>
      </c>
      <c r="E91" s="5">
        <v>16.600000000000001</v>
      </c>
      <c r="F91" s="6">
        <v>16.579999999999998</v>
      </c>
      <c r="G91" s="5">
        <v>133</v>
      </c>
      <c r="H91" s="5">
        <f t="shared" ca="1" si="1"/>
        <v>33.239999999999995</v>
      </c>
      <c r="I91" s="5">
        <f>IF(ISBLANK(D91),U$3,D91)</f>
        <v>19.2</v>
      </c>
      <c r="J91" s="5">
        <f>IF(ISBLANK(E91),V$3,E91)</f>
        <v>16.600000000000001</v>
      </c>
      <c r="K91" s="6">
        <f>IF(ISBLANK(F91),W$3,F91)</f>
        <v>16.579999999999998</v>
      </c>
      <c r="L91" s="5">
        <f>IF(ISBLANK(G91),X$3,G91)</f>
        <v>133</v>
      </c>
      <c r="M91" s="5">
        <v>133</v>
      </c>
      <c r="N91" s="5">
        <f ca="1">IF(ISBLANK(G91),AVERAGE(OFFSET(G91,-3,0,3),OFFSET(G91,1,0,3)),G91)</f>
        <v>133</v>
      </c>
      <c r="O91" s="9">
        <f>IF(ISBLANK(G91), INDEX(T$25:T$32, MATCH(P91, S$25:S$32, 0)), G91)</f>
        <v>133</v>
      </c>
      <c r="P91" t="str">
        <v>Pazar</v>
      </c>
    </row>
    <row r="92" spans="1:16" ht="15.75">
      <c r="A92" s="3">
        <v>116</v>
      </c>
      <c r="B92" s="31">
        <v>45111</v>
      </c>
      <c r="C92" s="11">
        <v>24.02</v>
      </c>
      <c r="D92" s="5">
        <v>35</v>
      </c>
      <c r="E92" s="5">
        <v>52.7</v>
      </c>
      <c r="F92" s="6">
        <v>3.9299999999999962</v>
      </c>
      <c r="G92" s="5">
        <v>133</v>
      </c>
      <c r="H92" s="5">
        <f t="shared" ca="1" si="1"/>
        <v>24.02</v>
      </c>
      <c r="I92" s="5">
        <f>IF(ISBLANK(D92),U$3,D92)</f>
        <v>35</v>
      </c>
      <c r="J92" s="5">
        <f>IF(ISBLANK(E92),V$3,E92)</f>
        <v>52.7</v>
      </c>
      <c r="K92" s="6">
        <f>IF(ISBLANK(F92),W$3,F92)</f>
        <v>3.9299999999999962</v>
      </c>
      <c r="L92" s="5">
        <f>IF(ISBLANK(G92),X$3,G92)</f>
        <v>133</v>
      </c>
      <c r="M92" s="5">
        <v>133</v>
      </c>
      <c r="N92" s="5">
        <f ca="1">IF(ISBLANK(G92),AVERAGE(OFFSET(G92,-3,0,3),OFFSET(G92,1,0,3)),G92)</f>
        <v>133</v>
      </c>
      <c r="O92" s="9">
        <f>IF(ISBLANK(G92), INDEX(T$25:T$32, MATCH(P92, S$25:S$32, 0)), G92)</f>
        <v>133</v>
      </c>
      <c r="P92" t="str">
        <v>Salı</v>
      </c>
    </row>
    <row r="93" spans="1:16" ht="15.75">
      <c r="A93" s="13">
        <v>17</v>
      </c>
      <c r="B93" s="30">
        <v>45012</v>
      </c>
      <c r="C93" s="15">
        <v>89.06</v>
      </c>
      <c r="D93" s="14">
        <v>36.6</v>
      </c>
      <c r="E93" s="14">
        <v>93.625</v>
      </c>
      <c r="F93" s="16">
        <v>23.379999999999995</v>
      </c>
      <c r="G93" s="14">
        <v>135</v>
      </c>
      <c r="H93" s="5">
        <f t="shared" ca="1" si="1"/>
        <v>89.06</v>
      </c>
      <c r="I93" s="14">
        <f>IF(ISBLANK(D93),U$3,D93)</f>
        <v>36.6</v>
      </c>
      <c r="J93" s="14">
        <f>IF(ISBLANK(E93),V$3,E93)</f>
        <v>93.625</v>
      </c>
      <c r="K93" s="16">
        <f>IF(ISBLANK(F93),W$3,F93)</f>
        <v>23.379999999999995</v>
      </c>
      <c r="L93" s="14">
        <f>IF(ISBLANK(G93),X$3,G93)</f>
        <v>135</v>
      </c>
      <c r="M93" s="14">
        <v>135</v>
      </c>
      <c r="N93" s="5">
        <f ca="1">IF(ISBLANK(G93),AVERAGE(OFFSET(G93,-3,0,3),OFFSET(G93,1,0,3)),G93)</f>
        <v>135</v>
      </c>
      <c r="O93" s="9">
        <f>IF(ISBLANK(G93), INDEX(T$25:T$32, MATCH(P93, S$25:S$32, 0)), G93)</f>
        <v>135</v>
      </c>
      <c r="P93" t="str">
        <v>Pazartesi</v>
      </c>
    </row>
    <row r="94" spans="1:16" ht="15.75">
      <c r="A94" s="3">
        <v>180</v>
      </c>
      <c r="B94" s="31">
        <v>45175</v>
      </c>
      <c r="C94" s="11">
        <v>41.12</v>
      </c>
      <c r="D94" s="5">
        <v>10</v>
      </c>
      <c r="E94" s="5">
        <v>17.600000000000001</v>
      </c>
      <c r="F94" s="6">
        <v>14.519999999999998</v>
      </c>
      <c r="G94" s="5">
        <v>135</v>
      </c>
      <c r="H94" s="5">
        <f t="shared" ca="1" si="1"/>
        <v>41.12</v>
      </c>
      <c r="I94" s="5">
        <f>IF(ISBLANK(D94),U$3,D94)</f>
        <v>10</v>
      </c>
      <c r="J94" s="5">
        <f>IF(ISBLANK(E94),V$3,E94)</f>
        <v>17.600000000000001</v>
      </c>
      <c r="K94" s="6">
        <f>IF(ISBLANK(F94),W$3,F94)</f>
        <v>14.519999999999998</v>
      </c>
      <c r="L94" s="5">
        <f>IF(ISBLANK(G94),X$3,G94)</f>
        <v>135</v>
      </c>
      <c r="M94" s="5">
        <v>135</v>
      </c>
      <c r="N94" s="5">
        <f ca="1">IF(ISBLANK(G94),AVERAGE(OFFSET(G94,-3,0,3),OFFSET(G94,1,0,3)),G94)</f>
        <v>135</v>
      </c>
      <c r="O94" s="9">
        <f>IF(ISBLANK(G94), INDEX(T$25:T$32, MATCH(P94, S$25:S$32, 0)), G94)</f>
        <v>135</v>
      </c>
      <c r="P94" t="str">
        <v>Çarşamba</v>
      </c>
    </row>
    <row r="95" spans="1:16" ht="15.75">
      <c r="A95" s="3">
        <v>68</v>
      </c>
      <c r="B95" s="31">
        <v>45063</v>
      </c>
      <c r="C95" s="11">
        <v>30.860000000000003</v>
      </c>
      <c r="D95" s="5">
        <v>14.5</v>
      </c>
      <c r="E95" s="5">
        <v>10.199999999999999</v>
      </c>
      <c r="F95" s="6">
        <v>17.100000000000001</v>
      </c>
      <c r="G95" s="5">
        <v>135</v>
      </c>
      <c r="H95" s="5">
        <f t="shared" ca="1" si="1"/>
        <v>30.860000000000003</v>
      </c>
      <c r="I95" s="5">
        <f>IF(ISBLANK(D95),U$3,D95)</f>
        <v>14.5</v>
      </c>
      <c r="J95" s="5">
        <f>IF(ISBLANK(E95),V$3,E95)</f>
        <v>10.199999999999999</v>
      </c>
      <c r="K95" s="6">
        <f>IF(ISBLANK(F95),W$3,F95)</f>
        <v>17.100000000000001</v>
      </c>
      <c r="L95" s="5">
        <f>IF(ISBLANK(G95),X$3,G95)</f>
        <v>135</v>
      </c>
      <c r="M95" s="5">
        <v>135</v>
      </c>
      <c r="N95" s="5">
        <f ca="1">IF(ISBLANK(G95),AVERAGE(OFFSET(G95,-3,0,3),OFFSET(G95,1,0,3)),G95)</f>
        <v>135</v>
      </c>
      <c r="O95" s="9">
        <f>IF(ISBLANK(G95), INDEX(T$25:T$32, MATCH(P95, S$25:S$32, 0)), G95)</f>
        <v>135</v>
      </c>
      <c r="P95" t="str">
        <v>Çarşamba</v>
      </c>
    </row>
    <row r="96" spans="1:16" ht="15.75">
      <c r="A96" s="3">
        <v>101</v>
      </c>
      <c r="B96" s="31">
        <v>45096</v>
      </c>
      <c r="C96" s="11">
        <v>51.480000000000004</v>
      </c>
      <c r="D96" s="5">
        <v>4.3</v>
      </c>
      <c r="E96" s="5">
        <v>49.8</v>
      </c>
      <c r="F96" s="6">
        <v>4.4699999999999989</v>
      </c>
      <c r="G96" s="5">
        <v>137</v>
      </c>
      <c r="H96" s="5">
        <f t="shared" ca="1" si="1"/>
        <v>51.480000000000004</v>
      </c>
      <c r="I96" s="5">
        <f>IF(ISBLANK(D96),U$3,D96)</f>
        <v>4.3</v>
      </c>
      <c r="J96" s="5">
        <f>IF(ISBLANK(E96),V$3,E96)</f>
        <v>49.8</v>
      </c>
      <c r="K96" s="6">
        <f>IF(ISBLANK(F96),W$3,F96)</f>
        <v>4.4699999999999989</v>
      </c>
      <c r="L96" s="5">
        <f>IF(ISBLANK(G96),X$3,G96)</f>
        <v>137</v>
      </c>
      <c r="M96" s="5">
        <v>137</v>
      </c>
      <c r="N96" s="5">
        <f ca="1">IF(ISBLANK(G96),AVERAGE(OFFSET(G96,-3,0,3),OFFSET(G96,1,0,3)),G96)</f>
        <v>137</v>
      </c>
      <c r="O96" s="9">
        <f>IF(ISBLANK(G96), INDEX(T$25:T$32, MATCH(P96, S$25:S$32, 0)), G96)</f>
        <v>137</v>
      </c>
      <c r="P96" t="str">
        <v>Pazartesi</v>
      </c>
    </row>
    <row r="97" spans="1:16" ht="15.75">
      <c r="A97" s="3">
        <v>5</v>
      </c>
      <c r="B97" s="31">
        <v>45000</v>
      </c>
      <c r="C97" s="11">
        <v>46.160000000000004</v>
      </c>
      <c r="D97" s="5">
        <v>10.8</v>
      </c>
      <c r="E97" s="5">
        <v>58.4</v>
      </c>
      <c r="F97" s="6">
        <v>0.12000000000000455</v>
      </c>
      <c r="G97" s="5">
        <v>137</v>
      </c>
      <c r="H97" s="5">
        <f t="shared" ca="1" si="1"/>
        <v>46.160000000000004</v>
      </c>
      <c r="I97" s="5">
        <f>IF(ISBLANK(D97),U$3,D97)</f>
        <v>10.8</v>
      </c>
      <c r="J97" s="5">
        <f>IF(ISBLANK(E97),V$3,E97)</f>
        <v>58.4</v>
      </c>
      <c r="K97" s="6">
        <f>IF(ISBLANK(F97),W$3,F97)</f>
        <v>0.12000000000000455</v>
      </c>
      <c r="L97" s="5">
        <f>IF(ISBLANK(G97),X$3,G97)</f>
        <v>137</v>
      </c>
      <c r="M97" s="5">
        <v>137</v>
      </c>
      <c r="N97" s="5">
        <f ca="1">IF(ISBLANK(G97),AVERAGE(OFFSET(G97,-3,0,3),OFFSET(G97,1,0,3)),G97)</f>
        <v>137</v>
      </c>
      <c r="O97" s="9">
        <f>IF(ISBLANK(G97), INDEX(T$25:T$32, MATCH(P97, S$25:S$32, 0)), G97)</f>
        <v>137</v>
      </c>
      <c r="P97" t="str">
        <v>Çarşamba</v>
      </c>
    </row>
    <row r="98" spans="1:16" ht="15.75">
      <c r="A98" s="3">
        <v>160</v>
      </c>
      <c r="B98" s="31">
        <v>45155</v>
      </c>
      <c r="C98" s="11">
        <v>32.339999999999996</v>
      </c>
      <c r="D98" s="5">
        <v>18.399999999999999</v>
      </c>
      <c r="E98" s="5">
        <v>34.6</v>
      </c>
      <c r="F98" s="6">
        <v>8.5299999999999958</v>
      </c>
      <c r="G98" s="5">
        <v>138</v>
      </c>
      <c r="H98" s="5">
        <f t="shared" ca="1" si="1"/>
        <v>32.339999999999996</v>
      </c>
      <c r="I98" s="5">
        <f>IF(ISBLANK(D98),U$3,D98)</f>
        <v>18.399999999999999</v>
      </c>
      <c r="J98" s="5">
        <f>IF(ISBLANK(E98),V$3,E98)</f>
        <v>34.6</v>
      </c>
      <c r="K98" s="6">
        <f>IF(ISBLANK(F98),W$3,F98)</f>
        <v>8.5299999999999958</v>
      </c>
      <c r="L98" s="5">
        <f>IF(ISBLANK(G98),X$3,G98)</f>
        <v>138</v>
      </c>
      <c r="M98" s="5">
        <v>138</v>
      </c>
      <c r="N98" s="5">
        <f ca="1">IF(ISBLANK(G98),AVERAGE(OFFSET(G98,-3,0,3),OFFSET(G98,1,0,3)),G98)</f>
        <v>138</v>
      </c>
      <c r="O98" s="9">
        <f>IF(ISBLANK(G98), INDEX(T$25:T$32, MATCH(P98, S$25:S$32, 0)), G98)</f>
        <v>138</v>
      </c>
      <c r="P98" t="str">
        <v>Perşembe</v>
      </c>
    </row>
    <row r="99" spans="1:16" ht="15.75">
      <c r="A99" s="3">
        <v>26</v>
      </c>
      <c r="B99" s="31">
        <v>45021</v>
      </c>
      <c r="C99" s="11">
        <v>59.58</v>
      </c>
      <c r="D99" s="5">
        <v>3.5</v>
      </c>
      <c r="E99" s="5">
        <v>19.5</v>
      </c>
      <c r="F99" s="6">
        <v>20.239999999999998</v>
      </c>
      <c r="G99" s="5">
        <v>139</v>
      </c>
      <c r="H99" s="5">
        <f t="shared" ca="1" si="1"/>
        <v>59.58</v>
      </c>
      <c r="I99" s="5">
        <f>IF(ISBLANK(D99),U$3,D99)</f>
        <v>3.5</v>
      </c>
      <c r="J99" s="5">
        <f>IF(ISBLANK(E99),V$3,E99)</f>
        <v>19.5</v>
      </c>
      <c r="K99" s="6">
        <f>IF(ISBLANK(F99),W$3,F99)</f>
        <v>20.239999999999998</v>
      </c>
      <c r="L99" s="5">
        <f>IF(ISBLANK(G99),X$3,G99)</f>
        <v>139</v>
      </c>
      <c r="M99" s="5">
        <v>139</v>
      </c>
      <c r="N99" s="5">
        <f ca="1">IF(ISBLANK(G99),AVERAGE(OFFSET(G99,-3,0,3),OFFSET(G99,1,0,3)),G99)</f>
        <v>139</v>
      </c>
      <c r="O99" s="9">
        <f>IF(ISBLANK(G99), INDEX(T$25:T$32, MATCH(P99, S$25:S$32, 0)), G99)</f>
        <v>139</v>
      </c>
      <c r="P99" t="str">
        <v>Çarşamba</v>
      </c>
    </row>
    <row r="100" spans="1:16" ht="15.75">
      <c r="A100" s="3">
        <v>200</v>
      </c>
      <c r="B100" s="31">
        <v>45195</v>
      </c>
      <c r="C100" s="11">
        <v>52.42</v>
      </c>
      <c r="D100" s="5">
        <v>8.6</v>
      </c>
      <c r="E100" s="5">
        <v>8.6999999999999993</v>
      </c>
      <c r="F100" s="6">
        <v>1</v>
      </c>
      <c r="G100" s="5">
        <v>139</v>
      </c>
      <c r="H100" s="5">
        <f t="shared" ca="1" si="1"/>
        <v>52.42</v>
      </c>
      <c r="I100" s="5">
        <f>IF(ISBLANK(D100),U$3,D100)</f>
        <v>8.6</v>
      </c>
      <c r="J100" s="5">
        <f>IF(ISBLANK(E100),V$3,E100)</f>
        <v>8.6999999999999993</v>
      </c>
      <c r="K100" s="6">
        <f>IF(ISBLANK(F100),W$3,F100)</f>
        <v>1</v>
      </c>
      <c r="L100" s="5">
        <f>IF(ISBLANK(G100),X$3,G100)</f>
        <v>139</v>
      </c>
      <c r="M100" s="5">
        <v>139</v>
      </c>
      <c r="N100" s="5">
        <f ca="1">IF(ISBLANK(G100),AVERAGE(OFFSET(G100,-3,0,3),OFFSET(G100,1,0,3)),G100)</f>
        <v>139</v>
      </c>
      <c r="O100" s="9">
        <f>IF(ISBLANK(G100), INDEX(T$25:T$32, MATCH(P100, S$25:S$32, 0)), G100)</f>
        <v>139</v>
      </c>
      <c r="P100" t="str">
        <v>Salı</v>
      </c>
    </row>
    <row r="101" spans="1:16" ht="15.75">
      <c r="A101" s="3">
        <v>198</v>
      </c>
      <c r="B101" s="31">
        <v>45193</v>
      </c>
      <c r="C101" s="11">
        <v>44.4</v>
      </c>
      <c r="D101" s="5">
        <v>9.3000000000000007</v>
      </c>
      <c r="E101" s="5">
        <v>6.4</v>
      </c>
      <c r="F101" s="6">
        <v>19.79</v>
      </c>
      <c r="G101" s="5">
        <v>139</v>
      </c>
      <c r="H101" s="5">
        <f t="shared" ca="1" si="1"/>
        <v>44.4</v>
      </c>
      <c r="I101" s="5">
        <f>IF(ISBLANK(D101),U$3,D101)</f>
        <v>9.3000000000000007</v>
      </c>
      <c r="J101" s="5">
        <f>IF(ISBLANK(E101),V$3,E101)</f>
        <v>6.4</v>
      </c>
      <c r="K101" s="6">
        <f>IF(ISBLANK(F101),W$3,F101)</f>
        <v>19.79</v>
      </c>
      <c r="L101" s="5">
        <f>IF(ISBLANK(G101),X$3,G101)</f>
        <v>139</v>
      </c>
      <c r="M101" s="5">
        <v>139</v>
      </c>
      <c r="N101" s="5">
        <f ca="1">IF(ISBLANK(G101),AVERAGE(OFFSET(G101,-3,0,3),OFFSET(G101,1,0,3)),G101)</f>
        <v>139</v>
      </c>
      <c r="O101" s="9">
        <f>IF(ISBLANK(G101), INDEX(T$25:T$32, MATCH(P101, S$25:S$32, 0)), G101)</f>
        <v>139</v>
      </c>
      <c r="P101" t="str">
        <v>Pazar</v>
      </c>
    </row>
    <row r="102" spans="1:16" ht="15.75">
      <c r="A102" s="3">
        <v>147</v>
      </c>
      <c r="B102" s="31">
        <v>45142</v>
      </c>
      <c r="C102" s="11">
        <v>55.019999999999996</v>
      </c>
      <c r="D102" s="5">
        <v>7.3</v>
      </c>
      <c r="E102" s="5">
        <v>8.6999999999999993</v>
      </c>
      <c r="F102" s="6">
        <v>24.179999999999996</v>
      </c>
      <c r="G102" s="5">
        <v>142</v>
      </c>
      <c r="H102" s="5">
        <f t="shared" ca="1" si="1"/>
        <v>55.019999999999996</v>
      </c>
      <c r="I102" s="5">
        <f>IF(ISBLANK(D102),U$3,D102)</f>
        <v>7.3</v>
      </c>
      <c r="J102" s="5">
        <f>IF(ISBLANK(E102),V$3,E102)</f>
        <v>8.6999999999999993</v>
      </c>
      <c r="K102" s="6">
        <f>IF(ISBLANK(F102),W$3,F102)</f>
        <v>24.179999999999996</v>
      </c>
      <c r="L102" s="5">
        <f>IF(ISBLANK(G102),X$3,G102)</f>
        <v>142</v>
      </c>
      <c r="M102" s="5">
        <v>142</v>
      </c>
      <c r="N102" s="5">
        <f ca="1">IF(ISBLANK(G102),AVERAGE(OFFSET(G102,-3,0,3),OFFSET(G102,1,0,3)),G102)</f>
        <v>142</v>
      </c>
      <c r="O102" s="9">
        <f>IF(ISBLANK(G102), INDEX(T$25:T$32, MATCH(P102, S$25:S$32, 0)), G102)</f>
        <v>142</v>
      </c>
      <c r="P102" t="str">
        <v>Cuma</v>
      </c>
    </row>
    <row r="103" spans="1:16" ht="15.75">
      <c r="A103" s="3">
        <v>132</v>
      </c>
      <c r="B103" s="31">
        <v>45127</v>
      </c>
      <c r="C103" s="11">
        <v>55.04</v>
      </c>
      <c r="D103" s="5">
        <v>2.9</v>
      </c>
      <c r="E103" s="5">
        <v>43</v>
      </c>
      <c r="F103" s="6">
        <v>10.77</v>
      </c>
      <c r="G103" s="5">
        <v>147</v>
      </c>
      <c r="H103" s="5">
        <f t="shared" ca="1" si="1"/>
        <v>55.04</v>
      </c>
      <c r="I103" s="5">
        <f>IF(ISBLANK(D103),U$3,D103)</f>
        <v>2.9</v>
      </c>
      <c r="J103" s="5">
        <f>IF(ISBLANK(E103),V$3,E103)</f>
        <v>43</v>
      </c>
      <c r="K103" s="6">
        <f>IF(ISBLANK(F103),W$3,F103)</f>
        <v>10.77</v>
      </c>
      <c r="L103" s="5">
        <f>IF(ISBLANK(G103),X$3,G103)</f>
        <v>147</v>
      </c>
      <c r="M103" s="5">
        <v>147</v>
      </c>
      <c r="N103" s="5">
        <f ca="1">IF(ISBLANK(G103),AVERAGE(OFFSET(G103,-3,0,3),OFFSET(G103,1,0,3)),G103)</f>
        <v>147</v>
      </c>
      <c r="O103" s="9">
        <f>IF(ISBLANK(G103), INDEX(T$25:T$32, MATCH(P103, S$25:S$32, 0)), G103)</f>
        <v>147</v>
      </c>
      <c r="P103" t="str">
        <v>Perşembe</v>
      </c>
    </row>
    <row r="104" spans="1:16" ht="15.75">
      <c r="A104" s="3">
        <v>89</v>
      </c>
      <c r="B104" s="31">
        <v>45084</v>
      </c>
      <c r="C104" s="11">
        <v>27.66</v>
      </c>
      <c r="D104" s="5">
        <v>225.5</v>
      </c>
      <c r="E104" s="5">
        <v>73.400000000000006</v>
      </c>
      <c r="F104" s="6">
        <v>12.219999999999995</v>
      </c>
      <c r="G104" s="5">
        <v>147</v>
      </c>
      <c r="H104" s="5">
        <f t="shared" ca="1" si="1"/>
        <v>27.66</v>
      </c>
      <c r="I104" s="5">
        <f>IF(ISBLANK(D104),U$3,D104)</f>
        <v>225.5</v>
      </c>
      <c r="J104" s="5">
        <f>IF(ISBLANK(E104),V$3,E104)</f>
        <v>73.400000000000006</v>
      </c>
      <c r="K104" s="6">
        <f>IF(ISBLANK(F104),W$3,F104)</f>
        <v>12.219999999999995</v>
      </c>
      <c r="L104" s="5">
        <f>IF(ISBLANK(G104),X$3,G104)</f>
        <v>147</v>
      </c>
      <c r="M104" s="5">
        <v>147</v>
      </c>
      <c r="N104" s="5">
        <f ca="1">IF(ISBLANK(G104),AVERAGE(OFFSET(G104,-3,0,3),OFFSET(G104,1,0,3)),G104)</f>
        <v>147</v>
      </c>
      <c r="O104" s="9">
        <f>IF(ISBLANK(G104), INDEX(T$25:T$32, MATCH(P104, S$25:S$32, 0)), G104)</f>
        <v>147</v>
      </c>
      <c r="P104" t="str">
        <v>Çarşamba</v>
      </c>
    </row>
    <row r="105" spans="1:16" ht="15.75">
      <c r="A105" s="3">
        <v>20</v>
      </c>
      <c r="B105" s="31">
        <v>45015</v>
      </c>
      <c r="C105" s="11">
        <v>32.46</v>
      </c>
      <c r="D105" s="5">
        <v>23.9</v>
      </c>
      <c r="E105" s="5">
        <v>19.100000000000001</v>
      </c>
      <c r="F105" s="6">
        <v>19.04</v>
      </c>
      <c r="G105" s="5">
        <v>148</v>
      </c>
      <c r="H105" s="5">
        <f t="shared" ca="1" si="1"/>
        <v>32.46</v>
      </c>
      <c r="I105" s="5">
        <f>IF(ISBLANK(D105),U$3,D105)</f>
        <v>23.9</v>
      </c>
      <c r="J105" s="5">
        <f>IF(ISBLANK(E105),V$3,E105)</f>
        <v>19.100000000000001</v>
      </c>
      <c r="K105" s="6">
        <f>IF(ISBLANK(F105),W$3,F105)</f>
        <v>19.04</v>
      </c>
      <c r="L105" s="5">
        <f>IF(ISBLANK(G105),X$3,G105)</f>
        <v>148</v>
      </c>
      <c r="M105" s="5">
        <v>148</v>
      </c>
      <c r="N105" s="5">
        <f ca="1">IF(ISBLANK(G105),AVERAGE(OFFSET(G105,-3,0,3),OFFSET(G105,1,0,3)),G105)</f>
        <v>148</v>
      </c>
      <c r="O105" s="9">
        <f>IF(ISBLANK(G105), INDEX(T$25:T$32, MATCH(P105, S$25:S$32, 0)), G105)</f>
        <v>148</v>
      </c>
      <c r="P105" t="str">
        <v>Perşembe</v>
      </c>
    </row>
    <row r="106" spans="1:16" ht="15.75">
      <c r="A106" s="3">
        <v>44</v>
      </c>
      <c r="B106" s="31">
        <v>45039</v>
      </c>
      <c r="C106" s="11">
        <v>51.38</v>
      </c>
      <c r="D106" s="5">
        <v>8.4</v>
      </c>
      <c r="E106" s="5">
        <v>26.4</v>
      </c>
      <c r="F106" s="6">
        <v>14.33</v>
      </c>
      <c r="G106" s="5">
        <v>149</v>
      </c>
      <c r="H106" s="5">
        <f t="shared" ca="1" si="1"/>
        <v>51.38</v>
      </c>
      <c r="I106" s="5">
        <f>IF(ISBLANK(D106),U$3,D106)</f>
        <v>8.4</v>
      </c>
      <c r="J106" s="5">
        <f>IF(ISBLANK(E106),V$3,E106)</f>
        <v>26.4</v>
      </c>
      <c r="K106" s="6">
        <f>IF(ISBLANK(F106),W$3,F106)</f>
        <v>14.33</v>
      </c>
      <c r="L106" s="5">
        <f>IF(ISBLANK(G106),X$3,G106)</f>
        <v>149</v>
      </c>
      <c r="M106" s="5">
        <v>149</v>
      </c>
      <c r="N106" s="5">
        <f ca="1">IF(ISBLANK(G106),AVERAGE(OFFSET(G106,-3,0,3),OFFSET(G106,1,0,3)),G106)</f>
        <v>149</v>
      </c>
      <c r="O106" s="9">
        <f>IF(ISBLANK(G106), INDEX(T$25:T$32, MATCH(P106, S$25:S$32, 0)), G106)</f>
        <v>149</v>
      </c>
      <c r="P106" t="str">
        <v>Pazar</v>
      </c>
    </row>
    <row r="107" spans="1:16" ht="15.75">
      <c r="A107" s="3">
        <v>49</v>
      </c>
      <c r="B107" s="31">
        <v>45044</v>
      </c>
      <c r="C107" s="11">
        <v>46.44</v>
      </c>
      <c r="D107" s="5">
        <v>15.8</v>
      </c>
      <c r="E107" s="5">
        <v>49.9</v>
      </c>
      <c r="F107" s="6">
        <v>10.659999999999997</v>
      </c>
      <c r="G107" s="5">
        <v>149</v>
      </c>
      <c r="H107" s="5">
        <f t="shared" ca="1" si="1"/>
        <v>46.44</v>
      </c>
      <c r="I107" s="5">
        <f>IF(ISBLANK(D107),U$3,D107)</f>
        <v>15.8</v>
      </c>
      <c r="J107" s="5">
        <f>IF(ISBLANK(E107),V$3,E107)</f>
        <v>49.9</v>
      </c>
      <c r="K107" s="6">
        <f>IF(ISBLANK(F107),W$3,F107)</f>
        <v>10.659999999999997</v>
      </c>
      <c r="L107" s="5">
        <f>IF(ISBLANK(G107),X$3,G107)</f>
        <v>149</v>
      </c>
      <c r="M107" s="5">
        <v>149</v>
      </c>
      <c r="N107" s="5">
        <f ca="1">IF(ISBLANK(G107),AVERAGE(OFFSET(G107,-3,0,3),OFFSET(G107,1,0,3)),G107)</f>
        <v>149</v>
      </c>
      <c r="O107" s="9">
        <f>IF(ISBLANK(G107), INDEX(T$25:T$32, MATCH(P107, S$25:S$32, 0)), G107)</f>
        <v>149</v>
      </c>
      <c r="P107" t="str">
        <v>Cuma</v>
      </c>
    </row>
    <row r="108" spans="1:16" ht="15.75">
      <c r="A108" s="3">
        <v>78</v>
      </c>
      <c r="B108" s="31">
        <v>45073</v>
      </c>
      <c r="C108" s="11">
        <v>25.1</v>
      </c>
      <c r="D108" s="5">
        <v>28.5</v>
      </c>
      <c r="E108" s="5">
        <v>14.2</v>
      </c>
      <c r="F108" s="6">
        <v>20.62</v>
      </c>
      <c r="G108" s="5">
        <v>149</v>
      </c>
      <c r="H108" s="5">
        <f t="shared" ca="1" si="1"/>
        <v>25.1</v>
      </c>
      <c r="I108" s="5">
        <f>IF(ISBLANK(D108),U$3,D108)</f>
        <v>28.5</v>
      </c>
      <c r="J108" s="5">
        <f>IF(ISBLANK(E108),V$3,E108)</f>
        <v>14.2</v>
      </c>
      <c r="K108" s="6">
        <f>IF(ISBLANK(F108),W$3,F108)</f>
        <v>20.62</v>
      </c>
      <c r="L108" s="5">
        <f>IF(ISBLANK(G108),X$3,G108)</f>
        <v>149</v>
      </c>
      <c r="M108" s="5">
        <v>149</v>
      </c>
      <c r="N108" s="5">
        <f ca="1">IF(ISBLANK(G108),AVERAGE(OFFSET(G108,-3,0,3),OFFSET(G108,1,0,3)),G108)</f>
        <v>149</v>
      </c>
      <c r="O108" s="9">
        <f>IF(ISBLANK(G108), INDEX(T$25:T$32, MATCH(P108, S$25:S$32, 0)), G108)</f>
        <v>149</v>
      </c>
      <c r="P108" t="str">
        <v>Cumartesi</v>
      </c>
    </row>
    <row r="109" spans="1:16" ht="15.75">
      <c r="A109" s="3">
        <v>84</v>
      </c>
      <c r="B109" s="31">
        <v>45079</v>
      </c>
      <c r="C109" s="11">
        <v>22.68</v>
      </c>
      <c r="D109" s="5">
        <v>44.5</v>
      </c>
      <c r="E109" s="5">
        <v>35.6</v>
      </c>
      <c r="F109" s="6">
        <v>14.849999999999998</v>
      </c>
      <c r="G109" s="5">
        <v>149</v>
      </c>
      <c r="H109" s="5">
        <f t="shared" ca="1" si="1"/>
        <v>22.68</v>
      </c>
      <c r="I109" s="5">
        <f>IF(ISBLANK(D109),U$3,D109)</f>
        <v>44.5</v>
      </c>
      <c r="J109" s="5">
        <f>IF(ISBLANK(E109),V$3,E109)</f>
        <v>35.6</v>
      </c>
      <c r="K109" s="6">
        <f>IF(ISBLANK(F109),W$3,F109)</f>
        <v>14.849999999999998</v>
      </c>
      <c r="L109" s="5">
        <f>IF(ISBLANK(G109),X$3,G109)</f>
        <v>149</v>
      </c>
      <c r="M109" s="5">
        <v>149</v>
      </c>
      <c r="N109" s="5">
        <f ca="1">IF(ISBLANK(G109),AVERAGE(OFFSET(G109,-3,0,3),OFFSET(G109,1,0,3)),G109)</f>
        <v>149</v>
      </c>
      <c r="O109" s="9">
        <f>IF(ISBLANK(G109), INDEX(T$25:T$32, MATCH(P109, S$25:S$32, 0)), G109)</f>
        <v>149</v>
      </c>
      <c r="P109" t="str">
        <v>Cuma</v>
      </c>
    </row>
    <row r="110" spans="1:16" ht="15.75">
      <c r="A110" s="3">
        <v>111</v>
      </c>
      <c r="B110" s="31">
        <v>45106</v>
      </c>
      <c r="C110" s="11">
        <v>54.160000000000004</v>
      </c>
      <c r="D110" s="5">
        <v>8.1999999999999993</v>
      </c>
      <c r="E110" s="5">
        <v>56.5</v>
      </c>
      <c r="F110" s="6">
        <v>4.0799999999999983</v>
      </c>
      <c r="G110" s="5">
        <v>150</v>
      </c>
      <c r="H110" s="5">
        <f t="shared" ca="1" si="1"/>
        <v>54.160000000000004</v>
      </c>
      <c r="I110" s="5">
        <f>IF(ISBLANK(D110),U$3,D110)</f>
        <v>8.1999999999999993</v>
      </c>
      <c r="J110" s="5">
        <f>IF(ISBLANK(E110),V$3,E110)</f>
        <v>56.5</v>
      </c>
      <c r="K110" s="6">
        <f>IF(ISBLANK(F110),W$3,F110)</f>
        <v>4.0799999999999983</v>
      </c>
      <c r="L110" s="5">
        <f>IF(ISBLANK(G110),X$3,G110)</f>
        <v>150</v>
      </c>
      <c r="M110" s="5">
        <v>150</v>
      </c>
      <c r="N110" s="5">
        <f ca="1">IF(ISBLANK(G110),AVERAGE(OFFSET(G110,-3,0,3),OFFSET(G110,1,0,3)),G110)</f>
        <v>150</v>
      </c>
      <c r="O110" s="9">
        <f>IF(ISBLANK(G110), INDEX(T$25:T$32, MATCH(P110, S$25:S$32, 0)), G110)</f>
        <v>150</v>
      </c>
      <c r="P110" t="str">
        <v>Perşembe</v>
      </c>
    </row>
    <row r="111" spans="1:16" ht="15.75">
      <c r="A111" s="3">
        <v>162</v>
      </c>
      <c r="B111" s="31">
        <v>45157</v>
      </c>
      <c r="C111" s="11">
        <v>19.14</v>
      </c>
      <c r="D111" s="5">
        <v>35.799999999999997</v>
      </c>
      <c r="E111" s="5">
        <v>49.3</v>
      </c>
      <c r="F111" s="6">
        <v>6.75</v>
      </c>
      <c r="G111" s="5">
        <v>151</v>
      </c>
      <c r="H111" s="5">
        <f t="shared" ca="1" si="1"/>
        <v>19.14</v>
      </c>
      <c r="I111" s="5">
        <f>IF(ISBLANK(D111),U$3,D111)</f>
        <v>35.799999999999997</v>
      </c>
      <c r="J111" s="5">
        <f>IF(ISBLANK(E111),V$3,E111)</f>
        <v>49.3</v>
      </c>
      <c r="K111" s="6">
        <f>IF(ISBLANK(F111),W$3,F111)</f>
        <v>6.75</v>
      </c>
      <c r="L111" s="5">
        <f>IF(ISBLANK(G111),X$3,G111)</f>
        <v>151</v>
      </c>
      <c r="M111" s="5">
        <v>151</v>
      </c>
      <c r="N111" s="5">
        <f ca="1">IF(ISBLANK(G111),AVERAGE(OFFSET(G111,-3,0,3),OFFSET(G111,1,0,3)),G111)</f>
        <v>151</v>
      </c>
      <c r="O111" s="9">
        <f>IF(ISBLANK(G111), INDEX(T$25:T$32, MATCH(P111, S$25:S$32, 0)), G111)</f>
        <v>151</v>
      </c>
      <c r="P111" t="str">
        <v>Cumartesi</v>
      </c>
    </row>
    <row r="112" spans="1:16" ht="15.75">
      <c r="A112" s="3">
        <v>12</v>
      </c>
      <c r="B112" s="31">
        <v>45007</v>
      </c>
      <c r="C112" s="11">
        <v>50.94</v>
      </c>
      <c r="D112" s="5">
        <v>24</v>
      </c>
      <c r="E112" s="5">
        <v>4</v>
      </c>
      <c r="F112" s="6">
        <v>31.869999999999997</v>
      </c>
      <c r="G112" s="5">
        <v>151.5</v>
      </c>
      <c r="H112" s="5">
        <f t="shared" ca="1" si="1"/>
        <v>50.94</v>
      </c>
      <c r="I112" s="5">
        <f>IF(ISBLANK(D112),U$3,D112)</f>
        <v>24</v>
      </c>
      <c r="J112" s="5">
        <f>IF(ISBLANK(E112),V$3,E112)</f>
        <v>4</v>
      </c>
      <c r="K112" s="6">
        <f>IF(ISBLANK(F112),W$3,F112)</f>
        <v>31.869999999999997</v>
      </c>
      <c r="L112" s="5">
        <f>IF(ISBLANK(G112),X$3,G112)</f>
        <v>151.5</v>
      </c>
      <c r="M112" s="5">
        <v>151.5</v>
      </c>
      <c r="N112" s="5">
        <f ca="1">IF(ISBLANK(G112),AVERAGE(OFFSET(G112,-3,0,3),OFFSET(G112,1,0,3)),G112)</f>
        <v>151.5</v>
      </c>
      <c r="O112" s="9">
        <f>IF(ISBLANK(G112), INDEX(T$25:T$32, MATCH(P112, S$25:S$32, 0)), G112)</f>
        <v>151.5</v>
      </c>
      <c r="P112" t="str">
        <v>Çarşamba</v>
      </c>
    </row>
    <row r="113" spans="1:16" ht="15.75">
      <c r="A113" s="3">
        <v>8</v>
      </c>
      <c r="B113" s="31">
        <v>45003</v>
      </c>
      <c r="C113" s="11">
        <v>31.04</v>
      </c>
      <c r="D113" s="5">
        <v>19.600000000000001</v>
      </c>
      <c r="E113" s="5">
        <v>11.6</v>
      </c>
      <c r="F113" s="6">
        <v>17.18</v>
      </c>
      <c r="G113" s="5">
        <v>152</v>
      </c>
      <c r="H113" s="5">
        <f t="shared" ca="1" si="1"/>
        <v>31.04</v>
      </c>
      <c r="I113" s="5">
        <f>IF(ISBLANK(D113),U$3,D113)</f>
        <v>19.600000000000001</v>
      </c>
      <c r="J113" s="5">
        <f>IF(ISBLANK(E113),V$3,E113)</f>
        <v>11.6</v>
      </c>
      <c r="K113" s="6">
        <f>IF(ISBLANK(F113),W$3,F113)</f>
        <v>17.18</v>
      </c>
      <c r="L113" s="5">
        <f>IF(ISBLANK(G113),X$3,G113)</f>
        <v>152</v>
      </c>
      <c r="M113" s="5">
        <v>152</v>
      </c>
      <c r="N113" s="5">
        <f ca="1">IF(ISBLANK(G113),AVERAGE(OFFSET(G113,-3,0,3),OFFSET(G113,1,0,3)),G113)</f>
        <v>152</v>
      </c>
      <c r="O113" s="9">
        <f>IF(ISBLANK(G113), INDEX(T$25:T$32, MATCH(P113, S$25:S$32, 0)), G113)</f>
        <v>152</v>
      </c>
      <c r="P113" t="str">
        <v>Cumartesi</v>
      </c>
    </row>
    <row r="114" spans="1:16" ht="15.75">
      <c r="A114" s="3">
        <v>38</v>
      </c>
      <c r="B114" s="31">
        <v>45033</v>
      </c>
      <c r="C114" s="11">
        <v>24.94</v>
      </c>
      <c r="D114" s="5">
        <v>49.4</v>
      </c>
      <c r="E114" s="5">
        <v>45.7</v>
      </c>
      <c r="F114" s="6">
        <v>13.89</v>
      </c>
      <c r="G114" s="5">
        <v>152</v>
      </c>
      <c r="H114" s="5">
        <f t="shared" ca="1" si="1"/>
        <v>24.94</v>
      </c>
      <c r="I114" s="5">
        <f>IF(ISBLANK(D114),U$3,D114)</f>
        <v>49.4</v>
      </c>
      <c r="J114" s="5">
        <f>IF(ISBLANK(E114),V$3,E114)</f>
        <v>45.7</v>
      </c>
      <c r="K114" s="6">
        <f>IF(ISBLANK(F114),W$3,F114)</f>
        <v>13.89</v>
      </c>
      <c r="L114" s="5">
        <f>IF(ISBLANK(G114),X$3,G114)</f>
        <v>152</v>
      </c>
      <c r="M114" s="5">
        <v>152</v>
      </c>
      <c r="N114" s="5">
        <f ca="1">IF(ISBLANK(G114),AVERAGE(OFFSET(G114,-3,0,3),OFFSET(G114,1,0,3)),G114)</f>
        <v>152</v>
      </c>
      <c r="O114" s="9">
        <f>IF(ISBLANK(G114), INDEX(T$25:T$32, MATCH(P114, S$25:S$32, 0)), G114)</f>
        <v>152</v>
      </c>
      <c r="P114" t="str">
        <v>Pazartesi</v>
      </c>
    </row>
    <row r="115" spans="1:16" ht="15.75">
      <c r="A115" s="3">
        <v>115</v>
      </c>
      <c r="B115" s="31">
        <v>45110</v>
      </c>
      <c r="C115" s="11">
        <v>18.64</v>
      </c>
      <c r="D115" s="5">
        <v>46.8</v>
      </c>
      <c r="E115" s="5">
        <v>34.5</v>
      </c>
      <c r="F115" s="6">
        <v>17.419999999999998</v>
      </c>
      <c r="G115" s="5">
        <v>152</v>
      </c>
      <c r="H115" s="5">
        <f t="shared" ca="1" si="1"/>
        <v>18.64</v>
      </c>
      <c r="I115" s="5">
        <f>IF(ISBLANK(D115),U$3,D115)</f>
        <v>46.8</v>
      </c>
      <c r="J115" s="5">
        <f>IF(ISBLANK(E115),V$3,E115)</f>
        <v>34.5</v>
      </c>
      <c r="K115" s="6">
        <f>IF(ISBLANK(F115),W$3,F115)</f>
        <v>17.419999999999998</v>
      </c>
      <c r="L115" s="5">
        <f>IF(ISBLANK(G115),X$3,G115)</f>
        <v>152</v>
      </c>
      <c r="M115" s="5">
        <v>152</v>
      </c>
      <c r="N115" s="5">
        <f ca="1">IF(ISBLANK(G115),AVERAGE(OFFSET(G115,-3,0,3),OFFSET(G115,1,0,3)),G115)</f>
        <v>152</v>
      </c>
      <c r="O115" s="9">
        <f>IF(ISBLANK(G115), INDEX(T$25:T$32, MATCH(P115, S$25:S$32, 0)), G115)</f>
        <v>152</v>
      </c>
      <c r="P115" t="str">
        <v>Pazartesi</v>
      </c>
    </row>
    <row r="116" spans="1:16" ht="15.75">
      <c r="A116" s="3">
        <v>103</v>
      </c>
      <c r="B116" s="31">
        <v>45098</v>
      </c>
      <c r="C116" s="11">
        <v>64.039999999999992</v>
      </c>
      <c r="D116" s="5">
        <v>10.1</v>
      </c>
      <c r="E116" s="5">
        <v>21.4</v>
      </c>
      <c r="F116" s="6">
        <v>24.509999999999998</v>
      </c>
      <c r="G116" s="5">
        <v>158</v>
      </c>
      <c r="H116" s="5">
        <f t="shared" ca="1" si="1"/>
        <v>64.039999999999992</v>
      </c>
      <c r="I116" s="5">
        <f>IF(ISBLANK(D116),U$3,D116)</f>
        <v>10.1</v>
      </c>
      <c r="J116" s="5">
        <f>IF(ISBLANK(E116),V$3,E116)</f>
        <v>21.4</v>
      </c>
      <c r="K116" s="6">
        <f>IF(ISBLANK(F116),W$3,F116)</f>
        <v>24.509999999999998</v>
      </c>
      <c r="L116" s="5">
        <f>IF(ISBLANK(G116),X$3,G116)</f>
        <v>158</v>
      </c>
      <c r="M116" s="5">
        <v>158</v>
      </c>
      <c r="N116" s="5">
        <f ca="1">IF(ISBLANK(G116),AVERAGE(OFFSET(G116,-3,0,3),OFFSET(G116,1,0,3)),G116)</f>
        <v>158</v>
      </c>
      <c r="O116" s="9">
        <f>IF(ISBLANK(G116), INDEX(T$25:T$32, MATCH(P116, S$25:S$32, 0)), G116)</f>
        <v>158</v>
      </c>
      <c r="P116" t="str">
        <v>Çarşamba</v>
      </c>
    </row>
    <row r="117" spans="1:16" ht="15.75">
      <c r="A117" s="3">
        <v>161</v>
      </c>
      <c r="B117" s="31">
        <v>45156</v>
      </c>
      <c r="C117" s="11">
        <v>44.5</v>
      </c>
      <c r="D117" s="5">
        <v>18.100000000000001</v>
      </c>
      <c r="E117" s="5">
        <v>30.7</v>
      </c>
      <c r="F117" s="6">
        <v>14.02</v>
      </c>
      <c r="G117" s="5">
        <v>159</v>
      </c>
      <c r="H117" s="5">
        <f t="shared" ca="1" si="1"/>
        <v>44.5</v>
      </c>
      <c r="I117" s="5">
        <f>IF(ISBLANK(D117),U$3,D117)</f>
        <v>18.100000000000001</v>
      </c>
      <c r="J117" s="5">
        <f>IF(ISBLANK(E117),V$3,E117)</f>
        <v>30.7</v>
      </c>
      <c r="K117" s="6">
        <f>IF(ISBLANK(F117),W$3,F117)</f>
        <v>14.02</v>
      </c>
      <c r="L117" s="5">
        <f>IF(ISBLANK(G117),X$3,G117)</f>
        <v>159</v>
      </c>
      <c r="M117" s="5">
        <v>159</v>
      </c>
      <c r="N117" s="5">
        <f ca="1">IF(ISBLANK(G117),AVERAGE(OFFSET(G117,-3,0,3),OFFSET(G117,1,0,3)),G117)</f>
        <v>159</v>
      </c>
      <c r="O117" s="9">
        <f>IF(ISBLANK(G117), INDEX(T$25:T$32, MATCH(P117, S$25:S$32, 0)), G117)</f>
        <v>159</v>
      </c>
      <c r="P117" t="str">
        <v>Cuma</v>
      </c>
    </row>
    <row r="118" spans="1:16" ht="15.75">
      <c r="A118" s="3">
        <v>86</v>
      </c>
      <c r="B118" s="31">
        <v>45081</v>
      </c>
      <c r="C118" s="11">
        <v>42.64</v>
      </c>
      <c r="D118" s="5">
        <v>18.399999999999999</v>
      </c>
      <c r="E118" s="5">
        <v>65.7</v>
      </c>
      <c r="F118" s="6">
        <v>2.2399999999999984</v>
      </c>
      <c r="G118" s="5">
        <v>159</v>
      </c>
      <c r="H118" s="5">
        <f t="shared" ca="1" si="1"/>
        <v>42.64</v>
      </c>
      <c r="I118" s="5">
        <f>IF(ISBLANK(D118),U$3,D118)</f>
        <v>18.399999999999999</v>
      </c>
      <c r="J118" s="5">
        <f>IF(ISBLANK(E118),V$3,E118)</f>
        <v>65.7</v>
      </c>
      <c r="K118" s="6">
        <f>IF(ISBLANK(F118),W$3,F118)</f>
        <v>2.2399999999999984</v>
      </c>
      <c r="L118" s="5">
        <f>IF(ISBLANK(G118),X$3,G118)</f>
        <v>159</v>
      </c>
      <c r="M118" s="5">
        <v>159</v>
      </c>
      <c r="N118" s="5">
        <f ca="1">IF(ISBLANK(G118),AVERAGE(OFFSET(G118,-3,0,3),OFFSET(G118,1,0,3)),G118)</f>
        <v>159</v>
      </c>
      <c r="O118" s="9">
        <f>IF(ISBLANK(G118), INDEX(T$25:T$32, MATCH(P118, S$25:S$32, 0)), G118)</f>
        <v>159</v>
      </c>
      <c r="P118" t="str">
        <v>Pazar</v>
      </c>
    </row>
    <row r="119" spans="1:16" ht="15.75">
      <c r="A119" s="3">
        <v>113</v>
      </c>
      <c r="B119" s="31">
        <v>45108</v>
      </c>
      <c r="C119" s="11">
        <v>39.14</v>
      </c>
      <c r="D119" s="5">
        <v>15.4</v>
      </c>
      <c r="E119" s="5">
        <v>2.4</v>
      </c>
      <c r="F119" s="6">
        <v>24.31</v>
      </c>
      <c r="G119" s="5">
        <v>159</v>
      </c>
      <c r="H119" s="5">
        <f t="shared" ca="1" si="1"/>
        <v>39.14</v>
      </c>
      <c r="I119" s="5">
        <f>IF(ISBLANK(D119),U$3,D119)</f>
        <v>15.4</v>
      </c>
      <c r="J119" s="5">
        <f>IF(ISBLANK(E119),V$3,E119)</f>
        <v>2.4</v>
      </c>
      <c r="K119" s="6">
        <f>IF(ISBLANK(F119),W$3,F119)</f>
        <v>24.31</v>
      </c>
      <c r="L119" s="5">
        <f>IF(ISBLANK(G119),X$3,G119)</f>
        <v>159</v>
      </c>
      <c r="M119" s="5">
        <v>159</v>
      </c>
      <c r="N119" s="5">
        <f ca="1">IF(ISBLANK(G119),AVERAGE(OFFSET(G119,-3,0,3),OFFSET(G119,1,0,3)),G119)</f>
        <v>159</v>
      </c>
      <c r="O119" s="9">
        <f>IF(ISBLANK(G119), INDEX(T$25:T$32, MATCH(P119, S$25:S$32, 0)), G119)</f>
        <v>159</v>
      </c>
      <c r="P119" t="str">
        <v>Cumartesi</v>
      </c>
    </row>
    <row r="120" spans="1:16" ht="15.75">
      <c r="A120" s="3">
        <v>170</v>
      </c>
      <c r="B120" s="31">
        <v>45165</v>
      </c>
      <c r="C120" s="11">
        <v>60.86</v>
      </c>
      <c r="D120" s="5">
        <v>10.6</v>
      </c>
      <c r="E120" s="5">
        <v>6.4</v>
      </c>
      <c r="F120" s="6">
        <v>31.169999999999995</v>
      </c>
      <c r="G120" s="5">
        <v>162</v>
      </c>
      <c r="H120" s="5">
        <f t="shared" ca="1" si="1"/>
        <v>60.86</v>
      </c>
      <c r="I120" s="5">
        <f>IF(ISBLANK(D120),U$3,D120)</f>
        <v>10.6</v>
      </c>
      <c r="J120" s="5">
        <f>IF(ISBLANK(E120),V$3,E120)</f>
        <v>6.4</v>
      </c>
      <c r="K120" s="6">
        <f>IF(ISBLANK(F120),W$3,F120)</f>
        <v>31.169999999999995</v>
      </c>
      <c r="L120" s="5">
        <f>IF(ISBLANK(G120),X$3,G120)</f>
        <v>162</v>
      </c>
      <c r="M120" s="5">
        <v>162</v>
      </c>
      <c r="N120" s="5">
        <f ca="1">IF(ISBLANK(G120),AVERAGE(OFFSET(G120,-3,0,3),OFFSET(G120,1,0,3)),G120)</f>
        <v>162</v>
      </c>
      <c r="O120" s="9">
        <f>IF(ISBLANK(G120), INDEX(T$25:T$32, MATCH(P120, S$25:S$32, 0)), G120)</f>
        <v>162</v>
      </c>
      <c r="P120" t="str">
        <v>Pazar</v>
      </c>
    </row>
    <row r="121" spans="1:16" ht="15.75">
      <c r="A121" s="3">
        <v>172</v>
      </c>
      <c r="B121" s="31">
        <v>45167</v>
      </c>
      <c r="C121" s="11">
        <v>42.9</v>
      </c>
      <c r="D121" s="5">
        <v>20.9</v>
      </c>
      <c r="E121" s="5">
        <v>47.4</v>
      </c>
      <c r="F121" s="6">
        <v>7.9399999999999977</v>
      </c>
      <c r="G121" s="5">
        <v>163</v>
      </c>
      <c r="H121" s="5">
        <f t="shared" ca="1" si="1"/>
        <v>42.9</v>
      </c>
      <c r="I121" s="5">
        <f>IF(ISBLANK(D121),U$3,D121)</f>
        <v>20.9</v>
      </c>
      <c r="J121" s="5">
        <f>IF(ISBLANK(E121),V$3,E121)</f>
        <v>47.4</v>
      </c>
      <c r="K121" s="6">
        <f>IF(ISBLANK(F121),W$3,F121)</f>
        <v>7.9399999999999977</v>
      </c>
      <c r="L121" s="5">
        <f>IF(ISBLANK(G121),X$3,G121)</f>
        <v>163</v>
      </c>
      <c r="M121" s="5">
        <v>163</v>
      </c>
      <c r="N121" s="5">
        <f ca="1">IF(ISBLANK(G121),AVERAGE(OFFSET(G121,-3,0,3),OFFSET(G121,1,0,3)),G121)</f>
        <v>163</v>
      </c>
      <c r="O121" s="9">
        <f>IF(ISBLANK(G121), INDEX(T$25:T$32, MATCH(P121, S$25:S$32, 0)), G121)</f>
        <v>163</v>
      </c>
      <c r="P121" t="str">
        <v>Salı</v>
      </c>
    </row>
    <row r="122" spans="1:16" ht="15.75">
      <c r="A122" s="3">
        <v>104</v>
      </c>
      <c r="B122" s="31">
        <v>45099</v>
      </c>
      <c r="C122" s="11">
        <v>38.58</v>
      </c>
      <c r="D122" s="5">
        <v>17.2</v>
      </c>
      <c r="E122" s="5">
        <v>17.899999999999999</v>
      </c>
      <c r="F122" s="6">
        <v>20.23</v>
      </c>
      <c r="G122" s="5">
        <v>163</v>
      </c>
      <c r="H122" s="5">
        <f t="shared" ca="1" si="1"/>
        <v>38.58</v>
      </c>
      <c r="I122" s="5">
        <f>IF(ISBLANK(D122),U$3,D122)</f>
        <v>17.2</v>
      </c>
      <c r="J122" s="5">
        <f>IF(ISBLANK(E122),V$3,E122)</f>
        <v>17.899999999999999</v>
      </c>
      <c r="K122" s="6">
        <f>IF(ISBLANK(F122),W$3,F122)</f>
        <v>20.23</v>
      </c>
      <c r="L122" s="5">
        <f>IF(ISBLANK(G122),X$3,G122)</f>
        <v>163</v>
      </c>
      <c r="M122" s="5">
        <v>163</v>
      </c>
      <c r="N122" s="5">
        <f ca="1">IF(ISBLANK(G122),AVERAGE(OFFSET(G122,-3,0,3),OFFSET(G122,1,0,3)),G122)</f>
        <v>163</v>
      </c>
      <c r="O122" s="9">
        <f>IF(ISBLANK(G122), INDEX(T$25:T$32, MATCH(P122, S$25:S$32, 0)), G122)</f>
        <v>163</v>
      </c>
      <c r="P122" t="str">
        <v>Perşembe</v>
      </c>
    </row>
    <row r="123" spans="1:16" ht="15.75">
      <c r="A123" s="3">
        <v>121</v>
      </c>
      <c r="B123" s="31">
        <v>45116</v>
      </c>
      <c r="C123" s="11">
        <v>36.260000000000005</v>
      </c>
      <c r="D123" s="5">
        <v>26.8</v>
      </c>
      <c r="E123" s="5">
        <v>46.2</v>
      </c>
      <c r="F123" s="6">
        <v>9.0500000000000007</v>
      </c>
      <c r="G123" s="5">
        <v>163</v>
      </c>
      <c r="H123" s="5">
        <f t="shared" ca="1" si="1"/>
        <v>36.260000000000005</v>
      </c>
      <c r="I123" s="5">
        <f>IF(ISBLANK(D123),U$3,D123)</f>
        <v>26.8</v>
      </c>
      <c r="J123" s="5">
        <f>IF(ISBLANK(E123),V$3,E123)</f>
        <v>46.2</v>
      </c>
      <c r="K123" s="6">
        <f>IF(ISBLANK(F123),W$3,F123)</f>
        <v>9.0500000000000007</v>
      </c>
      <c r="L123" s="5">
        <f>IF(ISBLANK(G123),X$3,G123)</f>
        <v>163</v>
      </c>
      <c r="M123" s="5">
        <v>163</v>
      </c>
      <c r="N123" s="5">
        <f ca="1">IF(ISBLANK(G123),AVERAGE(OFFSET(G123,-3,0,3),OFFSET(G123,1,0,3)),G123)</f>
        <v>163</v>
      </c>
      <c r="O123" s="9">
        <f>IF(ISBLANK(G123), INDEX(T$25:T$32, MATCH(P123, S$25:S$32, 0)), G123)</f>
        <v>163</v>
      </c>
      <c r="P123" t="str">
        <v>Pazar</v>
      </c>
    </row>
    <row r="124" spans="1:16" ht="15.75">
      <c r="A124" s="3">
        <v>46</v>
      </c>
      <c r="B124" s="31">
        <v>45041</v>
      </c>
      <c r="C124" s="11">
        <v>42.019999999999996</v>
      </c>
      <c r="D124" s="5">
        <v>22.5</v>
      </c>
      <c r="E124" s="5">
        <v>31.5</v>
      </c>
      <c r="F124" s="6">
        <v>16.159999999999997</v>
      </c>
      <c r="G124" s="5">
        <v>165</v>
      </c>
      <c r="H124" s="5">
        <f t="shared" ca="1" si="1"/>
        <v>42.019999999999996</v>
      </c>
      <c r="I124" s="5">
        <f>IF(ISBLANK(D124),U$3,D124)</f>
        <v>22.5</v>
      </c>
      <c r="J124" s="5">
        <f>IF(ISBLANK(E124),V$3,E124)</f>
        <v>31.5</v>
      </c>
      <c r="K124" s="6">
        <f>IF(ISBLANK(F124),W$3,F124)</f>
        <v>16.159999999999997</v>
      </c>
      <c r="L124" s="5">
        <f>IF(ISBLANK(G124),X$3,G124)</f>
        <v>165</v>
      </c>
      <c r="M124" s="5">
        <v>165</v>
      </c>
      <c r="N124" s="5">
        <f ca="1">IF(ISBLANK(G124),AVERAGE(OFFSET(G124,-3,0,3),OFFSET(G124,1,0,3)),G124)</f>
        <v>165</v>
      </c>
      <c r="O124" s="9">
        <f>IF(ISBLANK(G124), INDEX(T$25:T$32, MATCH(P124, S$25:S$32, 0)), G124)</f>
        <v>165</v>
      </c>
      <c r="P124" t="str">
        <v>Salı</v>
      </c>
    </row>
    <row r="125" spans="1:16" ht="15.75">
      <c r="A125" s="3">
        <v>151</v>
      </c>
      <c r="B125" s="31">
        <v>45146</v>
      </c>
      <c r="C125" s="11">
        <v>66.14</v>
      </c>
      <c r="D125" s="5">
        <v>13.9</v>
      </c>
      <c r="E125" s="5">
        <v>37</v>
      </c>
      <c r="F125" s="6">
        <v>20.220000000000002</v>
      </c>
      <c r="G125" s="5">
        <v>166</v>
      </c>
      <c r="H125" s="5">
        <f t="shared" ca="1" si="1"/>
        <v>66.14</v>
      </c>
      <c r="I125" s="5">
        <f>IF(ISBLANK(D125),U$3,D125)</f>
        <v>13.9</v>
      </c>
      <c r="J125" s="5">
        <f>IF(ISBLANK(E125),V$3,E125)</f>
        <v>37</v>
      </c>
      <c r="K125" s="6">
        <f>IF(ISBLANK(F125),W$3,F125)</f>
        <v>20.220000000000002</v>
      </c>
      <c r="L125" s="5">
        <f>IF(ISBLANK(G125),X$3,G125)</f>
        <v>166</v>
      </c>
      <c r="M125" s="5">
        <v>166</v>
      </c>
      <c r="N125" s="5">
        <f ca="1">IF(ISBLANK(G125),AVERAGE(OFFSET(G125,-3,0,3),OFFSET(G125,1,0,3)),G125)</f>
        <v>166</v>
      </c>
      <c r="O125" s="9">
        <f>IF(ISBLANK(G125), INDEX(T$25:T$32, MATCH(P125, S$25:S$32, 0)), G125)</f>
        <v>166</v>
      </c>
      <c r="P125" t="str">
        <v>Salı</v>
      </c>
    </row>
    <row r="126" spans="1:16" ht="15.75">
      <c r="A126" s="3">
        <v>155</v>
      </c>
      <c r="B126" s="31">
        <v>45150</v>
      </c>
      <c r="C126" s="11">
        <v>43.56</v>
      </c>
      <c r="D126" s="5">
        <v>21.1</v>
      </c>
      <c r="E126" s="5">
        <v>9.5</v>
      </c>
      <c r="F126" s="6">
        <v>25.53</v>
      </c>
      <c r="G126" s="5">
        <v>166</v>
      </c>
      <c r="H126" s="5">
        <f t="shared" ca="1" si="1"/>
        <v>43.56</v>
      </c>
      <c r="I126" s="5">
        <f>IF(ISBLANK(D126),U$3,D126)</f>
        <v>21.1</v>
      </c>
      <c r="J126" s="5">
        <f>IF(ISBLANK(E126),V$3,E126)</f>
        <v>9.5</v>
      </c>
      <c r="K126" s="6">
        <f>IF(ISBLANK(F126),W$3,F126)</f>
        <v>25.53</v>
      </c>
      <c r="L126" s="5">
        <f>IF(ISBLANK(G126),X$3,G126)</f>
        <v>166</v>
      </c>
      <c r="M126" s="5">
        <v>166</v>
      </c>
      <c r="N126" s="34">
        <f ca="1">IF(ISBLANK(G126),AVERAGE(OFFSET(G126,-3,0,3),OFFSET(G126,1,0,3)),G126)</f>
        <v>166</v>
      </c>
      <c r="O126" s="75">
        <f>IF(ISBLANK(G126), INDEX(T$25:T$32, MATCH(P126, S$25:S$32, 0)), G126)</f>
        <v>166</v>
      </c>
      <c r="P126" t="str">
        <v>Cumartesi</v>
      </c>
    </row>
    <row r="127" spans="1:16" ht="15.75">
      <c r="A127" s="3">
        <v>189</v>
      </c>
      <c r="B127" s="31">
        <v>45184</v>
      </c>
      <c r="C127" s="11">
        <v>59.2</v>
      </c>
      <c r="D127" s="5">
        <v>13.9</v>
      </c>
      <c r="E127" s="5">
        <v>3.7</v>
      </c>
      <c r="F127" s="6">
        <v>34.070000000000007</v>
      </c>
      <c r="G127" s="5">
        <v>167</v>
      </c>
      <c r="H127" s="5">
        <f t="shared" ca="1" si="1"/>
        <v>59.2</v>
      </c>
      <c r="I127" s="5">
        <f>IF(ISBLANK(D127),U$3,D127)</f>
        <v>13.9</v>
      </c>
      <c r="J127" s="5">
        <f>IF(ISBLANK(E127),V$3,E127)</f>
        <v>3.7</v>
      </c>
      <c r="K127" s="6">
        <f>IF(ISBLANK(F127),W$3,F127)</f>
        <v>34.070000000000007</v>
      </c>
      <c r="L127" s="5">
        <f>IF(ISBLANK(G127),X$3,G127)</f>
        <v>167</v>
      </c>
      <c r="M127" s="5">
        <v>167</v>
      </c>
      <c r="N127" s="5">
        <f ca="1">IF(ISBLANK(G127),AVERAGE(OFFSET(G127,-3,0,3),OFFSET(G127,1,0,3)),G127)</f>
        <v>167</v>
      </c>
      <c r="O127" s="9">
        <f>IF(ISBLANK(G127), INDEX(T$25:T$32, MATCH(P127, S$25:S$32, 0)), G127)</f>
        <v>167</v>
      </c>
      <c r="P127" t="str">
        <v>Cuma</v>
      </c>
    </row>
    <row r="128" spans="1:16" ht="15.75">
      <c r="A128" s="3">
        <v>114</v>
      </c>
      <c r="B128" s="31">
        <v>45109</v>
      </c>
      <c r="C128" s="11">
        <v>44.92</v>
      </c>
      <c r="D128" s="5">
        <v>20.6</v>
      </c>
      <c r="E128" s="5">
        <v>10.7</v>
      </c>
      <c r="F128" s="6">
        <v>26.98</v>
      </c>
      <c r="G128" s="5">
        <v>167</v>
      </c>
      <c r="H128" s="5">
        <f t="shared" ca="1" si="1"/>
        <v>44.92</v>
      </c>
      <c r="I128" s="5">
        <f>IF(ISBLANK(D128),U$3,D128)</f>
        <v>20.6</v>
      </c>
      <c r="J128" s="5">
        <f>IF(ISBLANK(E128),V$3,E128)</f>
        <v>10.7</v>
      </c>
      <c r="K128" s="6">
        <f>IF(ISBLANK(F128),W$3,F128)</f>
        <v>26.98</v>
      </c>
      <c r="L128" s="5">
        <f>IF(ISBLANK(G128),X$3,G128)</f>
        <v>167</v>
      </c>
      <c r="M128" s="5">
        <v>167</v>
      </c>
      <c r="N128" s="5">
        <f ca="1">IF(ISBLANK(G128),AVERAGE(OFFSET(G128,-3,0,3),OFFSET(G128,1,0,3)),G128)</f>
        <v>167</v>
      </c>
      <c r="O128" s="9">
        <f>IF(ISBLANK(G128), INDEX(T$25:T$32, MATCH(P128, S$25:S$32, 0)), G128)</f>
        <v>167</v>
      </c>
      <c r="P128" t="str">
        <v>Pazar</v>
      </c>
    </row>
    <row r="129" spans="1:16" ht="15.75">
      <c r="A129" s="3">
        <v>27</v>
      </c>
      <c r="B129" s="31">
        <v>45022</v>
      </c>
      <c r="C129" s="11">
        <v>38.58</v>
      </c>
      <c r="D129" s="5">
        <v>29.3</v>
      </c>
      <c r="E129" s="5">
        <v>12.6</v>
      </c>
      <c r="F129" s="6">
        <v>23.900000000000002</v>
      </c>
      <c r="G129" s="5">
        <v>167</v>
      </c>
      <c r="H129" s="5">
        <f t="shared" ca="1" si="1"/>
        <v>38.58</v>
      </c>
      <c r="I129" s="5">
        <f>IF(ISBLANK(D129),U$3,D129)</f>
        <v>29.3</v>
      </c>
      <c r="J129" s="5">
        <f>IF(ISBLANK(E129),V$3,E129)</f>
        <v>12.6</v>
      </c>
      <c r="K129" s="6">
        <f>IF(ISBLANK(F129),W$3,F129)</f>
        <v>23.900000000000002</v>
      </c>
      <c r="L129" s="5">
        <f>IF(ISBLANK(G129),X$3,G129)</f>
        <v>167</v>
      </c>
      <c r="M129" s="5">
        <v>167</v>
      </c>
      <c r="N129" s="5">
        <f ca="1">IF(ISBLANK(G129),AVERAGE(OFFSET(G129,-3,0,3),OFFSET(G129,1,0,3)),G129)</f>
        <v>167</v>
      </c>
      <c r="O129" s="9">
        <f>IF(ISBLANK(G129), INDEX(T$25:T$32, MATCH(P129, S$25:S$32, 0)), G129)</f>
        <v>167</v>
      </c>
      <c r="P129" t="str">
        <v>Perşembe</v>
      </c>
    </row>
    <row r="130" spans="1:16" ht="15.75">
      <c r="A130" s="3">
        <v>28</v>
      </c>
      <c r="B130" s="31">
        <v>45023</v>
      </c>
      <c r="C130" s="11">
        <v>49.019999999999996</v>
      </c>
      <c r="D130" s="5">
        <v>16.7</v>
      </c>
      <c r="E130" s="5">
        <v>22.9</v>
      </c>
      <c r="F130" s="6">
        <v>23.2</v>
      </c>
      <c r="G130" s="5">
        <v>168</v>
      </c>
      <c r="H130" s="5">
        <f t="shared" ca="1" si="1"/>
        <v>49.019999999999996</v>
      </c>
      <c r="I130" s="5">
        <f>IF(ISBLANK(D130),U$3,D130)</f>
        <v>16.7</v>
      </c>
      <c r="J130" s="5">
        <f>IF(ISBLANK(E130),V$3,E130)</f>
        <v>22.9</v>
      </c>
      <c r="K130" s="6">
        <f>IF(ISBLANK(F130),W$3,F130)</f>
        <v>23.2</v>
      </c>
      <c r="L130" s="5">
        <f>IF(ISBLANK(G130),X$3,G130)</f>
        <v>168</v>
      </c>
      <c r="M130" s="5">
        <v>168</v>
      </c>
      <c r="N130" s="5">
        <f ca="1">IF(ISBLANK(G130),AVERAGE(OFFSET(G130,-3,0,3),OFFSET(G130,1,0,3)),G130)</f>
        <v>168</v>
      </c>
      <c r="O130" s="9">
        <f>IF(ISBLANK(G130), INDEX(T$25:T$32, MATCH(P130, S$25:S$32, 0)), G130)</f>
        <v>168</v>
      </c>
      <c r="P130" t="str">
        <v>Cuma</v>
      </c>
    </row>
    <row r="131" spans="1:16" ht="15.75">
      <c r="A131" s="13">
        <v>163</v>
      </c>
      <c r="B131" s="30">
        <v>45158</v>
      </c>
      <c r="C131" s="15">
        <v>42.68</v>
      </c>
      <c r="D131" s="34"/>
      <c r="E131" s="34"/>
      <c r="F131" s="16">
        <v>17.649999999999999</v>
      </c>
      <c r="G131" s="14">
        <v>168</v>
      </c>
      <c r="H131" s="5">
        <f t="shared" ref="H131:H194" ca="1" si="2">IF(ISBLANK(C131),AVERAGE(OFFSET(C131,-3,0,3),OFFSET(C131,1,0,3)),C131)</f>
        <v>42.68</v>
      </c>
      <c r="I131" s="34">
        <f>IF(ISBLANK(D131),U$3,D131)</f>
        <v>23.450000000000003</v>
      </c>
      <c r="J131" s="34">
        <f>IF(ISBLANK(E131),V$3,E131)</f>
        <v>25.9</v>
      </c>
      <c r="K131" s="16">
        <f>IF(ISBLANK(F131),W$3,F131)</f>
        <v>17.649999999999999</v>
      </c>
      <c r="L131" s="14">
        <f>IF(ISBLANK(G131),X$3,G131)</f>
        <v>168</v>
      </c>
      <c r="M131" s="14">
        <v>168</v>
      </c>
      <c r="N131" s="5">
        <f ca="1">IF(ISBLANK(G131),AVERAGE(OFFSET(G131,-3,0,3),OFFSET(G131,1,0,3)),G131)</f>
        <v>168</v>
      </c>
      <c r="O131" s="9">
        <f>IF(ISBLANK(G131), INDEX(T$25:T$32, MATCH(P131, S$25:S$32, 0)), G131)</f>
        <v>168</v>
      </c>
      <c r="P131" t="str">
        <v>Pazar</v>
      </c>
    </row>
    <row r="132" spans="1:16" ht="15.75">
      <c r="A132" s="3">
        <v>98</v>
      </c>
      <c r="B132" s="31">
        <v>45093</v>
      </c>
      <c r="C132" s="11">
        <v>41.980000000000004</v>
      </c>
      <c r="D132" s="5">
        <v>21</v>
      </c>
      <c r="E132" s="5">
        <v>22</v>
      </c>
      <c r="F132" s="6">
        <v>20.190000000000001</v>
      </c>
      <c r="G132" s="5">
        <v>168</v>
      </c>
      <c r="H132" s="5">
        <f t="shared" ca="1" si="2"/>
        <v>41.980000000000004</v>
      </c>
      <c r="I132" s="5">
        <f>IF(ISBLANK(D132),U$3,D132)</f>
        <v>21</v>
      </c>
      <c r="J132" s="5">
        <f>IF(ISBLANK(E132),V$3,E132)</f>
        <v>22</v>
      </c>
      <c r="K132" s="6">
        <f>IF(ISBLANK(F132),W$3,F132)</f>
        <v>20.190000000000001</v>
      </c>
      <c r="L132" s="5">
        <f>IF(ISBLANK(G132),X$3,G132)</f>
        <v>168</v>
      </c>
      <c r="M132" s="5">
        <v>168</v>
      </c>
      <c r="N132" s="5">
        <f ca="1">IF(ISBLANK(G132),AVERAGE(OFFSET(G132,-3,0,3),OFFSET(G132,1,0,3)),G132)</f>
        <v>168</v>
      </c>
      <c r="O132" s="9">
        <f>IF(ISBLANK(G132), INDEX(T$25:T$32, MATCH(P132, S$25:S$32, 0)), G132)</f>
        <v>168</v>
      </c>
      <c r="P132" t="str">
        <v>Cuma</v>
      </c>
    </row>
    <row r="133" spans="1:16" ht="15.75">
      <c r="A133" s="3">
        <v>153</v>
      </c>
      <c r="B133" s="31">
        <v>45148</v>
      </c>
      <c r="C133" s="11">
        <v>40.519999999999996</v>
      </c>
      <c r="D133" s="5">
        <v>23.3</v>
      </c>
      <c r="E133" s="5">
        <v>14.2</v>
      </c>
      <c r="F133" s="6">
        <v>25.729999999999997</v>
      </c>
      <c r="G133" s="5">
        <v>169</v>
      </c>
      <c r="H133" s="5">
        <f t="shared" ca="1" si="2"/>
        <v>40.519999999999996</v>
      </c>
      <c r="I133" s="5">
        <f>IF(ISBLANK(D133),U$3,D133)</f>
        <v>23.3</v>
      </c>
      <c r="J133" s="5">
        <f>IF(ISBLANK(E133),V$3,E133)</f>
        <v>14.2</v>
      </c>
      <c r="K133" s="6">
        <f>IF(ISBLANK(F133),W$3,F133)</f>
        <v>25.729999999999997</v>
      </c>
      <c r="L133" s="5">
        <f>IF(ISBLANK(G133),X$3,G133)</f>
        <v>169</v>
      </c>
      <c r="M133" s="5">
        <v>169</v>
      </c>
      <c r="N133" s="5">
        <f ca="1">IF(ISBLANK(G133),AVERAGE(OFFSET(G133,-3,0,3),OFFSET(G133,1,0,3)),G133)</f>
        <v>169</v>
      </c>
      <c r="O133" s="9">
        <f>IF(ISBLANK(G133), INDEX(T$25:T$32, MATCH(P133, S$25:S$32, 0)), G133)</f>
        <v>169</v>
      </c>
      <c r="P133" t="str">
        <v>Perşembe</v>
      </c>
    </row>
    <row r="134" spans="1:16" ht="15.75">
      <c r="A134" s="3">
        <v>63</v>
      </c>
      <c r="B134" s="31">
        <v>45058</v>
      </c>
      <c r="C134" s="11">
        <v>53.86</v>
      </c>
      <c r="D134" s="5">
        <v>15.5</v>
      </c>
      <c r="E134" s="5">
        <v>27.3</v>
      </c>
      <c r="F134" s="6">
        <v>20.759999999999998</v>
      </c>
      <c r="G134" s="5">
        <v>170</v>
      </c>
      <c r="H134" s="5">
        <f t="shared" ca="1" si="2"/>
        <v>53.86</v>
      </c>
      <c r="I134" s="5">
        <f>IF(ISBLANK(D134),U$3,D134)</f>
        <v>15.5</v>
      </c>
      <c r="J134" s="5">
        <f>IF(ISBLANK(E134),V$3,E134)</f>
        <v>27.3</v>
      </c>
      <c r="K134" s="6">
        <f>IF(ISBLANK(F134),W$3,F134)</f>
        <v>20.759999999999998</v>
      </c>
      <c r="L134" s="5">
        <f>IF(ISBLANK(G134),X$3,G134)</f>
        <v>170</v>
      </c>
      <c r="M134" s="5">
        <v>170</v>
      </c>
      <c r="N134" s="5">
        <f ca="1">IF(ISBLANK(G134),AVERAGE(OFFSET(G134,-3,0,3),OFFSET(G134,1,0,3)),G134)</f>
        <v>170</v>
      </c>
      <c r="O134" s="9">
        <f>IF(ISBLANK(G134), INDEX(T$25:T$32, MATCH(P134, S$25:S$32, 0)), G134)</f>
        <v>170</v>
      </c>
      <c r="P134" t="str">
        <v>Cuma</v>
      </c>
    </row>
    <row r="135" spans="1:16" ht="15.75">
      <c r="A135" s="3">
        <v>124</v>
      </c>
      <c r="B135" s="31">
        <v>45119</v>
      </c>
      <c r="C135" s="11">
        <v>33.619999999999997</v>
      </c>
      <c r="D135" s="5">
        <v>34.6</v>
      </c>
      <c r="E135" s="5">
        <v>12.4</v>
      </c>
      <c r="F135" s="6">
        <v>24.65</v>
      </c>
      <c r="G135" s="5">
        <v>171</v>
      </c>
      <c r="H135" s="5">
        <f t="shared" ca="1" si="2"/>
        <v>33.619999999999997</v>
      </c>
      <c r="I135" s="5">
        <f>IF(ISBLANK(D135),U$3,D135)</f>
        <v>34.6</v>
      </c>
      <c r="J135" s="5">
        <f>IF(ISBLANK(E135),V$3,E135)</f>
        <v>12.4</v>
      </c>
      <c r="K135" s="6">
        <f>IF(ISBLANK(F135),W$3,F135)</f>
        <v>24.65</v>
      </c>
      <c r="L135" s="5">
        <f>IF(ISBLANK(G135),X$3,G135)</f>
        <v>171</v>
      </c>
      <c r="M135" s="5">
        <v>171</v>
      </c>
      <c r="N135" s="5">
        <f ca="1">IF(ISBLANK(G135),AVERAGE(OFFSET(G135,-3,0,3),OFFSET(G135,1,0,3)),G135)</f>
        <v>171</v>
      </c>
      <c r="O135" s="9">
        <f>IF(ISBLANK(G135), INDEX(T$25:T$32, MATCH(P135, S$25:S$32, 0)), G135)</f>
        <v>171</v>
      </c>
      <c r="P135" t="str">
        <v>Çarşamba</v>
      </c>
    </row>
    <row r="136" spans="1:16" ht="15.75">
      <c r="A136" s="3">
        <v>119</v>
      </c>
      <c r="B136" s="31">
        <v>45114</v>
      </c>
      <c r="C136" s="11">
        <v>29.14</v>
      </c>
      <c r="D136" s="5">
        <v>36.9</v>
      </c>
      <c r="E136" s="5">
        <v>79.2</v>
      </c>
      <c r="F136" s="6">
        <v>19.339999999999996</v>
      </c>
      <c r="G136" s="5">
        <v>172</v>
      </c>
      <c r="H136" s="5">
        <f t="shared" ca="1" si="2"/>
        <v>29.14</v>
      </c>
      <c r="I136" s="5">
        <f>IF(ISBLANK(D136),U$3,D136)</f>
        <v>36.9</v>
      </c>
      <c r="J136" s="5">
        <f>IF(ISBLANK(E136),V$3,E136)</f>
        <v>79.2</v>
      </c>
      <c r="K136" s="6">
        <f>IF(ISBLANK(F136),W$3,F136)</f>
        <v>19.339999999999996</v>
      </c>
      <c r="L136" s="5">
        <f>IF(ISBLANK(G136),X$3,G136)</f>
        <v>172</v>
      </c>
      <c r="M136" s="5">
        <v>172</v>
      </c>
      <c r="N136" s="5">
        <f ca="1">IF(ISBLANK(G136),AVERAGE(OFFSET(G136,-3,0,3),OFFSET(G136,1,0,3)),G136)</f>
        <v>172</v>
      </c>
      <c r="O136" s="9">
        <f>IF(ISBLANK(G136), INDEX(T$25:T$32, MATCH(P136, S$25:S$32, 0)), G136)</f>
        <v>172</v>
      </c>
      <c r="P136" t="str">
        <v>Cuma</v>
      </c>
    </row>
    <row r="137" spans="1:16" ht="15.75">
      <c r="A137" s="3">
        <v>157</v>
      </c>
      <c r="B137" s="31">
        <v>45152</v>
      </c>
      <c r="C137" s="11">
        <v>25.78</v>
      </c>
      <c r="D137" s="5">
        <v>43.5</v>
      </c>
      <c r="E137" s="5">
        <v>50.5</v>
      </c>
      <c r="F137" s="6">
        <v>10.939999999999998</v>
      </c>
      <c r="G137" s="5">
        <v>173</v>
      </c>
      <c r="H137" s="5">
        <f t="shared" ca="1" si="2"/>
        <v>25.78</v>
      </c>
      <c r="I137" s="5">
        <f>IF(ISBLANK(D137),U$3,D137)</f>
        <v>43.5</v>
      </c>
      <c r="J137" s="5">
        <f>IF(ISBLANK(E137),V$3,E137)</f>
        <v>50.5</v>
      </c>
      <c r="K137" s="6">
        <f>IF(ISBLANK(F137),W$3,F137)</f>
        <v>10.939999999999998</v>
      </c>
      <c r="L137" s="5">
        <f>IF(ISBLANK(G137),X$3,G137)</f>
        <v>173</v>
      </c>
      <c r="M137" s="5">
        <v>173</v>
      </c>
      <c r="N137" s="5">
        <f ca="1">IF(ISBLANK(G137),AVERAGE(OFFSET(G137,-3,0,3),OFFSET(G137,1,0,3)),G137)</f>
        <v>173</v>
      </c>
      <c r="O137" s="9">
        <f>IF(ISBLANK(G137), INDEX(T$25:T$32, MATCH(P137, S$25:S$32, 0)), G137)</f>
        <v>173</v>
      </c>
      <c r="P137" t="str">
        <v>Pazartesi</v>
      </c>
    </row>
    <row r="138" spans="1:16" ht="15.75">
      <c r="A138" s="3">
        <v>24</v>
      </c>
      <c r="B138" s="31">
        <v>45019</v>
      </c>
      <c r="C138" s="11">
        <v>49.660000000000004</v>
      </c>
      <c r="D138" s="5">
        <v>16.899999999999999</v>
      </c>
      <c r="E138" s="5">
        <v>26.2</v>
      </c>
      <c r="F138" s="6">
        <v>20.8</v>
      </c>
      <c r="G138" s="5">
        <v>175</v>
      </c>
      <c r="H138" s="5">
        <f t="shared" ca="1" si="2"/>
        <v>49.660000000000004</v>
      </c>
      <c r="I138" s="5">
        <f>IF(ISBLANK(D138),U$3,D138)</f>
        <v>16.899999999999999</v>
      </c>
      <c r="J138" s="5">
        <f>IF(ISBLANK(E138),V$3,E138)</f>
        <v>26.2</v>
      </c>
      <c r="K138" s="6">
        <f>IF(ISBLANK(F138),W$3,F138)</f>
        <v>20.8</v>
      </c>
      <c r="L138" s="5">
        <f>IF(ISBLANK(G138),X$3,G138)</f>
        <v>175</v>
      </c>
      <c r="M138" s="5">
        <v>175</v>
      </c>
      <c r="N138" s="5">
        <f ca="1">IF(ISBLANK(G138),AVERAGE(OFFSET(G138,-3,0,3),OFFSET(G138,1,0,3)),G138)</f>
        <v>175</v>
      </c>
      <c r="O138" s="9">
        <f>IF(ISBLANK(G138), INDEX(T$25:T$32, MATCH(P138, S$25:S$32, 0)), G138)</f>
        <v>175</v>
      </c>
      <c r="P138" t="str">
        <v>Pazartesi</v>
      </c>
    </row>
    <row r="139" spans="1:16" ht="15.75">
      <c r="A139" s="3">
        <v>96</v>
      </c>
      <c r="B139" s="31">
        <v>45091</v>
      </c>
      <c r="C139" s="11">
        <v>40.660000000000004</v>
      </c>
      <c r="D139" s="5">
        <v>31.6</v>
      </c>
      <c r="E139" s="5">
        <v>52.9</v>
      </c>
      <c r="F139" s="6">
        <v>10.970000000000002</v>
      </c>
      <c r="G139" s="5">
        <v>175</v>
      </c>
      <c r="H139" s="5">
        <f t="shared" ca="1" si="2"/>
        <v>40.660000000000004</v>
      </c>
      <c r="I139" s="5">
        <f>IF(ISBLANK(D139),U$3,D139)</f>
        <v>31.6</v>
      </c>
      <c r="J139" s="5">
        <f>IF(ISBLANK(E139),V$3,E139)</f>
        <v>52.9</v>
      </c>
      <c r="K139" s="6">
        <f>IF(ISBLANK(F139),W$3,F139)</f>
        <v>10.970000000000002</v>
      </c>
      <c r="L139" s="5">
        <f>IF(ISBLANK(G139),X$3,G139)</f>
        <v>175</v>
      </c>
      <c r="M139" s="5">
        <v>175</v>
      </c>
      <c r="N139" s="5">
        <f ca="1">IF(ISBLANK(G139),AVERAGE(OFFSET(G139,-3,0,3),OFFSET(G139,1,0,3)),G139)</f>
        <v>175</v>
      </c>
      <c r="O139" s="9">
        <f>IF(ISBLANK(G139), INDEX(T$25:T$32, MATCH(P139, S$25:S$32, 0)), G139)</f>
        <v>175</v>
      </c>
      <c r="P139" t="str">
        <v>Çarşamba</v>
      </c>
    </row>
    <row r="140" spans="1:16" ht="15.75">
      <c r="A140" s="3">
        <v>90</v>
      </c>
      <c r="B140" s="31">
        <v>45085</v>
      </c>
      <c r="C140" s="11">
        <v>23.96</v>
      </c>
      <c r="D140" s="5">
        <v>47.8</v>
      </c>
      <c r="E140" s="5">
        <v>51.4</v>
      </c>
      <c r="F140" s="6">
        <v>14.319999999999993</v>
      </c>
      <c r="G140" s="5">
        <v>177</v>
      </c>
      <c r="H140" s="5">
        <f t="shared" ca="1" si="2"/>
        <v>23.96</v>
      </c>
      <c r="I140" s="5">
        <f>IF(ISBLANK(D140),U$3,D140)</f>
        <v>47.8</v>
      </c>
      <c r="J140" s="5">
        <f>IF(ISBLANK(E140),V$3,E140)</f>
        <v>51.4</v>
      </c>
      <c r="K140" s="6">
        <f>IF(ISBLANK(F140),W$3,F140)</f>
        <v>14.319999999999993</v>
      </c>
      <c r="L140" s="5">
        <f>IF(ISBLANK(G140),X$3,G140)</f>
        <v>177</v>
      </c>
      <c r="M140" s="5">
        <v>177</v>
      </c>
      <c r="N140" s="5">
        <f ca="1">IF(ISBLANK(G140),AVERAGE(OFFSET(G140,-3,0,3),OFFSET(G140,1,0,3)),G140)</f>
        <v>177</v>
      </c>
      <c r="O140" s="9">
        <f>IF(ISBLANK(G140), INDEX(T$25:T$32, MATCH(P140, S$25:S$32, 0)), G140)</f>
        <v>177</v>
      </c>
      <c r="P140" t="str">
        <v>Perşembe</v>
      </c>
    </row>
    <row r="141" spans="1:16" ht="15.75">
      <c r="A141" s="3">
        <v>41</v>
      </c>
      <c r="B141" s="31">
        <v>45036</v>
      </c>
      <c r="C141" s="11">
        <v>45.5</v>
      </c>
      <c r="D141" s="5">
        <v>22.3</v>
      </c>
      <c r="E141" s="5">
        <v>31.6</v>
      </c>
      <c r="F141" s="6">
        <v>18.759999999999998</v>
      </c>
      <c r="G141" s="5">
        <v>179</v>
      </c>
      <c r="H141" s="5">
        <f t="shared" ca="1" si="2"/>
        <v>45.5</v>
      </c>
      <c r="I141" s="5">
        <f>IF(ISBLANK(D141),U$3,D141)</f>
        <v>22.3</v>
      </c>
      <c r="J141" s="5">
        <f>IF(ISBLANK(E141),V$3,E141)</f>
        <v>31.6</v>
      </c>
      <c r="K141" s="6">
        <f>IF(ISBLANK(F141),W$3,F141)</f>
        <v>18.759999999999998</v>
      </c>
      <c r="L141" s="5">
        <f>IF(ISBLANK(G141),X$3,G141)</f>
        <v>179</v>
      </c>
      <c r="M141" s="5">
        <v>179</v>
      </c>
      <c r="N141" s="5">
        <f ca="1">IF(ISBLANK(G141),AVERAGE(OFFSET(G141,-3,0,3),OFFSET(G141,1,0,3)),G141)</f>
        <v>179</v>
      </c>
      <c r="O141" s="9">
        <f>IF(ISBLANK(G141), INDEX(T$25:T$32, MATCH(P141, S$25:S$32, 0)), G141)</f>
        <v>179</v>
      </c>
      <c r="P141" t="str">
        <v>Perşembe</v>
      </c>
    </row>
    <row r="142" spans="1:16" ht="15.75">
      <c r="A142" s="3">
        <v>88</v>
      </c>
      <c r="B142" s="31">
        <v>45083</v>
      </c>
      <c r="C142" s="11">
        <v>28.14</v>
      </c>
      <c r="D142" s="5">
        <v>40.6</v>
      </c>
      <c r="E142" s="5">
        <v>63.2</v>
      </c>
      <c r="F142" s="6">
        <v>6.09</v>
      </c>
      <c r="G142" s="5">
        <v>180</v>
      </c>
      <c r="H142" s="5">
        <f t="shared" ca="1" si="2"/>
        <v>28.14</v>
      </c>
      <c r="I142" s="5">
        <f>IF(ISBLANK(D142),U$3,D142)</f>
        <v>40.6</v>
      </c>
      <c r="J142" s="5">
        <f>IF(ISBLANK(E142),V$3,E142)</f>
        <v>63.2</v>
      </c>
      <c r="K142" s="6">
        <f>IF(ISBLANK(F142),W$3,F142)</f>
        <v>6.09</v>
      </c>
      <c r="L142" s="5">
        <f>IF(ISBLANK(G142),X$3,G142)</f>
        <v>180</v>
      </c>
      <c r="M142" s="5">
        <v>180</v>
      </c>
      <c r="N142" s="5">
        <f ca="1">IF(ISBLANK(G142),AVERAGE(OFFSET(G142,-3,0,3),OFFSET(G142,1,0,3)),G142)</f>
        <v>180</v>
      </c>
      <c r="O142" s="9">
        <f>IF(ISBLANK(G142), INDEX(T$25:T$32, MATCH(P142, S$25:S$32, 0)), G142)</f>
        <v>180</v>
      </c>
      <c r="P142" t="str">
        <v>Salı</v>
      </c>
    </row>
    <row r="143" spans="1:16" ht="15.75">
      <c r="A143" s="3">
        <v>100</v>
      </c>
      <c r="B143" s="31">
        <v>45095</v>
      </c>
      <c r="C143" s="11">
        <v>28.04</v>
      </c>
      <c r="D143" s="5">
        <v>41.7</v>
      </c>
      <c r="E143" s="5">
        <v>45.9</v>
      </c>
      <c r="F143" s="6">
        <v>16.010000000000005</v>
      </c>
      <c r="G143" s="5">
        <v>183</v>
      </c>
      <c r="H143" s="5">
        <f t="shared" ca="1" si="2"/>
        <v>28.04</v>
      </c>
      <c r="I143" s="5">
        <f>IF(ISBLANK(D143),U$3,D143)</f>
        <v>41.7</v>
      </c>
      <c r="J143" s="5">
        <f>IF(ISBLANK(E143),V$3,E143)</f>
        <v>45.9</v>
      </c>
      <c r="K143" s="6">
        <f>IF(ISBLANK(F143),W$3,F143)</f>
        <v>16.010000000000005</v>
      </c>
      <c r="L143" s="5">
        <f>IF(ISBLANK(G143),X$3,G143)</f>
        <v>183</v>
      </c>
      <c r="M143" s="5">
        <v>183</v>
      </c>
      <c r="N143" s="5">
        <f ca="1">IF(ISBLANK(G143),AVERAGE(OFFSET(G143,-3,0,3),OFFSET(G143,1,0,3)),G143)</f>
        <v>183</v>
      </c>
      <c r="O143" s="9">
        <f>IF(ISBLANK(G143), INDEX(T$25:T$32, MATCH(P143, S$25:S$32, 0)), G143)</f>
        <v>183</v>
      </c>
      <c r="P143" t="str">
        <v>Pazar</v>
      </c>
    </row>
    <row r="144" spans="1:16" ht="15.75">
      <c r="A144" s="3">
        <v>34</v>
      </c>
      <c r="B144" s="31">
        <v>45029</v>
      </c>
      <c r="C144" s="11">
        <v>61.120000000000005</v>
      </c>
      <c r="D144" s="5">
        <v>20</v>
      </c>
      <c r="E144" s="5">
        <v>0.3</v>
      </c>
      <c r="F144" s="6">
        <v>36.440000000000005</v>
      </c>
      <c r="G144" s="5">
        <v>184</v>
      </c>
      <c r="H144" s="5">
        <f t="shared" ca="1" si="2"/>
        <v>61.120000000000005</v>
      </c>
      <c r="I144" s="5">
        <f>IF(ISBLANK(D144),U$3,D144)</f>
        <v>20</v>
      </c>
      <c r="J144" s="5">
        <f>IF(ISBLANK(E144),V$3,E144)</f>
        <v>0.3</v>
      </c>
      <c r="K144" s="6">
        <f>IF(ISBLANK(F144),W$3,F144)</f>
        <v>36.440000000000005</v>
      </c>
      <c r="L144" s="5">
        <f>IF(ISBLANK(G144),X$3,G144)</f>
        <v>184</v>
      </c>
      <c r="M144" s="5">
        <v>184</v>
      </c>
      <c r="N144" s="5">
        <f ca="1">IF(ISBLANK(G144),AVERAGE(OFFSET(G144,-3,0,3),OFFSET(G144,1,0,3)),G144)</f>
        <v>184</v>
      </c>
      <c r="O144" s="9">
        <f>IF(ISBLANK(G144), INDEX(T$25:T$32, MATCH(P144, S$25:S$32, 0)), G144)</f>
        <v>184</v>
      </c>
      <c r="P144" t="str">
        <v>Perşembe</v>
      </c>
    </row>
    <row r="145" spans="1:16" ht="15.75">
      <c r="A145" s="3">
        <v>195</v>
      </c>
      <c r="B145" s="31">
        <v>45190</v>
      </c>
      <c r="C145" s="11">
        <v>32.94</v>
      </c>
      <c r="D145" s="5">
        <v>35.6</v>
      </c>
      <c r="E145" s="5">
        <v>6</v>
      </c>
      <c r="F145" s="35"/>
      <c r="G145" s="5">
        <v>184</v>
      </c>
      <c r="H145" s="5">
        <f t="shared" ca="1" si="2"/>
        <v>32.94</v>
      </c>
      <c r="I145" s="5">
        <f>IF(ISBLANK(D145),U$3,D145)</f>
        <v>35.6</v>
      </c>
      <c r="J145" s="5">
        <f>IF(ISBLANK(E145),V$3,E145)</f>
        <v>6</v>
      </c>
      <c r="K145" s="35">
        <f>IF(ISBLANK(F145),W$3,F145)</f>
        <v>17.100000000000001</v>
      </c>
      <c r="L145" s="5">
        <f>IF(ISBLANK(G145),X$3,G145)</f>
        <v>184</v>
      </c>
      <c r="M145" s="5">
        <v>184</v>
      </c>
      <c r="N145" s="5">
        <f ca="1">IF(ISBLANK(G145),AVERAGE(OFFSET(G145,-3,0,3),OFFSET(G145,1,0,3)),G145)</f>
        <v>184</v>
      </c>
      <c r="O145" s="9">
        <f>IF(ISBLANK(G145), INDEX(T$25:T$32, MATCH(P145, S$25:S$32, 0)), G145)</f>
        <v>184</v>
      </c>
      <c r="P145" t="str">
        <v>Perşembe</v>
      </c>
    </row>
    <row r="146" spans="1:16" ht="15.75">
      <c r="A146" s="3">
        <v>169</v>
      </c>
      <c r="B146" s="31">
        <v>45164</v>
      </c>
      <c r="C146" s="11">
        <v>45.08</v>
      </c>
      <c r="D146" s="5">
        <v>23.6</v>
      </c>
      <c r="E146" s="5">
        <v>57.6</v>
      </c>
      <c r="F146" s="6">
        <v>10.3</v>
      </c>
      <c r="G146" s="5">
        <v>185</v>
      </c>
      <c r="H146" s="5">
        <f t="shared" ca="1" si="2"/>
        <v>45.08</v>
      </c>
      <c r="I146" s="5">
        <f>IF(ISBLANK(D146),U$3,D146)</f>
        <v>23.6</v>
      </c>
      <c r="J146" s="5">
        <f>IF(ISBLANK(E146),V$3,E146)</f>
        <v>57.6</v>
      </c>
      <c r="K146" s="6">
        <f>IF(ISBLANK(F146),W$3,F146)</f>
        <v>10.3</v>
      </c>
      <c r="L146" s="5">
        <f>IF(ISBLANK(G146),X$3,G146)</f>
        <v>185</v>
      </c>
      <c r="M146" s="5">
        <v>185</v>
      </c>
      <c r="N146" s="5">
        <f ca="1">IF(ISBLANK(G146),AVERAGE(OFFSET(G146,-3,0,3),OFFSET(G146,1,0,3)),G146)</f>
        <v>185</v>
      </c>
      <c r="O146" s="9">
        <f>IF(ISBLANK(G146), INDEX(T$25:T$32, MATCH(P146, S$25:S$32, 0)), G146)</f>
        <v>185</v>
      </c>
      <c r="P146" t="str">
        <v>Cumartesi</v>
      </c>
    </row>
    <row r="147" spans="1:16" ht="15.75">
      <c r="A147" s="3">
        <v>60</v>
      </c>
      <c r="B147" s="31">
        <v>45055</v>
      </c>
      <c r="C147" s="11">
        <v>50.14</v>
      </c>
      <c r="D147" s="5">
        <v>29.5</v>
      </c>
      <c r="E147" s="5">
        <v>9.3000000000000007</v>
      </c>
      <c r="F147" s="6">
        <v>32.1</v>
      </c>
      <c r="G147" s="5">
        <v>186</v>
      </c>
      <c r="H147" s="5">
        <f t="shared" ca="1" si="2"/>
        <v>50.14</v>
      </c>
      <c r="I147" s="5">
        <f>IF(ISBLANK(D147),U$3,D147)</f>
        <v>29.5</v>
      </c>
      <c r="J147" s="5">
        <f>IF(ISBLANK(E147),V$3,E147)</f>
        <v>9.3000000000000007</v>
      </c>
      <c r="K147" s="6">
        <f>IF(ISBLANK(F147),W$3,F147)</f>
        <v>32.1</v>
      </c>
      <c r="L147" s="5">
        <f>IF(ISBLANK(G147),X$3,G147)</f>
        <v>186</v>
      </c>
      <c r="M147" s="5">
        <v>186</v>
      </c>
      <c r="N147" s="5">
        <f ca="1">IF(ISBLANK(G147),AVERAGE(OFFSET(G147,-3,0,3),OFFSET(G147,1,0,3)),G147)</f>
        <v>186</v>
      </c>
      <c r="O147" s="9">
        <f>IF(ISBLANK(G147), INDEX(T$25:T$32, MATCH(P147, S$25:S$32, 0)), G147)</f>
        <v>186</v>
      </c>
      <c r="P147" t="str">
        <v>Salı</v>
      </c>
    </row>
    <row r="148" spans="1:16" ht="15.75">
      <c r="A148" s="3">
        <v>188</v>
      </c>
      <c r="B148" s="31">
        <v>45183</v>
      </c>
      <c r="C148" s="11">
        <v>41.22</v>
      </c>
      <c r="D148" s="5">
        <v>28.7</v>
      </c>
      <c r="E148" s="5">
        <v>18.2</v>
      </c>
      <c r="F148" s="6">
        <v>26.18</v>
      </c>
      <c r="G148" s="5">
        <v>186</v>
      </c>
      <c r="H148" s="5">
        <f t="shared" ca="1" si="2"/>
        <v>41.22</v>
      </c>
      <c r="I148" s="5">
        <f>IF(ISBLANK(D148),U$3,D148)</f>
        <v>28.7</v>
      </c>
      <c r="J148" s="5">
        <f>IF(ISBLANK(E148),V$3,E148)</f>
        <v>18.2</v>
      </c>
      <c r="K148" s="6">
        <f>IF(ISBLANK(F148),W$3,F148)</f>
        <v>26.18</v>
      </c>
      <c r="L148" s="5">
        <f>IF(ISBLANK(G148),X$3,G148)</f>
        <v>186</v>
      </c>
      <c r="M148" s="5">
        <v>186</v>
      </c>
      <c r="N148" s="5">
        <f ca="1">IF(ISBLANK(G148),AVERAGE(OFFSET(G148,-3,0,3),OFFSET(G148,1,0,3)),G148)</f>
        <v>186</v>
      </c>
      <c r="O148" s="9">
        <f>IF(ISBLANK(G148), INDEX(T$25:T$32, MATCH(P148, S$25:S$32, 0)), G148)</f>
        <v>186</v>
      </c>
      <c r="P148" t="str">
        <v>Perşembe</v>
      </c>
    </row>
    <row r="149" spans="1:16" ht="15.75">
      <c r="A149" s="3">
        <v>42</v>
      </c>
      <c r="B149" s="31">
        <v>45037</v>
      </c>
      <c r="C149" s="11">
        <v>40.4</v>
      </c>
      <c r="D149" s="5">
        <v>33.4</v>
      </c>
      <c r="E149" s="5">
        <v>38.700000000000003</v>
      </c>
      <c r="F149" s="6">
        <v>18.919999999999995</v>
      </c>
      <c r="G149" s="5">
        <v>186</v>
      </c>
      <c r="H149" s="5">
        <f t="shared" ca="1" si="2"/>
        <v>40.4</v>
      </c>
      <c r="I149" s="5">
        <f>IF(ISBLANK(D149),U$3,D149)</f>
        <v>33.4</v>
      </c>
      <c r="J149" s="5">
        <f>IF(ISBLANK(E149),V$3,E149)</f>
        <v>38.700000000000003</v>
      </c>
      <c r="K149" s="6">
        <f>IF(ISBLANK(F149),W$3,F149)</f>
        <v>18.919999999999995</v>
      </c>
      <c r="L149" s="5">
        <f>IF(ISBLANK(G149),X$3,G149)</f>
        <v>186</v>
      </c>
      <c r="M149" s="5">
        <v>186</v>
      </c>
      <c r="N149" s="5">
        <f ca="1">IF(ISBLANK(G149),AVERAGE(OFFSET(G149,-3,0,3),OFFSET(G149,1,0,3)),G149)</f>
        <v>186</v>
      </c>
      <c r="O149" s="9">
        <f>IF(ISBLANK(G149), INDEX(T$25:T$32, MATCH(P149, S$25:S$32, 0)), G149)</f>
        <v>186</v>
      </c>
      <c r="P149" t="str">
        <v>Cuma</v>
      </c>
    </row>
    <row r="150" spans="1:16" ht="15.75">
      <c r="A150" s="3">
        <v>75</v>
      </c>
      <c r="B150" s="31">
        <v>45070</v>
      </c>
      <c r="C150" s="11">
        <v>50.68</v>
      </c>
      <c r="D150" s="5">
        <v>0</v>
      </c>
      <c r="E150" s="5">
        <v>13.1</v>
      </c>
      <c r="F150" s="6">
        <v>28.4</v>
      </c>
      <c r="G150" s="5">
        <v>187</v>
      </c>
      <c r="H150" s="5">
        <f t="shared" ca="1" si="2"/>
        <v>50.68</v>
      </c>
      <c r="I150" s="5">
        <f>IF(ISBLANK(D150),U$3,D150)</f>
        <v>0</v>
      </c>
      <c r="J150" s="5">
        <f>IF(ISBLANK(E150),V$3,E150)</f>
        <v>13.1</v>
      </c>
      <c r="K150" s="6">
        <f>IF(ISBLANK(F150),W$3,F150)</f>
        <v>28.4</v>
      </c>
      <c r="L150" s="5">
        <f>IF(ISBLANK(G150),X$3,G150)</f>
        <v>187</v>
      </c>
      <c r="M150" s="5">
        <v>187</v>
      </c>
      <c r="N150" s="5">
        <f ca="1">IF(ISBLANK(G150),AVERAGE(OFFSET(G150,-3,0,3),OFFSET(G150,1,0,3)),G150)</f>
        <v>187</v>
      </c>
      <c r="O150" s="9">
        <f>IF(ISBLANK(G150), INDEX(T$25:T$32, MATCH(P150, S$25:S$32, 0)), G150)</f>
        <v>187</v>
      </c>
      <c r="P150" t="str">
        <v>Çarşamba</v>
      </c>
    </row>
    <row r="151" spans="1:16" ht="15.75">
      <c r="A151" s="3">
        <v>65</v>
      </c>
      <c r="B151" s="31">
        <v>45060</v>
      </c>
      <c r="C151" s="11">
        <v>27.22</v>
      </c>
      <c r="D151" s="5">
        <v>42.8</v>
      </c>
      <c r="E151" s="5">
        <v>28.9</v>
      </c>
      <c r="F151" s="6">
        <v>22.949999999999996</v>
      </c>
      <c r="G151" s="5">
        <v>187</v>
      </c>
      <c r="H151" s="5">
        <f t="shared" ca="1" si="2"/>
        <v>27.22</v>
      </c>
      <c r="I151" s="5">
        <f>IF(ISBLANK(D151),U$3,D151)</f>
        <v>42.8</v>
      </c>
      <c r="J151" s="5">
        <f>IF(ISBLANK(E151),V$3,E151)</f>
        <v>28.9</v>
      </c>
      <c r="K151" s="6">
        <f>IF(ISBLANK(F151),W$3,F151)</f>
        <v>22.949999999999996</v>
      </c>
      <c r="L151" s="5">
        <f>IF(ISBLANK(G151),X$3,G151)</f>
        <v>187</v>
      </c>
      <c r="M151" s="5">
        <v>187</v>
      </c>
      <c r="N151" s="5">
        <f ca="1">IF(ISBLANK(G151),AVERAGE(OFFSET(G151,-3,0,3),OFFSET(G151,1,0,3)),G151)</f>
        <v>187</v>
      </c>
      <c r="O151" s="9">
        <f>IF(ISBLANK(G151), INDEX(T$25:T$32, MATCH(P151, S$25:S$32, 0)), G151)</f>
        <v>187</v>
      </c>
      <c r="P151" t="str">
        <v>Pazar</v>
      </c>
    </row>
    <row r="152" spans="1:16" ht="15.75">
      <c r="A152" s="3">
        <v>185</v>
      </c>
      <c r="B152" s="31">
        <v>45180</v>
      </c>
      <c r="C152" s="11">
        <v>58.760000000000005</v>
      </c>
      <c r="D152" s="5">
        <v>21.3</v>
      </c>
      <c r="E152" s="5">
        <v>30</v>
      </c>
      <c r="F152" s="6">
        <v>24.03</v>
      </c>
      <c r="G152" s="5">
        <v>188</v>
      </c>
      <c r="H152" s="5">
        <f t="shared" ca="1" si="2"/>
        <v>58.760000000000005</v>
      </c>
      <c r="I152" s="5">
        <f>IF(ISBLANK(D152),U$3,D152)</f>
        <v>21.3</v>
      </c>
      <c r="J152" s="5">
        <f>IF(ISBLANK(E152),V$3,E152)</f>
        <v>30</v>
      </c>
      <c r="K152" s="6">
        <f>IF(ISBLANK(F152),W$3,F152)</f>
        <v>24.03</v>
      </c>
      <c r="L152" s="5">
        <f>IF(ISBLANK(G152),X$3,G152)</f>
        <v>188</v>
      </c>
      <c r="M152" s="5">
        <v>188</v>
      </c>
      <c r="N152" s="5">
        <f ca="1">IF(ISBLANK(G152),AVERAGE(OFFSET(G152,-3,0,3),OFFSET(G152,1,0,3)),G152)</f>
        <v>188</v>
      </c>
      <c r="O152" s="9">
        <f>IF(ISBLANK(G152), INDEX(T$25:T$32, MATCH(P152, S$25:S$32, 0)), G152)</f>
        <v>188</v>
      </c>
      <c r="P152" t="str">
        <v>Pazartesi</v>
      </c>
    </row>
    <row r="153" spans="1:16" ht="15.75">
      <c r="A153" s="3">
        <v>21</v>
      </c>
      <c r="B153" s="31">
        <v>45016</v>
      </c>
      <c r="C153" s="11">
        <v>46.68</v>
      </c>
      <c r="D153" s="5">
        <v>27.7</v>
      </c>
      <c r="E153" s="5">
        <v>53.4</v>
      </c>
      <c r="F153" s="6">
        <v>14.329999999999998</v>
      </c>
      <c r="G153" s="5">
        <v>188</v>
      </c>
      <c r="H153" s="5">
        <f t="shared" ca="1" si="2"/>
        <v>46.68</v>
      </c>
      <c r="I153" s="5">
        <f>IF(ISBLANK(D153),U$3,D153)</f>
        <v>27.7</v>
      </c>
      <c r="J153" s="5">
        <f>IF(ISBLANK(E153),V$3,E153)</f>
        <v>53.4</v>
      </c>
      <c r="K153" s="6">
        <f>IF(ISBLANK(F153),W$3,F153)</f>
        <v>14.329999999999998</v>
      </c>
      <c r="L153" s="5">
        <f>IF(ISBLANK(G153),X$3,G153)</f>
        <v>188</v>
      </c>
      <c r="M153" s="5">
        <v>188</v>
      </c>
      <c r="N153" s="5">
        <f ca="1">IF(ISBLANK(G153),AVERAGE(OFFSET(G153,-3,0,3),OFFSET(G153,1,0,3)),G153)</f>
        <v>188</v>
      </c>
      <c r="O153" s="9">
        <f>IF(ISBLANK(G153), INDEX(T$25:T$32, MATCH(P153, S$25:S$32, 0)), G153)</f>
        <v>188</v>
      </c>
      <c r="P153" t="str">
        <v>Cuma</v>
      </c>
    </row>
    <row r="154" spans="1:16" ht="15.75">
      <c r="A154" s="3">
        <v>15</v>
      </c>
      <c r="B154" s="31">
        <v>45010</v>
      </c>
      <c r="C154" s="11">
        <v>44.82</v>
      </c>
      <c r="D154" s="5">
        <v>32.9</v>
      </c>
      <c r="E154" s="5">
        <v>46</v>
      </c>
      <c r="F154" s="6">
        <v>18.459999999999997</v>
      </c>
      <c r="G154" s="5">
        <v>191</v>
      </c>
      <c r="H154" s="5">
        <f t="shared" ca="1" si="2"/>
        <v>44.82</v>
      </c>
      <c r="I154" s="5">
        <f>IF(ISBLANK(D154),U$3,D154)</f>
        <v>32.9</v>
      </c>
      <c r="J154" s="5">
        <f>IF(ISBLANK(E154),V$3,E154)</f>
        <v>46</v>
      </c>
      <c r="K154" s="6">
        <f>IF(ISBLANK(F154),W$3,F154)</f>
        <v>18.459999999999997</v>
      </c>
      <c r="L154" s="5">
        <f>IF(ISBLANK(G154),X$3,G154)</f>
        <v>191</v>
      </c>
      <c r="M154" s="5">
        <v>191</v>
      </c>
      <c r="N154" s="5">
        <f ca="1">IF(ISBLANK(G154),AVERAGE(OFFSET(G154,-3,0,3),OFFSET(G154,1,0,3)),G154)</f>
        <v>191</v>
      </c>
      <c r="O154" s="9">
        <f>IF(ISBLANK(G154), INDEX(T$25:T$32, MATCH(P154, S$25:S$32, 0)), G154)</f>
        <v>191</v>
      </c>
      <c r="P154" t="str">
        <v>Cumartesi</v>
      </c>
    </row>
    <row r="155" spans="1:16" ht="15.75">
      <c r="A155" s="3">
        <v>164</v>
      </c>
      <c r="B155" s="31">
        <v>45159</v>
      </c>
      <c r="C155" s="11">
        <v>33.700000000000003</v>
      </c>
      <c r="D155" s="5">
        <v>36.799999999999997</v>
      </c>
      <c r="E155" s="5">
        <v>7.4</v>
      </c>
      <c r="F155" s="6">
        <v>31.79</v>
      </c>
      <c r="G155" s="5">
        <v>193</v>
      </c>
      <c r="H155" s="5">
        <f t="shared" ca="1" si="2"/>
        <v>33.700000000000003</v>
      </c>
      <c r="I155" s="5">
        <f>IF(ISBLANK(D155),U$3,D155)</f>
        <v>36.799999999999997</v>
      </c>
      <c r="J155" s="5">
        <f>IF(ISBLANK(E155),V$3,E155)</f>
        <v>7.4</v>
      </c>
      <c r="K155" s="6">
        <f>IF(ISBLANK(F155),W$3,F155)</f>
        <v>31.79</v>
      </c>
      <c r="L155" s="5">
        <f>IF(ISBLANK(G155),X$3,G155)</f>
        <v>193</v>
      </c>
      <c r="M155" s="5">
        <v>193</v>
      </c>
      <c r="N155" s="5">
        <f ca="1">IF(ISBLANK(G155),AVERAGE(OFFSET(G155,-3,0,3),OFFSET(G155,1,0,3)),G155)</f>
        <v>193</v>
      </c>
      <c r="O155" s="9">
        <f>IF(ISBLANK(G155), INDEX(T$25:T$32, MATCH(P155, S$25:S$32, 0)), G155)</f>
        <v>193</v>
      </c>
      <c r="P155" t="str">
        <v>Pazartesi</v>
      </c>
    </row>
    <row r="156" spans="1:16" ht="15.75">
      <c r="A156" s="3">
        <v>69</v>
      </c>
      <c r="B156" s="31">
        <v>45064</v>
      </c>
      <c r="C156" s="11">
        <v>51.480000000000004</v>
      </c>
      <c r="D156" s="5">
        <v>27.5</v>
      </c>
      <c r="E156" s="5">
        <v>11</v>
      </c>
      <c r="F156" s="6">
        <v>33.090000000000003</v>
      </c>
      <c r="G156" s="5">
        <v>196</v>
      </c>
      <c r="H156" s="5">
        <f t="shared" ca="1" si="2"/>
        <v>51.480000000000004</v>
      </c>
      <c r="I156" s="5">
        <f>IF(ISBLANK(D156),U$3,D156)</f>
        <v>27.5</v>
      </c>
      <c r="J156" s="5">
        <f>IF(ISBLANK(E156),V$3,E156)</f>
        <v>11</v>
      </c>
      <c r="K156" s="6">
        <f>IF(ISBLANK(F156),W$3,F156)</f>
        <v>33.090000000000003</v>
      </c>
      <c r="L156" s="5">
        <f>IF(ISBLANK(G156),X$3,G156)</f>
        <v>196</v>
      </c>
      <c r="M156" s="5">
        <v>196</v>
      </c>
      <c r="N156" s="5">
        <f ca="1">IF(ISBLANK(G156),AVERAGE(OFFSET(G156,-3,0,3),OFFSET(G156,1,0,3)),G156)</f>
        <v>196</v>
      </c>
      <c r="O156" s="9">
        <f>IF(ISBLANK(G156), INDEX(T$25:T$32, MATCH(P156, S$25:S$32, 0)), G156)</f>
        <v>196</v>
      </c>
      <c r="P156" t="str">
        <v>Perşembe</v>
      </c>
    </row>
    <row r="157" spans="1:16" ht="15.75">
      <c r="A157" s="3">
        <v>71</v>
      </c>
      <c r="B157" s="31">
        <v>45066</v>
      </c>
      <c r="C157" s="11">
        <v>44.82</v>
      </c>
      <c r="D157" s="5">
        <v>30.6</v>
      </c>
      <c r="E157" s="5">
        <v>38.700000000000003</v>
      </c>
      <c r="F157" s="6">
        <v>19.729999999999997</v>
      </c>
      <c r="G157" s="5">
        <v>196</v>
      </c>
      <c r="H157" s="5">
        <f t="shared" ca="1" si="2"/>
        <v>44.82</v>
      </c>
      <c r="I157" s="5">
        <f>IF(ISBLANK(D157),U$3,D157)</f>
        <v>30.6</v>
      </c>
      <c r="J157" s="5">
        <f>IF(ISBLANK(E157),V$3,E157)</f>
        <v>38.700000000000003</v>
      </c>
      <c r="K157" s="6">
        <f>IF(ISBLANK(F157),W$3,F157)</f>
        <v>19.729999999999997</v>
      </c>
      <c r="L157" s="5">
        <f>IF(ISBLANK(G157),X$3,G157)</f>
        <v>196</v>
      </c>
      <c r="M157" s="5">
        <v>196</v>
      </c>
      <c r="N157" s="5">
        <f ca="1">IF(ISBLANK(G157),AVERAGE(OFFSET(G157,-3,0,3),OFFSET(G157,1,0,3)),G157)</f>
        <v>196</v>
      </c>
      <c r="O157" s="9">
        <f>IF(ISBLANK(G157), INDEX(T$25:T$32, MATCH(P157, S$25:S$32, 0)), G157)</f>
        <v>196</v>
      </c>
      <c r="P157" t="str">
        <v>Cumartesi</v>
      </c>
    </row>
    <row r="158" spans="1:16" ht="15.75">
      <c r="A158" s="3">
        <v>106</v>
      </c>
      <c r="B158" s="31">
        <v>45101</v>
      </c>
      <c r="C158" s="11">
        <v>37.58</v>
      </c>
      <c r="D158" s="5">
        <v>46.4</v>
      </c>
      <c r="E158" s="5">
        <v>59</v>
      </c>
      <c r="F158" s="6">
        <v>13.39</v>
      </c>
      <c r="G158" s="5">
        <v>196</v>
      </c>
      <c r="H158" s="5">
        <f t="shared" ca="1" si="2"/>
        <v>37.58</v>
      </c>
      <c r="I158" s="5">
        <f>IF(ISBLANK(D158),U$3,D158)</f>
        <v>46.4</v>
      </c>
      <c r="J158" s="5">
        <f>IF(ISBLANK(E158),V$3,E158)</f>
        <v>59</v>
      </c>
      <c r="K158" s="6">
        <f>IF(ISBLANK(F158),W$3,F158)</f>
        <v>13.39</v>
      </c>
      <c r="L158" s="5">
        <f>IF(ISBLANK(G158),X$3,G158)</f>
        <v>196</v>
      </c>
      <c r="M158" s="5">
        <v>196</v>
      </c>
      <c r="N158" s="5">
        <f ca="1">IF(ISBLANK(G158),AVERAGE(OFFSET(G158,-3,0,3),OFFSET(G158,1,0,3)),G158)</f>
        <v>196</v>
      </c>
      <c r="O158" s="9">
        <f>IF(ISBLANK(G158), INDEX(T$25:T$32, MATCH(P158, S$25:S$32, 0)), G158)</f>
        <v>196</v>
      </c>
      <c r="P158" t="str">
        <v>Cumartesi</v>
      </c>
    </row>
    <row r="159" spans="1:16" ht="15.75">
      <c r="A159" s="3">
        <v>4</v>
      </c>
      <c r="B159" s="31">
        <v>44999</v>
      </c>
      <c r="C159" s="11">
        <v>31.3</v>
      </c>
      <c r="D159" s="5">
        <v>41.3</v>
      </c>
      <c r="E159" s="5">
        <v>58.5</v>
      </c>
      <c r="F159" s="6">
        <v>12.399999999999995</v>
      </c>
      <c r="G159" s="5">
        <v>197</v>
      </c>
      <c r="H159" s="5">
        <f t="shared" ca="1" si="2"/>
        <v>31.3</v>
      </c>
      <c r="I159" s="5">
        <f>IF(ISBLANK(D159),U$3,D159)</f>
        <v>41.3</v>
      </c>
      <c r="J159" s="5">
        <f>IF(ISBLANK(E159),V$3,E159)</f>
        <v>58.5</v>
      </c>
      <c r="K159" s="6">
        <f>IF(ISBLANK(F159),W$3,F159)</f>
        <v>12.399999999999995</v>
      </c>
      <c r="L159" s="5">
        <f>IF(ISBLANK(G159),X$3,G159)</f>
        <v>197</v>
      </c>
      <c r="M159" s="5">
        <v>197</v>
      </c>
      <c r="N159" s="5">
        <f ca="1">IF(ISBLANK(G159),AVERAGE(OFFSET(G159,-3,0,3),OFFSET(G159,1,0,3)),G159)</f>
        <v>197</v>
      </c>
      <c r="O159" s="9">
        <f>IF(ISBLANK(G159), INDEX(T$25:T$32, MATCH(P159, S$25:S$32, 0)), G159)</f>
        <v>197</v>
      </c>
      <c r="P159" t="str">
        <v>Salı</v>
      </c>
    </row>
    <row r="160" spans="1:16" ht="15.75">
      <c r="A160" s="3">
        <v>29</v>
      </c>
      <c r="B160" s="31">
        <v>45024</v>
      </c>
      <c r="C160" s="11">
        <v>52.760000000000005</v>
      </c>
      <c r="D160" s="5">
        <v>27.1</v>
      </c>
      <c r="E160" s="5">
        <v>22.9</v>
      </c>
      <c r="F160" s="6">
        <v>29.270000000000007</v>
      </c>
      <c r="G160" s="5">
        <v>199</v>
      </c>
      <c r="H160" s="5">
        <f t="shared" ca="1" si="2"/>
        <v>52.760000000000005</v>
      </c>
      <c r="I160" s="5">
        <f>IF(ISBLANK(D160),U$3,D160)</f>
        <v>27.1</v>
      </c>
      <c r="J160" s="5">
        <f>IF(ISBLANK(E160),V$3,E160)</f>
        <v>22.9</v>
      </c>
      <c r="K160" s="6">
        <f>IF(ISBLANK(F160),W$3,F160)</f>
        <v>29.270000000000007</v>
      </c>
      <c r="L160" s="5">
        <f>IF(ISBLANK(G160),X$3,G160)</f>
        <v>199</v>
      </c>
      <c r="M160" s="5">
        <v>199</v>
      </c>
      <c r="N160" s="5">
        <f ca="1">IF(ISBLANK(G160),AVERAGE(OFFSET(G160,-3,0,3),OFFSET(G160,1,0,3)),G160)</f>
        <v>199</v>
      </c>
      <c r="O160" s="9">
        <f>IF(ISBLANK(G160), INDEX(T$25:T$32, MATCH(P160, S$25:S$32, 0)), G160)</f>
        <v>199</v>
      </c>
      <c r="P160" t="str">
        <v>Cumartesi</v>
      </c>
    </row>
    <row r="161" spans="1:16" ht="15.75">
      <c r="A161" s="3">
        <v>125</v>
      </c>
      <c r="B161" s="31">
        <v>45120</v>
      </c>
      <c r="C161" s="11">
        <v>51.9</v>
      </c>
      <c r="D161" s="5">
        <v>32.299999999999997</v>
      </c>
      <c r="E161" s="5">
        <v>74.2</v>
      </c>
      <c r="F161" s="6">
        <v>9.419999999999991</v>
      </c>
      <c r="G161" s="5">
        <v>201</v>
      </c>
      <c r="H161" s="5">
        <f t="shared" ca="1" si="2"/>
        <v>51.9</v>
      </c>
      <c r="I161" s="5">
        <f>IF(ISBLANK(D161),U$3,D161)</f>
        <v>32.299999999999997</v>
      </c>
      <c r="J161" s="5">
        <f>IF(ISBLANK(E161),V$3,E161)</f>
        <v>74.2</v>
      </c>
      <c r="K161" s="6">
        <f>IF(ISBLANK(F161),W$3,F161)</f>
        <v>9.419999999999991</v>
      </c>
      <c r="L161" s="5">
        <f>IF(ISBLANK(G161),X$3,G161)</f>
        <v>201</v>
      </c>
      <c r="M161" s="5">
        <v>201</v>
      </c>
      <c r="N161" s="5">
        <f ca="1">IF(ISBLANK(G161),AVERAGE(OFFSET(G161,-3,0,3),OFFSET(G161,1,0,3)),G161)</f>
        <v>201</v>
      </c>
      <c r="O161" s="9">
        <f>IF(ISBLANK(G161), INDEX(T$25:T$32, MATCH(P161, S$25:S$32, 0)), G161)</f>
        <v>201</v>
      </c>
      <c r="P161" t="str">
        <v>Perşembe</v>
      </c>
    </row>
    <row r="162" spans="1:16" ht="15.75">
      <c r="A162" s="3">
        <v>194</v>
      </c>
      <c r="B162" s="31">
        <v>45189</v>
      </c>
      <c r="C162" s="11">
        <v>41.36</v>
      </c>
      <c r="D162" s="5">
        <v>42</v>
      </c>
      <c r="E162" s="5">
        <v>3.6</v>
      </c>
      <c r="F162" s="6">
        <v>36.24</v>
      </c>
      <c r="G162" s="5">
        <v>204</v>
      </c>
      <c r="H162" s="5">
        <f t="shared" ca="1" si="2"/>
        <v>41.36</v>
      </c>
      <c r="I162" s="5">
        <f>IF(ISBLANK(D162),U$3,D162)</f>
        <v>42</v>
      </c>
      <c r="J162" s="5">
        <f>IF(ISBLANK(E162),V$3,E162)</f>
        <v>3.6</v>
      </c>
      <c r="K162" s="6">
        <f>IF(ISBLANK(F162),W$3,F162)</f>
        <v>36.24</v>
      </c>
      <c r="L162" s="5">
        <f>IF(ISBLANK(G162),X$3,G162)</f>
        <v>204</v>
      </c>
      <c r="M162" s="5">
        <v>204</v>
      </c>
      <c r="N162" s="5">
        <f ca="1">IF(ISBLANK(G162),AVERAGE(OFFSET(G162,-3,0,3),OFFSET(G162,1,0,3)),G162)</f>
        <v>204</v>
      </c>
      <c r="O162" s="9">
        <f>IF(ISBLANK(G162), INDEX(T$25:T$32, MATCH(P162, S$25:S$32, 0)), G162)</f>
        <v>204</v>
      </c>
      <c r="P162" t="str">
        <v>Çarşamba</v>
      </c>
    </row>
    <row r="163" spans="1:16" ht="15.75">
      <c r="A163" s="3">
        <v>142</v>
      </c>
      <c r="B163" s="31">
        <v>45137</v>
      </c>
      <c r="C163" s="33"/>
      <c r="D163" s="5">
        <v>35.4</v>
      </c>
      <c r="E163" s="5">
        <v>75.599999999999994</v>
      </c>
      <c r="F163" s="6">
        <v>6.8299999999999947</v>
      </c>
      <c r="G163" s="5">
        <v>207</v>
      </c>
      <c r="H163" s="34">
        <f t="shared" ca="1" si="2"/>
        <v>49.443333333333328</v>
      </c>
      <c r="I163" s="5">
        <f>IF(ISBLANK(D163),U$3,D163)</f>
        <v>35.4</v>
      </c>
      <c r="J163" s="5">
        <f>IF(ISBLANK(E163),V$3,E163)</f>
        <v>75.599999999999994</v>
      </c>
      <c r="K163" s="6">
        <f>IF(ISBLANK(F163),W$3,F163)</f>
        <v>6.8299999999999947</v>
      </c>
      <c r="L163" s="5">
        <f>IF(ISBLANK(G163),X$3,G163)</f>
        <v>207</v>
      </c>
      <c r="M163" s="5">
        <v>207</v>
      </c>
      <c r="N163" s="5">
        <f ca="1">IF(ISBLANK(G163),AVERAGE(OFFSET(G163,-3,0,3),OFFSET(G163,1,0,3)),G163)</f>
        <v>207</v>
      </c>
      <c r="O163" s="9">
        <f>IF(ISBLANK(G163), INDEX(T$25:T$32, MATCH(P163, S$25:S$32, 0)), G163)</f>
        <v>207</v>
      </c>
      <c r="P163" t="str">
        <v>Pazar</v>
      </c>
    </row>
    <row r="164" spans="1:16" ht="15.75">
      <c r="A164" s="3">
        <v>105</v>
      </c>
      <c r="B164" s="31">
        <v>45100</v>
      </c>
      <c r="C164" s="11">
        <v>54.64</v>
      </c>
      <c r="D164" s="5">
        <v>34.299999999999997</v>
      </c>
      <c r="E164" s="5">
        <v>5.3</v>
      </c>
      <c r="F164" s="6">
        <v>38.85</v>
      </c>
      <c r="G164" s="5">
        <v>208</v>
      </c>
      <c r="H164" s="5">
        <f t="shared" ca="1" si="2"/>
        <v>54.64</v>
      </c>
      <c r="I164" s="5">
        <f>IF(ISBLANK(D164),U$3,D164)</f>
        <v>34.299999999999997</v>
      </c>
      <c r="J164" s="5">
        <f>IF(ISBLANK(E164),V$3,E164)</f>
        <v>5.3</v>
      </c>
      <c r="K164" s="6">
        <f>IF(ISBLANK(F164),W$3,F164)</f>
        <v>38.85</v>
      </c>
      <c r="L164" s="5">
        <f>IF(ISBLANK(G164),X$3,G164)</f>
        <v>208</v>
      </c>
      <c r="M164" s="5">
        <v>208</v>
      </c>
      <c r="N164" s="5">
        <f ca="1">IF(ISBLANK(G164),AVERAGE(OFFSET(G164,-3,0,3),OFFSET(G164,1,0,3)),G164)</f>
        <v>208</v>
      </c>
      <c r="O164" s="9">
        <f>IF(ISBLANK(G164), INDEX(T$25:T$32, MATCH(P164, S$25:S$32, 0)), G164)</f>
        <v>208</v>
      </c>
      <c r="P164" t="str">
        <v>Cuma</v>
      </c>
    </row>
    <row r="165" spans="1:16" ht="15.75">
      <c r="A165" s="3">
        <v>154</v>
      </c>
      <c r="B165" s="31">
        <v>45149</v>
      </c>
      <c r="C165" s="11">
        <v>37.260000000000005</v>
      </c>
      <c r="D165" s="5">
        <v>39.700000000000003</v>
      </c>
      <c r="E165" s="5">
        <v>37.700000000000003</v>
      </c>
      <c r="F165" s="6">
        <v>21.900000000000002</v>
      </c>
      <c r="G165" s="5">
        <v>208</v>
      </c>
      <c r="H165" s="5">
        <f t="shared" ca="1" si="2"/>
        <v>37.260000000000005</v>
      </c>
      <c r="I165" s="5">
        <f>IF(ISBLANK(D165),U$3,D165)</f>
        <v>39.700000000000003</v>
      </c>
      <c r="J165" s="5">
        <f>IF(ISBLANK(E165),V$3,E165)</f>
        <v>37.700000000000003</v>
      </c>
      <c r="K165" s="6">
        <f>IF(ISBLANK(F165),W$3,F165)</f>
        <v>21.900000000000002</v>
      </c>
      <c r="L165" s="5">
        <f>IF(ISBLANK(G165),X$3,G165)</f>
        <v>208</v>
      </c>
      <c r="M165" s="5">
        <v>208</v>
      </c>
      <c r="N165" s="5">
        <f ca="1">IF(ISBLANK(G165),AVERAGE(OFFSET(G165,-3,0,3),OFFSET(G165,1,0,3)),G165)</f>
        <v>208</v>
      </c>
      <c r="O165" s="9">
        <f>IF(ISBLANK(G165), INDEX(T$25:T$32, MATCH(P165, S$25:S$32, 0)), G165)</f>
        <v>208</v>
      </c>
      <c r="P165" t="str">
        <v>Cuma</v>
      </c>
    </row>
    <row r="166" spans="1:16" ht="15.75">
      <c r="A166" s="3">
        <v>138</v>
      </c>
      <c r="B166" s="31">
        <v>45133</v>
      </c>
      <c r="C166" s="11">
        <v>58.739999999999995</v>
      </c>
      <c r="D166" s="5">
        <v>28.9</v>
      </c>
      <c r="E166" s="5">
        <v>59.7</v>
      </c>
      <c r="F166" s="6">
        <v>17.939999999999991</v>
      </c>
      <c r="G166" s="5">
        <v>210</v>
      </c>
      <c r="H166" s="5">
        <f t="shared" ca="1" si="2"/>
        <v>58.739999999999995</v>
      </c>
      <c r="I166" s="5">
        <f>IF(ISBLANK(D166),U$3,D166)</f>
        <v>28.9</v>
      </c>
      <c r="J166" s="5">
        <f>IF(ISBLANK(E166),V$3,E166)</f>
        <v>59.7</v>
      </c>
      <c r="K166" s="6">
        <f>IF(ISBLANK(F166),W$3,F166)</f>
        <v>17.939999999999991</v>
      </c>
      <c r="L166" s="5">
        <f>IF(ISBLANK(G166),X$3,G166)</f>
        <v>210</v>
      </c>
      <c r="M166" s="5">
        <v>210</v>
      </c>
      <c r="N166" s="5">
        <f ca="1">IF(ISBLANK(G166),AVERAGE(OFFSET(G166,-3,0,3),OFFSET(G166,1,0,3)),G166)</f>
        <v>210</v>
      </c>
      <c r="O166" s="9">
        <f>IF(ISBLANK(G166), INDEX(T$25:T$32, MATCH(P166, S$25:S$32, 0)), G166)</f>
        <v>210</v>
      </c>
      <c r="P166" t="str">
        <v>Çarşamba</v>
      </c>
    </row>
    <row r="167" spans="1:16" ht="15.75">
      <c r="A167" s="3">
        <v>177</v>
      </c>
      <c r="B167" s="31">
        <v>45172</v>
      </c>
      <c r="C167" s="11">
        <v>58.68</v>
      </c>
      <c r="D167" s="5">
        <v>30.2</v>
      </c>
      <c r="E167" s="5">
        <v>20.3</v>
      </c>
      <c r="F167" s="6">
        <v>31.819999999999997</v>
      </c>
      <c r="G167" s="5">
        <v>216</v>
      </c>
      <c r="H167" s="5">
        <f t="shared" ca="1" si="2"/>
        <v>58.68</v>
      </c>
      <c r="I167" s="5">
        <f>IF(ISBLANK(D167),U$3,D167)</f>
        <v>30.2</v>
      </c>
      <c r="J167" s="5">
        <f>IF(ISBLANK(E167),V$3,E167)</f>
        <v>20.3</v>
      </c>
      <c r="K167" s="6">
        <f>IF(ISBLANK(F167),W$3,F167)</f>
        <v>31.819999999999997</v>
      </c>
      <c r="L167" s="5">
        <f>IF(ISBLANK(G167),X$3,G167)</f>
        <v>216</v>
      </c>
      <c r="M167" s="5">
        <v>216</v>
      </c>
      <c r="N167" s="5">
        <f ca="1">IF(ISBLANK(G167),AVERAGE(OFFSET(G167,-3,0,3),OFFSET(G167,1,0,3)),G167)</f>
        <v>216</v>
      </c>
      <c r="O167" s="9">
        <f>IF(ISBLANK(G167), INDEX(T$25:T$32, MATCH(P167, S$25:S$32, 0)), G167)</f>
        <v>216</v>
      </c>
      <c r="P167" t="str">
        <v>Pazar</v>
      </c>
    </row>
    <row r="168" spans="1:16" ht="15.75">
      <c r="A168" s="3">
        <v>143</v>
      </c>
      <c r="B168" s="31">
        <v>45138</v>
      </c>
      <c r="C168" s="11">
        <v>50.1</v>
      </c>
      <c r="D168" s="5">
        <v>33.200000000000003</v>
      </c>
      <c r="E168" s="5">
        <v>37.9</v>
      </c>
      <c r="F168" s="6">
        <v>23.490000000000006</v>
      </c>
      <c r="G168" s="5">
        <v>218</v>
      </c>
      <c r="H168" s="5">
        <f t="shared" ca="1" si="2"/>
        <v>50.1</v>
      </c>
      <c r="I168" s="5">
        <f>IF(ISBLANK(D168),U$3,D168)</f>
        <v>33.200000000000003</v>
      </c>
      <c r="J168" s="5">
        <f>IF(ISBLANK(E168),V$3,E168)</f>
        <v>37.9</v>
      </c>
      <c r="K168" s="6">
        <f>IF(ISBLANK(F168),W$3,F168)</f>
        <v>23.490000000000006</v>
      </c>
      <c r="L168" s="5">
        <f>IF(ISBLANK(G168),X$3,G168)</f>
        <v>218</v>
      </c>
      <c r="M168" s="5">
        <v>218</v>
      </c>
      <c r="N168" s="5">
        <f ca="1">IF(ISBLANK(G168),AVERAGE(OFFSET(G168,-3,0,3),OFFSET(G168,1,0,3)),G168)</f>
        <v>218</v>
      </c>
      <c r="O168" s="9">
        <f>IF(ISBLANK(G168), INDEX(T$25:T$32, MATCH(P168, S$25:S$32, 0)), G168)</f>
        <v>218</v>
      </c>
      <c r="P168" t="str">
        <v>Pazartesi</v>
      </c>
    </row>
    <row r="169" spans="1:16" ht="15.75">
      <c r="A169" s="3">
        <v>55</v>
      </c>
      <c r="B169" s="31">
        <v>45050</v>
      </c>
      <c r="C169" s="11">
        <v>62.54</v>
      </c>
      <c r="D169" s="5">
        <v>28.8</v>
      </c>
      <c r="E169" s="5">
        <v>15.9</v>
      </c>
      <c r="F169" s="6">
        <v>34.31</v>
      </c>
      <c r="G169" s="5">
        <v>220</v>
      </c>
      <c r="H169" s="5">
        <f t="shared" ca="1" si="2"/>
        <v>62.54</v>
      </c>
      <c r="I169" s="5">
        <f>IF(ISBLANK(D169),U$3,D169)</f>
        <v>28.8</v>
      </c>
      <c r="J169" s="5">
        <f>IF(ISBLANK(E169),V$3,E169)</f>
        <v>15.9</v>
      </c>
      <c r="K169" s="6">
        <f>IF(ISBLANK(F169),W$3,F169)</f>
        <v>34.31</v>
      </c>
      <c r="L169" s="5">
        <f>IF(ISBLANK(G169),X$3,G169)</f>
        <v>220</v>
      </c>
      <c r="M169" s="5">
        <v>220</v>
      </c>
      <c r="N169" s="5">
        <f ca="1">IF(ISBLANK(G169),AVERAGE(OFFSET(G169,-3,0,3),OFFSET(G169,1,0,3)),G169)</f>
        <v>220</v>
      </c>
      <c r="O169" s="9">
        <f>IF(ISBLANK(G169), INDEX(T$25:T$32, MATCH(P169, S$25:S$32, 0)), G169)</f>
        <v>220</v>
      </c>
      <c r="P169" t="str">
        <v>Perşembe</v>
      </c>
    </row>
    <row r="170" spans="1:16" ht="15.75">
      <c r="A170" s="3">
        <v>112</v>
      </c>
      <c r="B170" s="31">
        <v>45107</v>
      </c>
      <c r="C170" s="11">
        <v>55.339999999999996</v>
      </c>
      <c r="D170" s="5">
        <v>38</v>
      </c>
      <c r="E170" s="5">
        <v>23.2</v>
      </c>
      <c r="F170" s="6">
        <v>33.89</v>
      </c>
      <c r="G170" s="5">
        <v>221</v>
      </c>
      <c r="H170" s="5">
        <f t="shared" ca="1" si="2"/>
        <v>55.339999999999996</v>
      </c>
      <c r="I170" s="5">
        <f>IF(ISBLANK(D170),U$3,D170)</f>
        <v>38</v>
      </c>
      <c r="J170" s="5">
        <f>IF(ISBLANK(E170),V$3,E170)</f>
        <v>23.2</v>
      </c>
      <c r="K170" s="6">
        <f>IF(ISBLANK(F170),W$3,F170)</f>
        <v>33.89</v>
      </c>
      <c r="L170" s="5">
        <f>IF(ISBLANK(G170),X$3,G170)</f>
        <v>221</v>
      </c>
      <c r="M170" s="5">
        <v>221</v>
      </c>
      <c r="N170" s="5">
        <f ca="1">IF(ISBLANK(G170),AVERAGE(OFFSET(G170,-3,0,3),OFFSET(G170,1,0,3)),G170)</f>
        <v>221</v>
      </c>
      <c r="O170" s="9">
        <f>IF(ISBLANK(G170), INDEX(T$25:T$32, MATCH(P170, S$25:S$32, 0)), G170)</f>
        <v>221</v>
      </c>
      <c r="P170" t="str">
        <v>Cuma</v>
      </c>
    </row>
    <row r="171" spans="1:16" ht="15.75">
      <c r="A171" s="3">
        <v>85</v>
      </c>
      <c r="B171" s="31">
        <v>45080</v>
      </c>
      <c r="C171" s="11">
        <v>45.7</v>
      </c>
      <c r="D171" s="5">
        <v>43</v>
      </c>
      <c r="E171" s="5">
        <v>33.799999999999997</v>
      </c>
      <c r="F171" s="6">
        <v>29.330000000000002</v>
      </c>
      <c r="G171" s="5">
        <v>223</v>
      </c>
      <c r="H171" s="5">
        <f t="shared" ca="1" si="2"/>
        <v>45.7</v>
      </c>
      <c r="I171" s="5">
        <f>IF(ISBLANK(D171),U$3,D171)</f>
        <v>43</v>
      </c>
      <c r="J171" s="5">
        <f>IF(ISBLANK(E171),V$3,E171)</f>
        <v>33.799999999999997</v>
      </c>
      <c r="K171" s="6">
        <f>IF(ISBLANK(F171),W$3,F171)</f>
        <v>29.330000000000002</v>
      </c>
      <c r="L171" s="5">
        <f>IF(ISBLANK(G171),X$3,G171)</f>
        <v>223</v>
      </c>
      <c r="M171" s="5">
        <v>223</v>
      </c>
      <c r="N171" s="5">
        <f ca="1">IF(ISBLANK(G171),AVERAGE(OFFSET(G171,-3,0,3),OFFSET(G171,1,0,3)),G171)</f>
        <v>223</v>
      </c>
      <c r="O171" s="9">
        <f>IF(ISBLANK(G171), INDEX(T$25:T$32, MATCH(P171, S$25:S$32, 0)), G171)</f>
        <v>223</v>
      </c>
      <c r="P171" t="str">
        <v>Cumartesi</v>
      </c>
    </row>
    <row r="172" spans="1:16" ht="15.75">
      <c r="A172" s="3">
        <v>94</v>
      </c>
      <c r="B172" s="31">
        <v>45089</v>
      </c>
      <c r="C172" s="11">
        <v>56.18</v>
      </c>
      <c r="D172" s="5">
        <v>36.5</v>
      </c>
      <c r="E172" s="5">
        <v>72.3</v>
      </c>
      <c r="F172" s="6">
        <v>14.420000000000002</v>
      </c>
      <c r="G172" s="5">
        <v>225</v>
      </c>
      <c r="H172" s="5">
        <f t="shared" ca="1" si="2"/>
        <v>56.18</v>
      </c>
      <c r="I172" s="5">
        <f>IF(ISBLANK(D172),U$3,D172)</f>
        <v>36.5</v>
      </c>
      <c r="J172" s="5">
        <f>IF(ISBLANK(E172),V$3,E172)</f>
        <v>72.3</v>
      </c>
      <c r="K172" s="6">
        <f>IF(ISBLANK(F172),W$3,F172)</f>
        <v>14.420000000000002</v>
      </c>
      <c r="L172" s="5">
        <f>IF(ISBLANK(G172),X$3,G172)</f>
        <v>225</v>
      </c>
      <c r="M172" s="5">
        <v>225</v>
      </c>
      <c r="N172" s="5">
        <f ca="1">IF(ISBLANK(G172),AVERAGE(OFFSET(G172,-3,0,3),OFFSET(G172,1,0,3)),G172)</f>
        <v>225</v>
      </c>
      <c r="O172" s="9">
        <f>IF(ISBLANK(G172), INDEX(T$25:T$32, MATCH(P172, S$25:S$32, 0)), G172)</f>
        <v>225</v>
      </c>
      <c r="P172" t="str">
        <v>Pazartesi</v>
      </c>
    </row>
    <row r="173" spans="1:16" ht="15.75">
      <c r="A173" s="3">
        <v>54</v>
      </c>
      <c r="B173" s="31">
        <v>45049</v>
      </c>
      <c r="C173" s="11">
        <v>41.519999999999996</v>
      </c>
      <c r="D173" s="5">
        <v>46.2</v>
      </c>
      <c r="E173" s="5">
        <v>58.7</v>
      </c>
      <c r="F173" s="6">
        <v>17.879999999999995</v>
      </c>
      <c r="G173" s="5">
        <v>225</v>
      </c>
      <c r="H173" s="5">
        <f t="shared" ca="1" si="2"/>
        <v>41.519999999999996</v>
      </c>
      <c r="I173" s="5">
        <f>IF(ISBLANK(D173),U$3,D173)</f>
        <v>46.2</v>
      </c>
      <c r="J173" s="5">
        <f>IF(ISBLANK(E173),V$3,E173)</f>
        <v>58.7</v>
      </c>
      <c r="K173" s="6">
        <f>IF(ISBLANK(F173),W$3,F173)</f>
        <v>17.879999999999995</v>
      </c>
      <c r="L173" s="5">
        <f>IF(ISBLANK(G173),X$3,G173)</f>
        <v>225</v>
      </c>
      <c r="M173" s="5">
        <v>225</v>
      </c>
      <c r="N173" s="5">
        <f ca="1">IF(ISBLANK(G173),AVERAGE(OFFSET(G173,-3,0,3),OFFSET(G173,1,0,3)),G173)</f>
        <v>225</v>
      </c>
      <c r="O173" s="9">
        <f>IF(ISBLANK(G173), INDEX(T$25:T$32, MATCH(P173, S$25:S$32, 0)), G173)</f>
        <v>225</v>
      </c>
      <c r="P173" t="str">
        <v>Çarşamba</v>
      </c>
    </row>
    <row r="174" spans="1:16" ht="15.75">
      <c r="A174" s="3">
        <v>43</v>
      </c>
      <c r="B174" s="31">
        <v>45038</v>
      </c>
      <c r="C174" s="11">
        <v>67.72</v>
      </c>
      <c r="D174" s="5">
        <v>27.7</v>
      </c>
      <c r="E174" s="5">
        <v>1.8</v>
      </c>
      <c r="F174" s="6">
        <v>42.49</v>
      </c>
      <c r="G174" s="5">
        <v>226</v>
      </c>
      <c r="H174" s="5">
        <f t="shared" ca="1" si="2"/>
        <v>67.72</v>
      </c>
      <c r="I174" s="5">
        <f>IF(ISBLANK(D174),U$3,D174)</f>
        <v>27.7</v>
      </c>
      <c r="J174" s="5">
        <f>IF(ISBLANK(E174),V$3,E174)</f>
        <v>1.8</v>
      </c>
      <c r="K174" s="6">
        <f>IF(ISBLANK(F174),W$3,F174)</f>
        <v>42.49</v>
      </c>
      <c r="L174" s="5">
        <f>IF(ISBLANK(G174),X$3,G174)</f>
        <v>226</v>
      </c>
      <c r="M174" s="5">
        <v>226</v>
      </c>
      <c r="N174" s="5">
        <f ca="1">IF(ISBLANK(G174),AVERAGE(OFFSET(G174,-3,0,3),OFFSET(G174,1,0,3)),G174)</f>
        <v>226</v>
      </c>
      <c r="O174" s="9">
        <f>IF(ISBLANK(G174), INDEX(T$25:T$32, MATCH(P174, S$25:S$32, 0)), G174)</f>
        <v>226</v>
      </c>
      <c r="P174" t="str">
        <v>Cumartesi</v>
      </c>
    </row>
    <row r="175" spans="1:16" ht="15.75">
      <c r="A175" s="3">
        <v>140</v>
      </c>
      <c r="B175" s="31">
        <v>45135</v>
      </c>
      <c r="C175" s="11">
        <v>196.98</v>
      </c>
      <c r="D175" s="5">
        <v>43.9</v>
      </c>
      <c r="E175" s="5">
        <v>1.7</v>
      </c>
      <c r="F175" s="6">
        <v>39.76</v>
      </c>
      <c r="G175" s="5">
        <v>227</v>
      </c>
      <c r="H175" s="5">
        <f t="shared" ca="1" si="2"/>
        <v>196.98</v>
      </c>
      <c r="I175" s="5">
        <f>IF(ISBLANK(D175),U$3,D175)</f>
        <v>43.9</v>
      </c>
      <c r="J175" s="5">
        <f>IF(ISBLANK(E175),V$3,E175)</f>
        <v>1.7</v>
      </c>
      <c r="K175" s="6">
        <f>IF(ISBLANK(F175),W$3,F175)</f>
        <v>39.76</v>
      </c>
      <c r="L175" s="5">
        <f>IF(ISBLANK(G175),X$3,G175)</f>
        <v>227</v>
      </c>
      <c r="M175" s="5">
        <v>227</v>
      </c>
      <c r="N175" s="5">
        <f ca="1">IF(ISBLANK(G175),AVERAGE(OFFSET(G175,-3,0,3),OFFSET(G175,1,0,3)),G175)</f>
        <v>227</v>
      </c>
      <c r="O175" s="9">
        <f>IF(ISBLANK(G175), INDEX(T$25:T$32, MATCH(P175, S$25:S$32, 0)), G175)</f>
        <v>227</v>
      </c>
      <c r="P175" t="str">
        <v>Cuma</v>
      </c>
    </row>
    <row r="176" spans="1:16" ht="15.75">
      <c r="A176" s="3">
        <v>186</v>
      </c>
      <c r="B176" s="31">
        <v>45181</v>
      </c>
      <c r="C176" s="11">
        <v>46</v>
      </c>
      <c r="D176" s="5">
        <v>45.1</v>
      </c>
      <c r="E176" s="5">
        <v>19.600000000000001</v>
      </c>
      <c r="F176" s="6">
        <v>35.209999999999994</v>
      </c>
      <c r="G176" s="5">
        <v>228</v>
      </c>
      <c r="H176" s="5">
        <f t="shared" ca="1" si="2"/>
        <v>46</v>
      </c>
      <c r="I176" s="5">
        <f>IF(ISBLANK(D176),U$3,D176)</f>
        <v>45.1</v>
      </c>
      <c r="J176" s="5">
        <f>IF(ISBLANK(E176),V$3,E176)</f>
        <v>19.600000000000001</v>
      </c>
      <c r="K176" s="6">
        <f>IF(ISBLANK(F176),W$3,F176)</f>
        <v>35.209999999999994</v>
      </c>
      <c r="L176" s="5">
        <f>IF(ISBLANK(G176),X$3,G176)</f>
        <v>228</v>
      </c>
      <c r="M176" s="5">
        <v>228</v>
      </c>
      <c r="N176" s="5">
        <f ca="1">IF(ISBLANK(G176),AVERAGE(OFFSET(G176,-3,0,3),OFFSET(G176,1,0,3)),G176)</f>
        <v>228</v>
      </c>
      <c r="O176" s="9">
        <f>IF(ISBLANK(G176), INDEX(T$25:T$32, MATCH(P176, S$25:S$32, 0)), G176)</f>
        <v>228</v>
      </c>
      <c r="P176" t="str">
        <v>Salı</v>
      </c>
    </row>
    <row r="177" spans="1:16" ht="15.75">
      <c r="A177" s="3">
        <v>70</v>
      </c>
      <c r="B177" s="31">
        <v>45065</v>
      </c>
      <c r="C177" s="11">
        <v>48.36</v>
      </c>
      <c r="D177" s="5">
        <v>43.9</v>
      </c>
      <c r="E177" s="5">
        <v>27.2</v>
      </c>
      <c r="F177" s="6">
        <v>32.749999999999993</v>
      </c>
      <c r="G177" s="5">
        <v>229</v>
      </c>
      <c r="H177" s="5">
        <f t="shared" ca="1" si="2"/>
        <v>48.36</v>
      </c>
      <c r="I177" s="5">
        <f>IF(ISBLANK(D177),U$3,D177)</f>
        <v>43.9</v>
      </c>
      <c r="J177" s="5">
        <f>IF(ISBLANK(E177),V$3,E177)</f>
        <v>27.2</v>
      </c>
      <c r="K177" s="6">
        <f>IF(ISBLANK(F177),W$3,F177)</f>
        <v>32.749999999999993</v>
      </c>
      <c r="L177" s="5">
        <f>IF(ISBLANK(G177),X$3,G177)</f>
        <v>229</v>
      </c>
      <c r="M177" s="5">
        <v>229</v>
      </c>
      <c r="N177" s="5">
        <f ca="1">IF(ISBLANK(G177),AVERAGE(OFFSET(G177,-3,0,3),OFFSET(G177,1,0,3)),G177)</f>
        <v>229</v>
      </c>
      <c r="O177" s="9">
        <f>IF(ISBLANK(G177), INDEX(T$25:T$32, MATCH(P177, S$25:S$32, 0)), G177)</f>
        <v>229</v>
      </c>
      <c r="P177" t="str">
        <v>Cuma</v>
      </c>
    </row>
    <row r="178" spans="1:16" ht="15.75">
      <c r="A178" s="3">
        <v>40</v>
      </c>
      <c r="B178" s="31">
        <v>45035</v>
      </c>
      <c r="C178" s="11">
        <v>53.6</v>
      </c>
      <c r="D178" s="5">
        <v>37.700000000000003</v>
      </c>
      <c r="E178" s="5">
        <v>32</v>
      </c>
      <c r="F178" s="6">
        <v>28.850000000000005</v>
      </c>
      <c r="G178" s="5">
        <v>230</v>
      </c>
      <c r="H178" s="5">
        <f t="shared" ca="1" si="2"/>
        <v>53.6</v>
      </c>
      <c r="I178" s="5">
        <f>IF(ISBLANK(D178),U$3,D178)</f>
        <v>37.700000000000003</v>
      </c>
      <c r="J178" s="5">
        <f>IF(ISBLANK(E178),V$3,E178)</f>
        <v>32</v>
      </c>
      <c r="K178" s="6">
        <f>IF(ISBLANK(F178),W$3,F178)</f>
        <v>28.850000000000005</v>
      </c>
      <c r="L178" s="5">
        <f>IF(ISBLANK(G178),X$3,G178)</f>
        <v>230</v>
      </c>
      <c r="M178" s="5">
        <v>230</v>
      </c>
      <c r="N178" s="5">
        <f ca="1">IF(ISBLANK(G178),AVERAGE(OFFSET(G178,-3,0,3),OFFSET(G178,1,0,3)),G178)</f>
        <v>230</v>
      </c>
      <c r="O178" s="9">
        <f>IF(ISBLANK(G178), INDEX(T$25:T$32, MATCH(P178, S$25:S$32, 0)), G178)</f>
        <v>230</v>
      </c>
      <c r="P178" t="str">
        <v>Çarşamba</v>
      </c>
    </row>
    <row r="179" spans="1:16" ht="15.75">
      <c r="A179" s="3">
        <v>31</v>
      </c>
      <c r="B179" s="31">
        <v>45026</v>
      </c>
      <c r="C179" s="11">
        <v>59.58</v>
      </c>
      <c r="D179" s="5">
        <v>28.3</v>
      </c>
      <c r="E179" s="5">
        <v>43.2</v>
      </c>
      <c r="F179" s="6">
        <v>26.159999999999997</v>
      </c>
      <c r="G179" s="5">
        <v>231</v>
      </c>
      <c r="H179" s="5">
        <f t="shared" ca="1" si="2"/>
        <v>59.58</v>
      </c>
      <c r="I179" s="5">
        <f>IF(ISBLANK(D179),U$3,D179)</f>
        <v>28.3</v>
      </c>
      <c r="J179" s="5">
        <f>IF(ISBLANK(E179),V$3,E179)</f>
        <v>43.2</v>
      </c>
      <c r="K179" s="6">
        <f>IF(ISBLANK(F179),W$3,F179)</f>
        <v>26.159999999999997</v>
      </c>
      <c r="L179" s="5">
        <f>IF(ISBLANK(G179),X$3,G179)</f>
        <v>231</v>
      </c>
      <c r="M179" s="5">
        <v>231</v>
      </c>
      <c r="N179" s="5">
        <f ca="1">IF(ISBLANK(G179),AVERAGE(OFFSET(G179,-3,0,3),OFFSET(G179,1,0,3)),G179)</f>
        <v>231</v>
      </c>
      <c r="O179" s="9">
        <f>IF(ISBLANK(G179), INDEX(T$25:T$32, MATCH(P179, S$25:S$32, 0)), G179)</f>
        <v>231</v>
      </c>
      <c r="P179" t="str">
        <v>Pazartesi</v>
      </c>
    </row>
    <row r="180" spans="1:16" ht="15.75">
      <c r="A180" s="3">
        <v>53</v>
      </c>
      <c r="B180" s="31">
        <v>45048</v>
      </c>
      <c r="C180" s="11">
        <v>44.28</v>
      </c>
      <c r="D180" s="5">
        <v>41.7</v>
      </c>
      <c r="E180" s="5">
        <v>39.6</v>
      </c>
      <c r="F180" s="6">
        <v>26.65</v>
      </c>
      <c r="G180" s="5">
        <v>235</v>
      </c>
      <c r="H180" s="5">
        <f t="shared" ca="1" si="2"/>
        <v>44.28</v>
      </c>
      <c r="I180" s="5">
        <f>IF(ISBLANK(D180),U$3,D180)</f>
        <v>41.7</v>
      </c>
      <c r="J180" s="5">
        <f>IF(ISBLANK(E180),V$3,E180)</f>
        <v>39.6</v>
      </c>
      <c r="K180" s="6">
        <f>IF(ISBLANK(F180),W$3,F180)</f>
        <v>26.65</v>
      </c>
      <c r="L180" s="5">
        <f>IF(ISBLANK(G180),X$3,G180)</f>
        <v>235</v>
      </c>
      <c r="M180" s="5">
        <v>235</v>
      </c>
      <c r="N180" s="34">
        <f ca="1">IF(ISBLANK(G180),AVERAGE(OFFSET(G180,-3,0,3),OFFSET(G180,1,0,3)),G180)</f>
        <v>235</v>
      </c>
      <c r="O180" s="75">
        <f>IF(ISBLANK(G180), INDEX(T$25:T$32, MATCH(P180, S$25:S$32, 0)), G180)</f>
        <v>235</v>
      </c>
      <c r="P180" t="str">
        <v>Salı</v>
      </c>
    </row>
    <row r="181" spans="1:16" ht="15.75">
      <c r="A181" s="3">
        <v>199</v>
      </c>
      <c r="B181" s="31">
        <v>45194</v>
      </c>
      <c r="C181" s="11">
        <v>57.720000000000006</v>
      </c>
      <c r="D181" s="5">
        <v>42</v>
      </c>
      <c r="E181" s="5">
        <v>66.2</v>
      </c>
      <c r="F181" s="6">
        <v>22.879999999999995</v>
      </c>
      <c r="G181" s="5">
        <v>235.5</v>
      </c>
      <c r="H181" s="5">
        <f t="shared" ca="1" si="2"/>
        <v>57.720000000000006</v>
      </c>
      <c r="I181" s="5">
        <f>IF(ISBLANK(D181),U$3,D181)</f>
        <v>42</v>
      </c>
      <c r="J181" s="5">
        <f>IF(ISBLANK(E181),V$3,E181)</f>
        <v>66.2</v>
      </c>
      <c r="K181" s="6">
        <f>IF(ISBLANK(F181),W$3,F181)</f>
        <v>22.879999999999995</v>
      </c>
      <c r="L181" s="5">
        <f>IF(ISBLANK(G181),X$3,G181)</f>
        <v>235.5</v>
      </c>
      <c r="M181" s="5">
        <v>235.5</v>
      </c>
      <c r="N181" s="5">
        <f ca="1">IF(ISBLANK(G181),AVERAGE(OFFSET(G181,-3,0,3),OFFSET(G181,1,0,3)),G181)</f>
        <v>235.5</v>
      </c>
      <c r="O181" s="9">
        <f>IF(ISBLANK(G181), INDEX(T$25:T$32, MATCH(P181, S$25:S$32, 0)), G181)</f>
        <v>235.5</v>
      </c>
      <c r="P181" t="str">
        <v>Pazartesi</v>
      </c>
    </row>
    <row r="182" spans="1:16" ht="15.75">
      <c r="A182" s="3">
        <v>1</v>
      </c>
      <c r="B182" s="31">
        <v>44996</v>
      </c>
      <c r="C182" s="11">
        <v>56.02</v>
      </c>
      <c r="D182" s="5">
        <v>37.799999999999997</v>
      </c>
      <c r="E182" s="5">
        <v>69.2</v>
      </c>
      <c r="F182" s="6">
        <v>14.229999999999993</v>
      </c>
      <c r="G182" s="5">
        <v>236</v>
      </c>
      <c r="H182" s="5">
        <f t="shared" ca="1" si="2"/>
        <v>56.02</v>
      </c>
      <c r="I182" s="5">
        <f>IF(ISBLANK(D182),U$3,D182)</f>
        <v>37.799999999999997</v>
      </c>
      <c r="J182" s="5">
        <f>IF(ISBLANK(E182),V$3,E182)</f>
        <v>69.2</v>
      </c>
      <c r="K182" s="6">
        <f>IF(ISBLANK(F182),W$3,F182)</f>
        <v>14.229999999999993</v>
      </c>
      <c r="L182" s="5">
        <f>IF(ISBLANK(G182),X$3,G182)</f>
        <v>236</v>
      </c>
      <c r="M182" s="5">
        <v>236</v>
      </c>
      <c r="N182" s="5">
        <f ca="1">IF(ISBLANK(G182),AVERAGE(OFFSET(G182,-3,0,3),OFFSET(G182,1,0,3)),G182)</f>
        <v>236</v>
      </c>
      <c r="O182" s="9">
        <f>IF(ISBLANK(G182), INDEX(T$25:T$32, MATCH(P182, S$25:S$32, 0)), G182)</f>
        <v>236</v>
      </c>
      <c r="P182" t="str">
        <v>Cumartesi</v>
      </c>
    </row>
    <row r="183" spans="1:16" ht="15.75">
      <c r="A183" s="3">
        <v>59</v>
      </c>
      <c r="B183" s="31">
        <v>45054</v>
      </c>
      <c r="C183" s="11">
        <v>49.160000000000004</v>
      </c>
      <c r="D183" s="5">
        <v>49.6</v>
      </c>
      <c r="E183" s="5">
        <v>37.700000000000003</v>
      </c>
      <c r="F183" s="6">
        <v>30.8</v>
      </c>
      <c r="G183" s="5">
        <v>239</v>
      </c>
      <c r="H183" s="5">
        <f t="shared" ca="1" si="2"/>
        <v>49.160000000000004</v>
      </c>
      <c r="I183" s="5">
        <f>IF(ISBLANK(D183),U$3,D183)</f>
        <v>49.6</v>
      </c>
      <c r="J183" s="5">
        <f>IF(ISBLANK(E183),V$3,E183)</f>
        <v>37.700000000000003</v>
      </c>
      <c r="K183" s="6">
        <f>IF(ISBLANK(F183),W$3,F183)</f>
        <v>30.8</v>
      </c>
      <c r="L183" s="5">
        <f>IF(ISBLANK(G183),X$3,G183)</f>
        <v>239</v>
      </c>
      <c r="M183" s="5">
        <v>239</v>
      </c>
      <c r="N183" s="5">
        <f ca="1">IF(ISBLANK(G183),AVERAGE(OFFSET(G183,-3,0,3),OFFSET(G183,1,0,3)),G183)</f>
        <v>239</v>
      </c>
      <c r="O183" s="9">
        <f>IF(ISBLANK(G183), INDEX(T$25:T$32, MATCH(P183, S$25:S$32, 0)), G183)</f>
        <v>239</v>
      </c>
      <c r="P183" t="str">
        <v>Pazartesi</v>
      </c>
    </row>
    <row r="184" spans="1:16" ht="15.75">
      <c r="A184" s="3">
        <v>62</v>
      </c>
      <c r="B184" s="31">
        <v>45057</v>
      </c>
      <c r="C184" s="11">
        <v>61.260000000000005</v>
      </c>
      <c r="D184" s="5">
        <v>42.7</v>
      </c>
      <c r="E184" s="5">
        <v>54.7</v>
      </c>
      <c r="F184" s="6">
        <v>25.6</v>
      </c>
      <c r="G184" s="5">
        <v>240</v>
      </c>
      <c r="H184" s="5">
        <f t="shared" ca="1" si="2"/>
        <v>61.260000000000005</v>
      </c>
      <c r="I184" s="5">
        <f>IF(ISBLANK(D184),U$3,D184)</f>
        <v>42.7</v>
      </c>
      <c r="J184" s="5">
        <f>IF(ISBLANK(E184),V$3,E184)</f>
        <v>54.7</v>
      </c>
      <c r="K184" s="6">
        <f>IF(ISBLANK(F184),W$3,F184)</f>
        <v>25.6</v>
      </c>
      <c r="L184" s="5">
        <f>IF(ISBLANK(G184),X$3,G184)</f>
        <v>240</v>
      </c>
      <c r="M184" s="5">
        <v>240</v>
      </c>
      <c r="N184" s="5">
        <f ca="1">IF(ISBLANK(G184),AVERAGE(OFFSET(G184,-3,0,3),OFFSET(G184,1,0,3)),G184)</f>
        <v>240</v>
      </c>
      <c r="O184" s="9">
        <f>IF(ISBLANK(G184), INDEX(T$25:T$32, MATCH(P184, S$25:S$32, 0)), G184)</f>
        <v>240</v>
      </c>
      <c r="P184" t="str">
        <v>Perşembe</v>
      </c>
    </row>
    <row r="185" spans="1:16" ht="15.75">
      <c r="A185" s="3">
        <v>16</v>
      </c>
      <c r="B185" s="31">
        <v>45011</v>
      </c>
      <c r="C185" s="11">
        <v>42.08</v>
      </c>
      <c r="D185" s="5">
        <v>47.7</v>
      </c>
      <c r="E185" s="5">
        <v>52.9</v>
      </c>
      <c r="F185" s="6">
        <v>22.23</v>
      </c>
      <c r="G185" s="5">
        <v>240</v>
      </c>
      <c r="H185" s="5">
        <f t="shared" ca="1" si="2"/>
        <v>42.08</v>
      </c>
      <c r="I185" s="5">
        <f>IF(ISBLANK(D185),U$3,D185)</f>
        <v>47.7</v>
      </c>
      <c r="J185" s="5">
        <f>IF(ISBLANK(E185),V$3,E185)</f>
        <v>52.9</v>
      </c>
      <c r="K185" s="6">
        <f>IF(ISBLANK(F185),W$3,F185)</f>
        <v>22.23</v>
      </c>
      <c r="L185" s="5">
        <f>IF(ISBLANK(G185),X$3,G185)</f>
        <v>240</v>
      </c>
      <c r="M185" s="5">
        <v>240</v>
      </c>
      <c r="N185" s="5">
        <f ca="1">IF(ISBLANK(G185),AVERAGE(OFFSET(G185,-3,0,3),OFFSET(G185,1,0,3)),G185)</f>
        <v>240</v>
      </c>
      <c r="O185" s="9">
        <f>IF(ISBLANK(G185), INDEX(T$25:T$32, MATCH(P185, S$25:S$32, 0)), G185)</f>
        <v>240</v>
      </c>
      <c r="P185" t="str">
        <v>Pazar</v>
      </c>
    </row>
    <row r="186" spans="1:16" ht="15.75">
      <c r="A186" s="3">
        <v>56</v>
      </c>
      <c r="B186" s="31">
        <v>45051</v>
      </c>
      <c r="C186" s="11">
        <v>40.78</v>
      </c>
      <c r="D186" s="5">
        <v>49.4</v>
      </c>
      <c r="E186" s="5">
        <v>60</v>
      </c>
      <c r="F186" s="6">
        <v>20.590000000000003</v>
      </c>
      <c r="G186" s="5">
        <v>240</v>
      </c>
      <c r="H186" s="5">
        <f t="shared" ca="1" si="2"/>
        <v>40.78</v>
      </c>
      <c r="I186" s="5">
        <f>IF(ISBLANK(D186),U$3,D186)</f>
        <v>49.4</v>
      </c>
      <c r="J186" s="5">
        <f>IF(ISBLANK(E186),V$3,E186)</f>
        <v>60</v>
      </c>
      <c r="K186" s="6">
        <f>IF(ISBLANK(F186),W$3,F186)</f>
        <v>20.590000000000003</v>
      </c>
      <c r="L186" s="5">
        <f>IF(ISBLANK(G186),X$3,G186)</f>
        <v>240</v>
      </c>
      <c r="M186" s="5">
        <v>240</v>
      </c>
      <c r="N186" s="5">
        <f ca="1">IF(ISBLANK(G186),AVERAGE(OFFSET(G186,-3,0,3),OFFSET(G186,1,0,3)),G186)</f>
        <v>240</v>
      </c>
      <c r="O186" s="9">
        <f>IF(ISBLANK(G186), INDEX(T$25:T$32, MATCH(P186, S$25:S$32, 0)), G186)</f>
        <v>240</v>
      </c>
      <c r="P186" t="str">
        <v>Cuma</v>
      </c>
    </row>
    <row r="187" spans="1:16" ht="15.75">
      <c r="A187" s="3">
        <v>48</v>
      </c>
      <c r="B187" s="31">
        <v>45043</v>
      </c>
      <c r="C187" s="11">
        <v>52.980000000000004</v>
      </c>
      <c r="D187" s="5">
        <v>41.5</v>
      </c>
      <c r="E187" s="5">
        <v>18.5</v>
      </c>
      <c r="F187" s="6">
        <v>37.340000000000003</v>
      </c>
      <c r="G187" s="5">
        <v>245</v>
      </c>
      <c r="H187" s="5">
        <f t="shared" ca="1" si="2"/>
        <v>52.980000000000004</v>
      </c>
      <c r="I187" s="5">
        <f>IF(ISBLANK(D187),U$3,D187)</f>
        <v>41.5</v>
      </c>
      <c r="J187" s="5">
        <f>IF(ISBLANK(E187),V$3,E187)</f>
        <v>18.5</v>
      </c>
      <c r="K187" s="6">
        <f>IF(ISBLANK(F187),W$3,F187)</f>
        <v>37.340000000000003</v>
      </c>
      <c r="L187" s="5">
        <f>IF(ISBLANK(G187),X$3,G187)</f>
        <v>245</v>
      </c>
      <c r="M187" s="5">
        <v>245</v>
      </c>
      <c r="N187" s="5">
        <f ca="1">IF(ISBLANK(G187),AVERAGE(OFFSET(G187,-3,0,3),OFFSET(G187,1,0,3)),G187)</f>
        <v>245</v>
      </c>
      <c r="O187" s="9">
        <f>IF(ISBLANK(G187), INDEX(T$25:T$32, MATCH(P187, S$25:S$32, 0)), G187)</f>
        <v>245</v>
      </c>
      <c r="P187" t="str">
        <v>Perşembe</v>
      </c>
    </row>
    <row r="188" spans="1:16" ht="15.75">
      <c r="A188" s="3">
        <v>102</v>
      </c>
      <c r="B188" s="31">
        <v>45097</v>
      </c>
      <c r="C188" s="11">
        <v>63.279999999999994</v>
      </c>
      <c r="D188" s="5">
        <v>36.299999999999997</v>
      </c>
      <c r="E188" s="5">
        <v>93.625</v>
      </c>
      <c r="F188" s="6">
        <v>10.339999999999989</v>
      </c>
      <c r="G188" s="5">
        <v>254</v>
      </c>
      <c r="H188" s="5">
        <f t="shared" ca="1" si="2"/>
        <v>63.279999999999994</v>
      </c>
      <c r="I188" s="5">
        <f>IF(ISBLANK(D188),U$3,D188)</f>
        <v>36.299999999999997</v>
      </c>
      <c r="J188" s="5">
        <f>IF(ISBLANK(E188),V$3,E188)</f>
        <v>93.625</v>
      </c>
      <c r="K188" s="6">
        <f>IF(ISBLANK(F188),W$3,F188)</f>
        <v>10.339999999999989</v>
      </c>
      <c r="L188" s="5">
        <f>IF(ISBLANK(G188),X$3,G188)</f>
        <v>254</v>
      </c>
      <c r="M188" s="5">
        <v>254</v>
      </c>
      <c r="N188" s="5">
        <f ca="1">IF(ISBLANK(G188),AVERAGE(OFFSET(G188,-3,0,3),OFFSET(G188,1,0,3)),G188)</f>
        <v>254</v>
      </c>
      <c r="O188" s="9">
        <f>IF(ISBLANK(G188), INDEX(T$25:T$32, MATCH(P188, S$25:S$32, 0)), G188)</f>
        <v>254</v>
      </c>
      <c r="P188" t="str">
        <v>Salı</v>
      </c>
    </row>
    <row r="189" spans="1:16" ht="15.75">
      <c r="A189" s="3">
        <v>37</v>
      </c>
      <c r="B189" s="31">
        <v>45032</v>
      </c>
      <c r="C189" s="11">
        <v>56.379999999999995</v>
      </c>
      <c r="D189" s="5">
        <v>43.8</v>
      </c>
      <c r="E189" s="5">
        <v>5</v>
      </c>
      <c r="F189" s="6">
        <v>46.589999999999996</v>
      </c>
      <c r="G189" s="5">
        <v>256</v>
      </c>
      <c r="H189" s="5">
        <f t="shared" ca="1" si="2"/>
        <v>56.379999999999995</v>
      </c>
      <c r="I189" s="5">
        <f>IF(ISBLANK(D189),U$3,D189)</f>
        <v>43.8</v>
      </c>
      <c r="J189" s="5">
        <f>IF(ISBLANK(E189),V$3,E189)</f>
        <v>5</v>
      </c>
      <c r="K189" s="6">
        <f>IF(ISBLANK(F189),W$3,F189)</f>
        <v>46.589999999999996</v>
      </c>
      <c r="L189" s="5">
        <f>IF(ISBLANK(G189),X$3,G189)</f>
        <v>256</v>
      </c>
      <c r="M189" s="5">
        <v>256</v>
      </c>
      <c r="N189" s="5">
        <f ca="1">IF(ISBLANK(G189),AVERAGE(OFFSET(G189,-3,0,3),OFFSET(G189,1,0,3)),G189)</f>
        <v>256</v>
      </c>
      <c r="O189" s="9">
        <f>IF(ISBLANK(G189), INDEX(T$25:T$32, MATCH(P189, S$25:S$32, 0)), G189)</f>
        <v>256</v>
      </c>
      <c r="P189" t="str">
        <v>Pazar</v>
      </c>
    </row>
    <row r="190" spans="1:16" ht="15.75">
      <c r="A190" s="3">
        <v>99</v>
      </c>
      <c r="B190" s="31">
        <v>45094</v>
      </c>
      <c r="C190" s="11">
        <v>64.94</v>
      </c>
      <c r="D190" s="5">
        <v>42.3</v>
      </c>
      <c r="E190" s="5">
        <v>51.2</v>
      </c>
      <c r="F190" s="6">
        <v>29.639999999999993</v>
      </c>
      <c r="G190" s="5">
        <v>257</v>
      </c>
      <c r="H190" s="5">
        <f t="shared" ca="1" si="2"/>
        <v>64.94</v>
      </c>
      <c r="I190" s="5">
        <f>IF(ISBLANK(D190),U$3,D190)</f>
        <v>42.3</v>
      </c>
      <c r="J190" s="5">
        <f>IF(ISBLANK(E190),V$3,E190)</f>
        <v>51.2</v>
      </c>
      <c r="K190" s="6">
        <f>IF(ISBLANK(F190),W$3,F190)</f>
        <v>29.639999999999993</v>
      </c>
      <c r="L190" s="5">
        <f>IF(ISBLANK(G190),X$3,G190)</f>
        <v>257</v>
      </c>
      <c r="M190" s="5">
        <v>257</v>
      </c>
      <c r="N190" s="5">
        <f ca="1">IF(ISBLANK(G190),AVERAGE(OFFSET(G190,-3,0,3),OFFSET(G190,1,0,3)),G190)</f>
        <v>257</v>
      </c>
      <c r="O190" s="9">
        <f>IF(ISBLANK(G190), INDEX(T$25:T$32, MATCH(P190, S$25:S$32, 0)), G190)</f>
        <v>257</v>
      </c>
      <c r="P190" t="str">
        <v>Cumartesi</v>
      </c>
    </row>
    <row r="191" spans="1:16" ht="15.75">
      <c r="A191" s="3">
        <v>18</v>
      </c>
      <c r="B191" s="31">
        <v>45013</v>
      </c>
      <c r="C191" s="11">
        <v>62.279999999999994</v>
      </c>
      <c r="D191" s="5">
        <v>39.6</v>
      </c>
      <c r="E191" s="5">
        <v>55.8</v>
      </c>
      <c r="F191" s="6">
        <v>25.619999999999997</v>
      </c>
      <c r="G191" s="5">
        <v>258</v>
      </c>
      <c r="H191" s="5">
        <f t="shared" ca="1" si="2"/>
        <v>62.279999999999994</v>
      </c>
      <c r="I191" s="5">
        <f>IF(ISBLANK(D191),U$3,D191)</f>
        <v>39.6</v>
      </c>
      <c r="J191" s="5">
        <f>IF(ISBLANK(E191),V$3,E191)</f>
        <v>55.8</v>
      </c>
      <c r="K191" s="6">
        <f>IF(ISBLANK(F191),W$3,F191)</f>
        <v>25.619999999999997</v>
      </c>
      <c r="L191" s="5">
        <f>IF(ISBLANK(G191),X$3,G191)</f>
        <v>258</v>
      </c>
      <c r="M191" s="5">
        <v>258</v>
      </c>
      <c r="N191" s="5">
        <f ca="1">IF(ISBLANK(G191),AVERAGE(OFFSET(G191,-3,0,3),OFFSET(G191,1,0,3)),G191)</f>
        <v>258</v>
      </c>
      <c r="O191" s="9">
        <f>IF(ISBLANK(G191), INDEX(T$25:T$32, MATCH(P191, S$25:S$32, 0)), G191)</f>
        <v>258</v>
      </c>
      <c r="P191" t="str">
        <v>Salı</v>
      </c>
    </row>
    <row r="192" spans="1:16" ht="15.75">
      <c r="A192" s="3">
        <v>129</v>
      </c>
      <c r="B192" s="31">
        <v>45124</v>
      </c>
      <c r="C192" s="11">
        <v>54.06</v>
      </c>
      <c r="D192" s="5">
        <v>49</v>
      </c>
      <c r="E192" s="5">
        <v>3.2</v>
      </c>
      <c r="F192" s="6">
        <v>45.25</v>
      </c>
      <c r="G192" s="5">
        <v>264</v>
      </c>
      <c r="H192" s="5">
        <f t="shared" ca="1" si="2"/>
        <v>54.06</v>
      </c>
      <c r="I192" s="5">
        <f>IF(ISBLANK(D192),U$3,D192)</f>
        <v>49</v>
      </c>
      <c r="J192" s="5">
        <f>IF(ISBLANK(E192),V$3,E192)</f>
        <v>3.2</v>
      </c>
      <c r="K192" s="6">
        <f>IF(ISBLANK(F192),W$3,F192)</f>
        <v>45.25</v>
      </c>
      <c r="L192" s="5">
        <f>IF(ISBLANK(G192),X$3,G192)</f>
        <v>264</v>
      </c>
      <c r="M192" s="5">
        <v>264</v>
      </c>
      <c r="N192" s="5">
        <f ca="1">IF(ISBLANK(G192),AVERAGE(OFFSET(G192,-3,0,3),OFFSET(G192,1,0,3)),G192)</f>
        <v>264</v>
      </c>
      <c r="O192" s="9">
        <f>IF(ISBLANK(G192), INDEX(T$25:T$32, MATCH(P192, S$25:S$32, 0)), G192)</f>
        <v>264</v>
      </c>
      <c r="P192" t="str">
        <v>Pazartesi</v>
      </c>
    </row>
    <row r="193" spans="1:16" ht="15.75">
      <c r="A193" s="3">
        <v>148</v>
      </c>
      <c r="B193" s="31">
        <v>45143</v>
      </c>
      <c r="C193" s="11">
        <v>50.64</v>
      </c>
      <c r="D193" s="5">
        <v>49</v>
      </c>
      <c r="E193" s="5">
        <v>44.3</v>
      </c>
      <c r="F193" s="6">
        <v>31.1</v>
      </c>
      <c r="G193" s="5">
        <v>265</v>
      </c>
      <c r="H193" s="5">
        <f t="shared" ca="1" si="2"/>
        <v>50.64</v>
      </c>
      <c r="I193" s="5">
        <f>IF(ISBLANK(D193),U$3,D193)</f>
        <v>49</v>
      </c>
      <c r="J193" s="5">
        <f>IF(ISBLANK(E193),V$3,E193)</f>
        <v>44.3</v>
      </c>
      <c r="K193" s="6">
        <f>IF(ISBLANK(F193),W$3,F193)</f>
        <v>31.1</v>
      </c>
      <c r="L193" s="5">
        <f>IF(ISBLANK(G193),X$3,G193)</f>
        <v>265</v>
      </c>
      <c r="M193" s="5">
        <v>265</v>
      </c>
      <c r="N193" s="5">
        <f ca="1">IF(ISBLANK(G193),AVERAGE(OFFSET(G193,-3,0,3),OFFSET(G193,1,0,3)),G193)</f>
        <v>265</v>
      </c>
      <c r="O193" s="9">
        <f>IF(ISBLANK(G193), INDEX(T$25:T$32, MATCH(P193, S$25:S$32, 0)), G193)</f>
        <v>265</v>
      </c>
      <c r="P193" t="str">
        <v>Cumartesi</v>
      </c>
    </row>
    <row r="194" spans="1:16" ht="15.75">
      <c r="A194" s="3">
        <v>176</v>
      </c>
      <c r="B194" s="31">
        <v>45171</v>
      </c>
      <c r="C194" s="11">
        <v>64.38</v>
      </c>
      <c r="D194" s="5">
        <v>48.9</v>
      </c>
      <c r="E194" s="5">
        <v>41.8</v>
      </c>
      <c r="F194" s="6">
        <v>35.42</v>
      </c>
      <c r="G194" s="5">
        <v>271</v>
      </c>
      <c r="H194" s="5">
        <f t="shared" ca="1" si="2"/>
        <v>64.38</v>
      </c>
      <c r="I194" s="5">
        <f>IF(ISBLANK(D194),U$3,D194)</f>
        <v>48.9</v>
      </c>
      <c r="J194" s="5">
        <f>IF(ISBLANK(E194),V$3,E194)</f>
        <v>41.8</v>
      </c>
      <c r="K194" s="6">
        <f>IF(ISBLANK(F194),W$3,F194)</f>
        <v>35.42</v>
      </c>
      <c r="L194" s="5">
        <f>IF(ISBLANK(G194),X$3,G194)</f>
        <v>271</v>
      </c>
      <c r="M194" s="5">
        <v>271</v>
      </c>
      <c r="N194" s="5">
        <f ca="1">IF(ISBLANK(G194),AVERAGE(OFFSET(G194,-3,0,3),OFFSET(G194,1,0,3)),G194)</f>
        <v>271</v>
      </c>
      <c r="O194" s="9">
        <f>IF(ISBLANK(G194), INDEX(T$25:T$32, MATCH(P194, S$25:S$32, 0)), G194)</f>
        <v>271</v>
      </c>
      <c r="P194" t="str">
        <v>Cumartesi</v>
      </c>
    </row>
    <row r="195" spans="1:16" ht="15.75">
      <c r="A195" s="3">
        <v>184</v>
      </c>
      <c r="B195" s="31">
        <v>45179</v>
      </c>
      <c r="C195" s="11">
        <v>65.52000000000001</v>
      </c>
      <c r="D195" s="5">
        <v>43</v>
      </c>
      <c r="E195" s="5">
        <v>71.8</v>
      </c>
      <c r="F195" s="6">
        <v>21.540000000000006</v>
      </c>
      <c r="G195" s="5">
        <v>272</v>
      </c>
      <c r="H195" s="5">
        <f t="shared" ref="H195:H201" ca="1" si="3">IF(ISBLANK(C195),AVERAGE(OFFSET(C195,-3,0,3),OFFSET(C195,1,0,3)),C195)</f>
        <v>65.52000000000001</v>
      </c>
      <c r="I195" s="5">
        <f>IF(ISBLANK(D195),U$3,D195)</f>
        <v>43</v>
      </c>
      <c r="J195" s="5">
        <f>IF(ISBLANK(E195),V$3,E195)</f>
        <v>71.8</v>
      </c>
      <c r="K195" s="6">
        <f>IF(ISBLANK(F195),W$3,F195)</f>
        <v>21.540000000000006</v>
      </c>
      <c r="L195" s="5">
        <f>IF(ISBLANK(G195),X$3,G195)</f>
        <v>272</v>
      </c>
      <c r="M195" s="5">
        <v>272</v>
      </c>
      <c r="N195" s="5">
        <f ca="1">IF(ISBLANK(G195),AVERAGE(OFFSET(G195,-3,0,3),OFFSET(G195,1,0,3)),G195)</f>
        <v>272</v>
      </c>
      <c r="O195" s="9">
        <f>IF(ISBLANK(G195), INDEX(T$25:T$32, MATCH(P195, S$25:S$32, 0)), G195)</f>
        <v>272</v>
      </c>
      <c r="P195" t="str">
        <v>Pazar</v>
      </c>
    </row>
    <row r="196" spans="1:16" ht="15.75">
      <c r="A196" s="3">
        <v>64</v>
      </c>
      <c r="B196" s="31">
        <v>45059</v>
      </c>
      <c r="C196" s="11">
        <v>27.54</v>
      </c>
      <c r="D196" s="5">
        <v>29.6</v>
      </c>
      <c r="E196" s="5">
        <v>8.4</v>
      </c>
      <c r="F196" s="6">
        <v>21.71</v>
      </c>
      <c r="G196" s="5">
        <v>298.75</v>
      </c>
      <c r="H196" s="5">
        <f t="shared" ca="1" si="3"/>
        <v>27.54</v>
      </c>
      <c r="I196" s="5">
        <f>IF(ISBLANK(D196),U$3,D196)</f>
        <v>29.6</v>
      </c>
      <c r="J196" s="5">
        <f>IF(ISBLANK(E196),V$3,E196)</f>
        <v>8.4</v>
      </c>
      <c r="K196" s="6">
        <f>IF(ISBLANK(F196),W$3,F196)</f>
        <v>21.71</v>
      </c>
      <c r="L196" s="5">
        <f>IF(ISBLANK(G196),X$3,G196)</f>
        <v>298.75</v>
      </c>
      <c r="M196" s="5">
        <v>298.75</v>
      </c>
      <c r="N196" s="5">
        <f ca="1">IF(ISBLANK(G196),AVERAGE(OFFSET(G196,-3,0,3),OFFSET(G196,1,0,3)),G196)</f>
        <v>298.75</v>
      </c>
      <c r="O196" s="9">
        <f>IF(ISBLANK(G196), INDEX(T$25:T$32, MATCH(P196, S$25:S$32, 0)), G196)</f>
        <v>298.75</v>
      </c>
      <c r="P196" t="str">
        <v>Cumartesi</v>
      </c>
    </row>
    <row r="197" spans="1:16" ht="15.75">
      <c r="A197" s="3">
        <v>93</v>
      </c>
      <c r="B197" s="31">
        <v>45088</v>
      </c>
      <c r="C197" s="11">
        <v>47.54</v>
      </c>
      <c r="D197" s="5">
        <v>33.5</v>
      </c>
      <c r="E197" s="5">
        <v>59</v>
      </c>
      <c r="F197" s="6">
        <v>14.919999999999995</v>
      </c>
      <c r="G197" s="5">
        <v>811</v>
      </c>
      <c r="H197" s="5">
        <f t="shared" ca="1" si="3"/>
        <v>47.54</v>
      </c>
      <c r="I197" s="5">
        <f>IF(ISBLANK(D197),U$3,D197)</f>
        <v>33.5</v>
      </c>
      <c r="J197" s="5">
        <f>IF(ISBLANK(E197),V$3,E197)</f>
        <v>59</v>
      </c>
      <c r="K197" s="6">
        <f>IF(ISBLANK(F197),W$3,F197)</f>
        <v>14.919999999999995</v>
      </c>
      <c r="L197" s="5">
        <f>IF(ISBLANK(G197),X$3,G197)</f>
        <v>811</v>
      </c>
      <c r="M197" s="5">
        <v>811</v>
      </c>
      <c r="N197" s="5">
        <f ca="1">IF(ISBLANK(G197),AVERAGE(OFFSET(G197,-3,0,3),OFFSET(G197,1,0,3)),G197)</f>
        <v>811</v>
      </c>
      <c r="O197" s="9">
        <f>IF(ISBLANK(G197), INDEX(T$25:T$32, MATCH(P197, S$25:S$32, 0)), G197)</f>
        <v>811</v>
      </c>
      <c r="P197" t="str">
        <v>Pazar</v>
      </c>
    </row>
    <row r="198" spans="1:16" ht="15.75">
      <c r="A198" s="3">
        <v>110</v>
      </c>
      <c r="B198" s="31">
        <v>45105</v>
      </c>
      <c r="C198" s="11">
        <v>53.08</v>
      </c>
      <c r="D198" s="5">
        <v>26.9</v>
      </c>
      <c r="E198" s="5">
        <v>5.5</v>
      </c>
      <c r="F198" s="6">
        <v>36.789999999999992</v>
      </c>
      <c r="G198" s="34"/>
      <c r="H198" s="5">
        <f t="shared" ca="1" si="3"/>
        <v>53.08</v>
      </c>
      <c r="I198" s="5">
        <f>IF(ISBLANK(D198),U$3,D198)</f>
        <v>26.9</v>
      </c>
      <c r="J198" s="5">
        <f>IF(ISBLANK(E198),V$3,E198)</f>
        <v>5.5</v>
      </c>
      <c r="K198" s="6">
        <f>IF(ISBLANK(F198),W$3,F198)</f>
        <v>36.789999999999992</v>
      </c>
      <c r="L198" s="34">
        <f>IF(ISBLANK(G198),X$3,G198)</f>
        <v>139</v>
      </c>
      <c r="M198" s="34">
        <v>183</v>
      </c>
      <c r="N198" s="5">
        <f ca="1">IF(ISBLANK(G198),AVERAGE(OFFSET(G198,-3,0,3),OFFSET(G198,1,0,3)),G198)</f>
        <v>460.58333333333331</v>
      </c>
      <c r="O198" s="9">
        <f>IF(ISBLANK(G198), INDEX(T$25:T$32, MATCH(P198, S$25:S$32, 0)), G198)</f>
        <v>140.72222222222223</v>
      </c>
      <c r="P198" t="str">
        <v>Çarşamba</v>
      </c>
    </row>
    <row r="199" spans="1:16" ht="15.75">
      <c r="A199" s="3">
        <v>134</v>
      </c>
      <c r="B199" s="31">
        <v>45129</v>
      </c>
      <c r="C199" s="11">
        <v>45.96</v>
      </c>
      <c r="D199" s="5">
        <v>33.5</v>
      </c>
      <c r="E199" s="5">
        <v>45.1</v>
      </c>
      <c r="F199" s="6">
        <v>20.69</v>
      </c>
      <c r="G199" s="34"/>
      <c r="H199" s="5">
        <f t="shared" ca="1" si="3"/>
        <v>45.96</v>
      </c>
      <c r="I199" s="5">
        <f>IF(ISBLANK(D199),U$3,D199)</f>
        <v>33.5</v>
      </c>
      <c r="J199" s="5">
        <f>IF(ISBLANK(E199),V$3,E199)</f>
        <v>45.1</v>
      </c>
      <c r="K199" s="6">
        <f>IF(ISBLANK(F199),W$3,F199)</f>
        <v>20.69</v>
      </c>
      <c r="L199" s="34">
        <f>IF(ISBLANK(G199),X$3,G199)</f>
        <v>139</v>
      </c>
      <c r="M199" s="34">
        <v>174</v>
      </c>
      <c r="N199" s="5">
        <f ca="1">IF(ISBLANK(G199),AVERAGE(OFFSET(G199,-3,0,3),OFFSET(G199,1,0,3)),G199)</f>
        <v>554.875</v>
      </c>
      <c r="O199" s="9">
        <f>IF(ISBLANK(G199), INDEX(T$25:T$32, MATCH(P199, S$25:S$32, 0)), G199)</f>
        <v>164.45535714285714</v>
      </c>
      <c r="P199" t="str">
        <v>Cumartesi</v>
      </c>
    </row>
    <row r="200" spans="1:16" ht="15.75">
      <c r="A200" s="3">
        <v>144</v>
      </c>
      <c r="B200" s="31">
        <v>45139</v>
      </c>
      <c r="C200" s="11">
        <v>28.919999999999998</v>
      </c>
      <c r="D200" s="5">
        <v>5.7</v>
      </c>
      <c r="E200" s="5">
        <v>34.4</v>
      </c>
      <c r="F200" s="6">
        <v>19.549999999999997</v>
      </c>
      <c r="G200" s="34"/>
      <c r="H200" s="5">
        <f t="shared" ca="1" si="3"/>
        <v>28.919999999999998</v>
      </c>
      <c r="I200" s="5">
        <f>IF(ISBLANK(D200),U$3,D200)</f>
        <v>5.7</v>
      </c>
      <c r="J200" s="5">
        <f>IF(ISBLANK(E200),V$3,E200)</f>
        <v>34.4</v>
      </c>
      <c r="K200" s="6">
        <f>IF(ISBLANK(F200),W$3,F200)</f>
        <v>19.549999999999997</v>
      </c>
      <c r="L200" s="34">
        <f>IF(ISBLANK(G200),X$3,G200)</f>
        <v>139</v>
      </c>
      <c r="M200" s="34">
        <v>140</v>
      </c>
      <c r="N200" s="5">
        <f ca="1">IF(ISBLANK(G200),AVERAGE(OFFSET(G200,-3,0,3),OFFSET(G200,1,0,3)),G200)</f>
        <v>811</v>
      </c>
      <c r="O200" s="9">
        <f>IF(ISBLANK(G200), INDEX(T$25:T$32, MATCH(P200, S$25:S$32, 0)), G200)</f>
        <v>144.14285714285714</v>
      </c>
      <c r="P200" t="str">
        <v>Salı</v>
      </c>
    </row>
    <row r="201" spans="1:16" ht="15.75">
      <c r="A201" s="3">
        <v>23</v>
      </c>
      <c r="B201" s="31">
        <v>45018</v>
      </c>
      <c r="C201" s="11">
        <v>11.64</v>
      </c>
      <c r="D201" s="5">
        <v>15.9</v>
      </c>
      <c r="E201" s="5">
        <v>49.6</v>
      </c>
      <c r="F201" s="6">
        <v>9.4299999999999962</v>
      </c>
      <c r="G201" s="34"/>
      <c r="H201" s="5">
        <f t="shared" ca="1" si="3"/>
        <v>11.64</v>
      </c>
      <c r="I201" s="5">
        <f>IF(ISBLANK(D201),U$3,D201)</f>
        <v>15.9</v>
      </c>
      <c r="J201" s="5">
        <f>IF(ISBLANK(E201),V$3,E201)</f>
        <v>49.6</v>
      </c>
      <c r="K201" s="6">
        <f>IF(ISBLANK(F201),W$3,F201)</f>
        <v>9.4299999999999962</v>
      </c>
      <c r="L201" s="34">
        <f>IF(ISBLANK(G201),X$3,G201)</f>
        <v>139</v>
      </c>
      <c r="M201" s="34">
        <v>95</v>
      </c>
      <c r="N201" s="5" t="e">
        <f ca="1">IF(ISBLANK(G201),AVERAGE(OFFSET(G201,-3,0,3),OFFSET(G201,1,0,3)),G201)</f>
        <v>#DIV/0!</v>
      </c>
      <c r="O201" s="9">
        <f>IF(ISBLANK(G201), INDEX(T$25:T$32, MATCH(P201, S$25:S$32, 0)), G201)</f>
        <v>170.89285714285714</v>
      </c>
      <c r="P201" t="str">
        <v>Pazar</v>
      </c>
    </row>
  </sheetData>
  <autoFilter ref="A1:M1" xr:uid="{39AB5294-9979-4A11-9766-BDB5E0AB5EBB}">
    <sortState xmlns:xlrd2="http://schemas.microsoft.com/office/spreadsheetml/2017/richdata2" ref="A2:M201">
      <sortCondition ref="G1"/>
    </sortState>
  </autoFilter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CB84-A23F-42D1-8106-E25AABE07AF2}">
  <sheetPr>
    <pageSetUpPr autoPageBreaks="0"/>
  </sheetPr>
  <dimension ref="A1:AE201"/>
  <sheetViews>
    <sheetView topLeftCell="A160" zoomScale="85" zoomScaleNormal="85" workbookViewId="0">
      <selection activeCell="N113" sqref="N113"/>
    </sheetView>
  </sheetViews>
  <sheetFormatPr defaultRowHeight="15"/>
  <cols>
    <col min="2" max="2" width="12.85546875" customWidth="1"/>
    <col min="9" max="9" width="11.42578125" bestFit="1" customWidth="1"/>
    <col min="10" max="10" width="8.7109375" customWidth="1"/>
    <col min="12" max="12" width="23" customWidth="1"/>
    <col min="13" max="13" width="11" bestFit="1" customWidth="1"/>
    <col min="14" max="14" width="14.85546875" bestFit="1" customWidth="1"/>
    <col min="15" max="15" width="11.28515625" bestFit="1" customWidth="1"/>
    <col min="28" max="28" width="6.42578125" customWidth="1"/>
  </cols>
  <sheetData>
    <row r="1" spans="1:31" ht="15.75">
      <c r="A1" s="7" t="s">
        <v>0</v>
      </c>
      <c r="B1" s="2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1" t="s">
        <v>2</v>
      </c>
      <c r="J1" s="2" t="s">
        <v>6</v>
      </c>
      <c r="M1" s="83" t="s">
        <v>2</v>
      </c>
      <c r="N1" s="89" t="s">
        <v>3</v>
      </c>
      <c r="O1" s="90" t="s">
        <v>4</v>
      </c>
      <c r="P1" s="91" t="s">
        <v>5</v>
      </c>
      <c r="Q1" s="83" t="s">
        <v>6</v>
      </c>
      <c r="W1" s="1" t="s">
        <v>2</v>
      </c>
      <c r="X1" s="2" t="s">
        <v>6</v>
      </c>
      <c r="AA1" s="1" t="s">
        <v>2</v>
      </c>
      <c r="AB1" s="1" t="s">
        <v>3</v>
      </c>
      <c r="AC1" s="1" t="s">
        <v>4</v>
      </c>
      <c r="AD1" s="1" t="s">
        <v>5</v>
      </c>
      <c r="AE1" s="2" t="s">
        <v>6</v>
      </c>
    </row>
    <row r="2" spans="1:31" ht="15.75">
      <c r="A2" s="13">
        <v>17</v>
      </c>
      <c r="B2" s="30">
        <v>45012</v>
      </c>
      <c r="C2" s="15">
        <v>89.06</v>
      </c>
      <c r="D2" s="14">
        <v>36.6</v>
      </c>
      <c r="E2" s="14">
        <v>93.625</v>
      </c>
      <c r="F2" s="16">
        <v>23.379999999999995</v>
      </c>
      <c r="G2" s="14">
        <v>135</v>
      </c>
      <c r="I2" s="11">
        <v>196.98</v>
      </c>
      <c r="J2" s="5">
        <v>227</v>
      </c>
      <c r="L2" s="84" t="s">
        <v>18</v>
      </c>
      <c r="M2" s="47">
        <v>38.152159090909095</v>
      </c>
      <c r="N2" s="25">
        <v>24.888888888888903</v>
      </c>
      <c r="O2" s="25">
        <v>30.439949748743697</v>
      </c>
      <c r="P2" s="25">
        <v>18.896719543147203</v>
      </c>
      <c r="Q2" s="47">
        <v>154.12882653061226</v>
      </c>
      <c r="W2" s="45">
        <v>67.72</v>
      </c>
      <c r="X2" s="5">
        <v>226</v>
      </c>
      <c r="AA2" s="14" cm="1">
        <f t="array" ref="AA2">_xlfn.IFS(C2&gt;M$12,M$12,C2&lt;M$13,M$13,TRUE,C2)</f>
        <v>89.06</v>
      </c>
      <c r="AB2" s="14" cm="1">
        <f t="array" ref="AB2">_xlfn.IFS(D2&gt;N$12,N$12,D2&lt;N$13,N$13,TRUE,D2)</f>
        <v>36.6</v>
      </c>
      <c r="AC2" s="14" cm="1">
        <f t="array" ref="AC2">_xlfn.IFS(E2&gt;O$12,O$12,E2&lt;O$13,O$13,TRUE,E2)</f>
        <v>93.625</v>
      </c>
      <c r="AD2" s="14" cm="1">
        <f t="array" ref="AD2">_xlfn.IFS(F2&gt;P$12,P$12,F2&lt;P$13,P$13,TRUE,F2)</f>
        <v>23.379999999999995</v>
      </c>
      <c r="AE2" s="14" cm="1">
        <f t="array" ref="AE2">_xlfn.IFS(G2&gt;Q$12,Q$12,G2&lt;Q$13,Q$13,TRUE,G2)</f>
        <v>135</v>
      </c>
    </row>
    <row r="3" spans="1:31" ht="15.75">
      <c r="A3" s="3">
        <v>102</v>
      </c>
      <c r="B3" s="31">
        <v>45097</v>
      </c>
      <c r="C3" s="11">
        <v>63.279999999999994</v>
      </c>
      <c r="D3" s="5">
        <v>36.299999999999997</v>
      </c>
      <c r="E3" s="5">
        <v>93.625</v>
      </c>
      <c r="F3" s="6">
        <v>10.339999999999989</v>
      </c>
      <c r="G3" s="5">
        <v>254</v>
      </c>
      <c r="I3" s="11">
        <v>164</v>
      </c>
      <c r="J3" s="5">
        <v>118</v>
      </c>
      <c r="L3" s="85" t="s">
        <v>19</v>
      </c>
      <c r="M3" s="48">
        <v>1.7448925547927234</v>
      </c>
      <c r="N3" s="25">
        <v>1.5509401868376869</v>
      </c>
      <c r="O3" s="25">
        <v>1.5147309223944532</v>
      </c>
      <c r="P3" s="25">
        <v>0.99175608182831398</v>
      </c>
      <c r="Q3" s="48">
        <v>5.0434897226703956</v>
      </c>
      <c r="W3" s="45">
        <v>67</v>
      </c>
      <c r="X3" s="5">
        <v>227</v>
      </c>
      <c r="AA3" s="14" cm="1">
        <f t="array" ref="AA3">_xlfn.IFS(C3&gt;M$12,M$12,C3&lt;M$13,M$13,TRUE,C3)</f>
        <v>63.279999999999994</v>
      </c>
      <c r="AB3" s="14" cm="1">
        <f t="array" ref="AB3">_xlfn.IFS(D3&gt;N$12,N$12,D3&lt;N$13,N$13,TRUE,D3)</f>
        <v>36.299999999999997</v>
      </c>
      <c r="AC3" s="14" cm="1">
        <f t="array" ref="AC3">_xlfn.IFS(E3&gt;O$12,O$12,E3&lt;O$13,O$13,TRUE,E3)</f>
        <v>93.625</v>
      </c>
      <c r="AD3" s="14" cm="1">
        <f t="array" ref="AD3">_xlfn.IFS(F3&gt;P$12,P$12,F3&lt;P$13,P$13,TRUE,F3)</f>
        <v>10.339999999999989</v>
      </c>
      <c r="AE3" s="14" cm="1">
        <f t="array" ref="AE3">_xlfn.IFS(G3&gt;Q$12,Q$12,G3&lt;Q$13,Q$13,TRUE,G3)</f>
        <v>254</v>
      </c>
    </row>
    <row r="4" spans="1:31" ht="15.75">
      <c r="A4" s="3">
        <v>76</v>
      </c>
      <c r="B4" s="31">
        <v>45071</v>
      </c>
      <c r="C4" s="11">
        <v>12.379999999999999</v>
      </c>
      <c r="D4" s="5">
        <v>43.7</v>
      </c>
      <c r="E4" s="5">
        <v>89.4</v>
      </c>
      <c r="F4" s="6">
        <v>7.7799999999999976</v>
      </c>
      <c r="G4" s="5">
        <v>105</v>
      </c>
      <c r="I4" s="11">
        <v>151.96</v>
      </c>
      <c r="J4" s="5">
        <v>128</v>
      </c>
      <c r="L4" s="85" t="s">
        <v>20</v>
      </c>
      <c r="M4" s="48">
        <v>38.209999999999994</v>
      </c>
      <c r="N4" s="25">
        <v>23.450000000000003</v>
      </c>
      <c r="O4" s="25">
        <v>25.9</v>
      </c>
      <c r="P4" s="25">
        <v>17.100000000000001</v>
      </c>
      <c r="Q4" s="48">
        <v>139</v>
      </c>
      <c r="W4" s="45">
        <v>66.14</v>
      </c>
      <c r="X4" s="5">
        <v>166</v>
      </c>
      <c r="AA4" s="14" cm="1">
        <f t="array" ref="AA4">_xlfn.IFS(C4&gt;M$12,M$12,C4&lt;M$13,M$13,TRUE,C4)</f>
        <v>12.379999999999999</v>
      </c>
      <c r="AB4" s="14" cm="1">
        <f t="array" ref="AB4">_xlfn.IFS(D4&gt;N$12,N$12,D4&lt;N$13,N$13,TRUE,D4)</f>
        <v>43.7</v>
      </c>
      <c r="AC4" s="14" cm="1">
        <f t="array" ref="AC4">_xlfn.IFS(E4&gt;O$12,O$12,E4&lt;O$13,O$13,TRUE,E4)</f>
        <v>89.4</v>
      </c>
      <c r="AD4" s="14" cm="1">
        <f t="array" ref="AD4">_xlfn.IFS(F4&gt;P$12,P$12,F4&lt;P$13,P$13,TRUE,F4)</f>
        <v>7.7799999999999976</v>
      </c>
      <c r="AE4" s="14" cm="1">
        <f t="array" ref="AE4">_xlfn.IFS(G4&gt;Q$12,Q$12,G4&lt;Q$13,Q$13,TRUE,G4)</f>
        <v>105</v>
      </c>
    </row>
    <row r="5" spans="1:31" ht="15.75">
      <c r="A5" s="3">
        <v>166</v>
      </c>
      <c r="B5" s="31">
        <v>45161</v>
      </c>
      <c r="C5" s="11">
        <v>56.9</v>
      </c>
      <c r="D5" s="5">
        <v>3.4</v>
      </c>
      <c r="E5" s="5">
        <v>84.8</v>
      </c>
      <c r="F5" s="6">
        <v>11.229999999999997</v>
      </c>
      <c r="G5" s="5">
        <v>131</v>
      </c>
      <c r="I5" s="11">
        <v>92.987500000000011</v>
      </c>
      <c r="J5" s="5">
        <v>126</v>
      </c>
      <c r="L5" s="85" t="s">
        <v>21</v>
      </c>
      <c r="M5" s="48">
        <v>6.74</v>
      </c>
      <c r="N5" s="25">
        <v>4.0999999999999996</v>
      </c>
      <c r="O5" s="25">
        <v>9.3000000000000007</v>
      </c>
      <c r="P5" s="25">
        <v>19.339999999999996</v>
      </c>
      <c r="Q5" s="48">
        <v>129</v>
      </c>
      <c r="W5" s="45">
        <v>65.52000000000001</v>
      </c>
      <c r="X5" s="5">
        <v>272</v>
      </c>
      <c r="AA5" s="14" cm="1">
        <f t="array" ref="AA5">_xlfn.IFS(C5&gt;M$12,M$12,C5&lt;M$13,M$13,TRUE,C5)</f>
        <v>56.9</v>
      </c>
      <c r="AB5" s="14" cm="1">
        <f t="array" ref="AB5">_xlfn.IFS(D5&gt;N$12,N$12,D5&lt;N$13,N$13,TRUE,D5)</f>
        <v>3.4</v>
      </c>
      <c r="AC5" s="14" cm="1">
        <f t="array" ref="AC5">_xlfn.IFS(E5&gt;O$12,O$12,E5&lt;O$13,O$13,TRUE,E5)</f>
        <v>84.8</v>
      </c>
      <c r="AD5" s="14" cm="1">
        <f t="array" ref="AD5">_xlfn.IFS(F5&gt;P$12,P$12,F5&lt;P$13,P$13,TRUE,F5)</f>
        <v>11.229999999999997</v>
      </c>
      <c r="AE5" s="14" cm="1">
        <f t="array" ref="AE5">_xlfn.IFS(G5&gt;Q$12,Q$12,G5&lt;Q$13,Q$13,TRUE,G5)</f>
        <v>131</v>
      </c>
    </row>
    <row r="6" spans="1:31" ht="15.75">
      <c r="A6" s="3">
        <v>119</v>
      </c>
      <c r="B6" s="31">
        <v>45114</v>
      </c>
      <c r="C6" s="11">
        <v>29.14</v>
      </c>
      <c r="D6" s="5">
        <v>36.9</v>
      </c>
      <c r="E6" s="5">
        <v>79.2</v>
      </c>
      <c r="F6" s="6">
        <v>19.339999999999996</v>
      </c>
      <c r="G6" s="5">
        <v>172</v>
      </c>
      <c r="I6" s="15">
        <v>89.06</v>
      </c>
      <c r="J6" s="14">
        <v>135</v>
      </c>
      <c r="L6" s="85" t="s">
        <v>22</v>
      </c>
      <c r="M6" s="48">
        <v>24.552814614595071</v>
      </c>
      <c r="N6" s="25">
        <v>21.823662884660941</v>
      </c>
      <c r="O6" s="25">
        <v>21.367909202454324</v>
      </c>
      <c r="P6" s="25">
        <v>13.919959942153552</v>
      </c>
      <c r="Q6" s="48">
        <v>70.608856117385542</v>
      </c>
      <c r="W6" s="45">
        <v>64.94</v>
      </c>
      <c r="X6" s="5">
        <v>257</v>
      </c>
      <c r="AA6" s="14" cm="1">
        <f t="array" ref="AA6">_xlfn.IFS(C6&gt;M$12,M$12,C6&lt;M$13,M$13,TRUE,C6)</f>
        <v>29.14</v>
      </c>
      <c r="AB6" s="14" cm="1">
        <f t="array" ref="AB6">_xlfn.IFS(D6&gt;N$12,N$12,D6&lt;N$13,N$13,TRUE,D6)</f>
        <v>36.9</v>
      </c>
      <c r="AC6" s="14" cm="1">
        <f t="array" ref="AC6">_xlfn.IFS(E6&gt;O$12,O$12,E6&lt;O$13,O$13,TRUE,E6)</f>
        <v>79.2</v>
      </c>
      <c r="AD6" s="14" cm="1">
        <f t="array" ref="AD6">_xlfn.IFS(F6&gt;P$12,P$12,F6&lt;P$13,P$13,TRUE,F6)</f>
        <v>19.339999999999996</v>
      </c>
      <c r="AE6" s="14" cm="1">
        <f t="array" ref="AE6">_xlfn.IFS(G6&gt;Q$12,Q$12,G6&lt;Q$13,Q$13,TRUE,G6)</f>
        <v>172</v>
      </c>
    </row>
    <row r="7" spans="1:31" ht="15.75">
      <c r="A7" s="3">
        <v>142</v>
      </c>
      <c r="B7" s="31">
        <v>45137</v>
      </c>
      <c r="C7" s="11"/>
      <c r="D7" s="5">
        <v>35.4</v>
      </c>
      <c r="E7" s="5">
        <v>75.599999999999994</v>
      </c>
      <c r="F7" s="6">
        <v>6.8299999999999947</v>
      </c>
      <c r="G7" s="5">
        <v>207</v>
      </c>
      <c r="I7" s="11">
        <v>71.06</v>
      </c>
      <c r="J7" s="5">
        <v>92</v>
      </c>
      <c r="L7" s="86" t="s">
        <v>40</v>
      </c>
      <c r="M7" s="48">
        <f>M6/M2</f>
        <v>0.64354980686913532</v>
      </c>
      <c r="N7" s="48">
        <f>N6/N2</f>
        <v>0.87684359804441225</v>
      </c>
      <c r="O7" s="48">
        <f t="shared" ref="O7:P7" si="0">O6/O2</f>
        <v>0.70196926666530424</v>
      </c>
      <c r="P7" s="48">
        <f t="shared" si="0"/>
        <v>0.73663367392260171</v>
      </c>
      <c r="Q7" s="48">
        <f>Q6/Q2</f>
        <v>0.45811583534869504</v>
      </c>
      <c r="W7" s="45">
        <v>64.38</v>
      </c>
      <c r="X7" s="5">
        <v>271</v>
      </c>
      <c r="AA7" s="14" cm="1">
        <f t="array" ref="AA7">_xlfn.IFS(C7&gt;M$12,M$12,C7&lt;M$13,M$13,TRUE,C7)</f>
        <v>0</v>
      </c>
      <c r="AB7" s="14" cm="1">
        <f t="array" ref="AB7">_xlfn.IFS(D7&gt;N$12,N$12,D7&lt;N$13,N$13,TRUE,D7)</f>
        <v>35.4</v>
      </c>
      <c r="AC7" s="14" cm="1">
        <f t="array" ref="AC7">_xlfn.IFS(E7&gt;O$12,O$12,E7&lt;O$13,O$13,TRUE,E7)</f>
        <v>75.599999999999994</v>
      </c>
      <c r="AD7" s="14" cm="1">
        <f t="array" ref="AD7">_xlfn.IFS(F7&gt;P$12,P$12,F7&lt;P$13,P$13,TRUE,F7)</f>
        <v>6.8299999999999947</v>
      </c>
      <c r="AE7" s="14" cm="1">
        <f t="array" ref="AE7">_xlfn.IFS(G7&gt;Q$12,Q$12,G7&lt;Q$13,Q$13,TRUE,G7)</f>
        <v>207</v>
      </c>
    </row>
    <row r="8" spans="1:31" ht="15.75">
      <c r="A8" s="3">
        <v>6</v>
      </c>
      <c r="B8" s="31">
        <v>45001</v>
      </c>
      <c r="C8" s="11">
        <v>6.74</v>
      </c>
      <c r="D8" s="5">
        <v>48.9</v>
      </c>
      <c r="E8" s="5">
        <v>75</v>
      </c>
      <c r="F8" s="6">
        <v>15.32</v>
      </c>
      <c r="G8" s="5">
        <v>86</v>
      </c>
      <c r="I8" s="11">
        <v>67.72</v>
      </c>
      <c r="J8" s="5">
        <v>226</v>
      </c>
      <c r="L8" s="87" t="s">
        <v>41</v>
      </c>
      <c r="M8" s="48">
        <f>QUARTILE(C2:C201,1)</f>
        <v>20.445</v>
      </c>
      <c r="N8" s="48">
        <f t="shared" ref="N8:P8" si="1">QUARTILE(D2:D201,1)</f>
        <v>10.025</v>
      </c>
      <c r="O8" s="48">
        <f t="shared" si="1"/>
        <v>12.7</v>
      </c>
      <c r="P8" s="48">
        <f t="shared" si="1"/>
        <v>11.129999999999999</v>
      </c>
      <c r="Q8" s="48">
        <f>QUARTILE(G2:G201,1)</f>
        <v>114</v>
      </c>
      <c r="W8" s="11">
        <v>64.039999999999992</v>
      </c>
      <c r="X8" s="5">
        <v>158</v>
      </c>
      <c r="AA8" s="14" cm="1">
        <f t="array" ref="AA8">_xlfn.IFS(C8&gt;M$12,M$12,C8&lt;M$13,M$13,TRUE,C8)</f>
        <v>6.74</v>
      </c>
      <c r="AB8" s="14" cm="1">
        <f t="array" ref="AB8">_xlfn.IFS(D8&gt;N$12,N$12,D8&lt;N$13,N$13,TRUE,D8)</f>
        <v>48.9</v>
      </c>
      <c r="AC8" s="14" cm="1">
        <f t="array" ref="AC8">_xlfn.IFS(E8&gt;O$12,O$12,E8&lt;O$13,O$13,TRUE,E8)</f>
        <v>75</v>
      </c>
      <c r="AD8" s="14" cm="1">
        <f t="array" ref="AD8">_xlfn.IFS(F8&gt;P$12,P$12,F8&lt;P$13,P$13,TRUE,F8)</f>
        <v>15.32</v>
      </c>
      <c r="AE8" s="14" cm="1">
        <f t="array" ref="AE8">_xlfn.IFS(G8&gt;Q$12,Q$12,G8&lt;Q$13,Q$13,TRUE,G8)</f>
        <v>86</v>
      </c>
    </row>
    <row r="9" spans="1:31" ht="15.75">
      <c r="A9" s="3">
        <v>125</v>
      </c>
      <c r="B9" s="31">
        <v>45120</v>
      </c>
      <c r="C9" s="11">
        <v>51.9</v>
      </c>
      <c r="D9" s="5">
        <v>32.299999999999997</v>
      </c>
      <c r="E9" s="5">
        <v>74.2</v>
      </c>
      <c r="F9" s="6">
        <v>9.419999999999991</v>
      </c>
      <c r="G9" s="5">
        <v>201</v>
      </c>
      <c r="I9" s="11">
        <v>66.14</v>
      </c>
      <c r="J9" s="5">
        <v>166</v>
      </c>
      <c r="L9" s="87" t="s">
        <v>42</v>
      </c>
      <c r="M9" s="48">
        <f>QUARTILE(C2:C201,2)</f>
        <v>38.209999999999994</v>
      </c>
      <c r="N9" s="48">
        <f>QUARTILE(D2:D201,2)</f>
        <v>23.450000000000003</v>
      </c>
      <c r="O9" s="48">
        <f>QUARTILE(E2:E201,2)</f>
        <v>25.9</v>
      </c>
      <c r="P9" s="48">
        <f t="shared" ref="P9:Q9" si="2">QUARTILE(F2:F201,2)</f>
        <v>17.100000000000001</v>
      </c>
      <c r="Q9" s="48">
        <f t="shared" si="2"/>
        <v>139</v>
      </c>
      <c r="W9" s="11">
        <v>64</v>
      </c>
      <c r="X9" s="5">
        <v>126</v>
      </c>
      <c r="AA9" s="14" cm="1">
        <f t="array" ref="AA9">_xlfn.IFS(C9&gt;M$12,M$12,C9&lt;M$13,M$13,TRUE,C9)</f>
        <v>51.9</v>
      </c>
      <c r="AB9" s="14" cm="1">
        <f t="array" ref="AB9">_xlfn.IFS(D9&gt;N$12,N$12,D9&lt;N$13,N$13,TRUE,D9)</f>
        <v>32.299999999999997</v>
      </c>
      <c r="AC9" s="14" cm="1">
        <f t="array" ref="AC9">_xlfn.IFS(E9&gt;O$12,O$12,E9&lt;O$13,O$13,TRUE,E9)</f>
        <v>74.2</v>
      </c>
      <c r="AD9" s="14" cm="1">
        <f t="array" ref="AD9">_xlfn.IFS(F9&gt;P$12,P$12,F9&lt;P$13,P$13,TRUE,F9)</f>
        <v>9.419999999999991</v>
      </c>
      <c r="AE9" s="14" cm="1">
        <f t="array" ref="AE9">_xlfn.IFS(G9&gt;Q$12,Q$12,G9&lt;Q$13,Q$13,TRUE,G9)</f>
        <v>201</v>
      </c>
    </row>
    <row r="10" spans="1:31" ht="15.75">
      <c r="A10" s="3">
        <v>89</v>
      </c>
      <c r="B10" s="31">
        <v>45084</v>
      </c>
      <c r="C10" s="11">
        <v>27.66</v>
      </c>
      <c r="D10" s="5">
        <v>225.5</v>
      </c>
      <c r="E10" s="5">
        <v>73.400000000000006</v>
      </c>
      <c r="F10" s="6">
        <v>12.219999999999995</v>
      </c>
      <c r="G10" s="5">
        <v>147</v>
      </c>
      <c r="I10" s="11">
        <v>65.52000000000001</v>
      </c>
      <c r="J10" s="5">
        <v>272</v>
      </c>
      <c r="L10" s="87" t="s">
        <v>43</v>
      </c>
      <c r="M10" s="48">
        <f>QUARTILE(C2:C201,3)</f>
        <v>50.875</v>
      </c>
      <c r="N10" s="48">
        <f t="shared" ref="N10:P10" si="3">QUARTILE(D2:D201,3)</f>
        <v>36.875</v>
      </c>
      <c r="O10" s="48">
        <f t="shared" si="3"/>
        <v>45.1</v>
      </c>
      <c r="P10" s="48">
        <f t="shared" si="3"/>
        <v>23.490000000000006</v>
      </c>
      <c r="Q10" s="48">
        <f>QUARTILE(G2:G201,3)</f>
        <v>186</v>
      </c>
      <c r="W10" s="11">
        <v>63.339999999999996</v>
      </c>
      <c r="X10" s="5">
        <v>131</v>
      </c>
      <c r="AA10" s="14" cm="1">
        <f t="array" ref="AA10">_xlfn.IFS(C10&gt;M$12,M$12,C10&lt;M$13,M$13,TRUE,C10)</f>
        <v>27.66</v>
      </c>
      <c r="AB10" s="14" cm="1">
        <f t="array" ref="AB10">_xlfn.IFS(D10&gt;N$12,N$12,D10&lt;N$13,N$13,TRUE,D10)</f>
        <v>77.150000000000006</v>
      </c>
      <c r="AC10" s="14" cm="1">
        <f t="array" ref="AC10">_xlfn.IFS(E10&gt;O$12,O$12,E10&lt;O$13,O$13,TRUE,E10)</f>
        <v>73.400000000000006</v>
      </c>
      <c r="AD10" s="14" cm="1">
        <f t="array" ref="AD10">_xlfn.IFS(F10&gt;P$12,P$12,F10&lt;P$13,P$13,TRUE,F10)</f>
        <v>12.219999999999995</v>
      </c>
      <c r="AE10" s="14" cm="1">
        <f t="array" ref="AE10">_xlfn.IFS(G10&gt;Q$12,Q$12,G10&lt;Q$13,Q$13,TRUE,G10)</f>
        <v>147</v>
      </c>
    </row>
    <row r="11" spans="1:31" ht="15.75">
      <c r="A11" s="3">
        <v>94</v>
      </c>
      <c r="B11" s="31">
        <v>45089</v>
      </c>
      <c r="C11" s="11">
        <v>56.18</v>
      </c>
      <c r="D11" s="5">
        <v>36.5</v>
      </c>
      <c r="E11" s="5">
        <v>72.3</v>
      </c>
      <c r="F11" s="6">
        <v>14.420000000000002</v>
      </c>
      <c r="G11" s="5">
        <v>225</v>
      </c>
      <c r="I11" s="11">
        <v>64.94</v>
      </c>
      <c r="J11" s="5">
        <v>257</v>
      </c>
      <c r="L11" s="87" t="s">
        <v>44</v>
      </c>
      <c r="M11" s="48">
        <f>M10-M8</f>
        <v>30.43</v>
      </c>
      <c r="N11" s="48">
        <f t="shared" ref="N11:Q11" si="4">N10-N8</f>
        <v>26.85</v>
      </c>
      <c r="O11" s="48">
        <f t="shared" si="4"/>
        <v>32.400000000000006</v>
      </c>
      <c r="P11" s="48">
        <f t="shared" si="4"/>
        <v>12.360000000000007</v>
      </c>
      <c r="Q11" s="48">
        <f t="shared" si="4"/>
        <v>72</v>
      </c>
      <c r="W11" s="11">
        <v>63.279999999999994</v>
      </c>
      <c r="X11" s="5">
        <v>254</v>
      </c>
      <c r="AA11" s="14" cm="1">
        <f t="array" ref="AA11">_xlfn.IFS(C11&gt;M$12,M$12,C11&lt;M$13,M$13,TRUE,C11)</f>
        <v>56.18</v>
      </c>
      <c r="AB11" s="14" cm="1">
        <f t="array" ref="AB11">_xlfn.IFS(D11&gt;N$12,N$12,D11&lt;N$13,N$13,TRUE,D11)</f>
        <v>36.5</v>
      </c>
      <c r="AC11" s="14" cm="1">
        <f t="array" ref="AC11">_xlfn.IFS(E11&gt;O$12,O$12,E11&lt;O$13,O$13,TRUE,E11)</f>
        <v>72.3</v>
      </c>
      <c r="AD11" s="14" cm="1">
        <f t="array" ref="AD11">_xlfn.IFS(F11&gt;P$12,P$12,F11&lt;P$13,P$13,TRUE,F11)</f>
        <v>14.420000000000002</v>
      </c>
      <c r="AE11" s="14" cm="1">
        <f t="array" ref="AE11">_xlfn.IFS(G11&gt;Q$12,Q$12,G11&lt;Q$13,Q$13,TRUE,G11)</f>
        <v>225</v>
      </c>
    </row>
    <row r="12" spans="1:31" ht="15.75">
      <c r="A12" s="3">
        <v>184</v>
      </c>
      <c r="B12" s="31">
        <v>45179</v>
      </c>
      <c r="C12" s="11">
        <v>65.52000000000001</v>
      </c>
      <c r="D12" s="5">
        <v>43</v>
      </c>
      <c r="E12" s="5">
        <v>71.8</v>
      </c>
      <c r="F12" s="6">
        <v>21.540000000000006</v>
      </c>
      <c r="G12" s="5">
        <v>272</v>
      </c>
      <c r="I12" s="11">
        <v>64.38</v>
      </c>
      <c r="J12" s="5">
        <v>271</v>
      </c>
      <c r="L12" s="87" t="s">
        <v>45</v>
      </c>
      <c r="M12" s="48">
        <f>M10+(1.5*M11)</f>
        <v>96.52</v>
      </c>
      <c r="N12" s="48">
        <f t="shared" ref="N12:Q12" si="5">N10+(1.5*N11)</f>
        <v>77.150000000000006</v>
      </c>
      <c r="O12" s="48">
        <f t="shared" si="5"/>
        <v>93.700000000000017</v>
      </c>
      <c r="P12" s="48">
        <f t="shared" si="5"/>
        <v>42.030000000000015</v>
      </c>
      <c r="Q12" s="48">
        <f t="shared" si="5"/>
        <v>294</v>
      </c>
      <c r="W12" s="15">
        <v>63</v>
      </c>
      <c r="X12" s="14">
        <v>135</v>
      </c>
      <c r="AA12" s="14" cm="1">
        <f t="array" ref="AA12">_xlfn.IFS(C12&gt;M$12,M$12,C12&lt;M$13,M$13,TRUE,C12)</f>
        <v>65.52000000000001</v>
      </c>
      <c r="AB12" s="14" cm="1">
        <f t="array" ref="AB12">_xlfn.IFS(D12&gt;N$12,N$12,D12&lt;N$13,N$13,TRUE,D12)</f>
        <v>43</v>
      </c>
      <c r="AC12" s="14" cm="1">
        <f t="array" ref="AC12">_xlfn.IFS(E12&gt;O$12,O$12,E12&lt;O$13,O$13,TRUE,E12)</f>
        <v>71.8</v>
      </c>
      <c r="AD12" s="14" cm="1">
        <f t="array" ref="AD12">_xlfn.IFS(F12&gt;P$12,P$12,F12&lt;P$13,P$13,TRUE,F12)</f>
        <v>21.540000000000006</v>
      </c>
      <c r="AE12" s="14" cm="1">
        <f t="array" ref="AE12">_xlfn.IFS(G12&gt;Q$12,Q$12,G12&lt;Q$13,Q$13,TRUE,G12)</f>
        <v>272</v>
      </c>
    </row>
    <row r="13" spans="1:31" ht="15.75">
      <c r="A13" s="3">
        <v>3</v>
      </c>
      <c r="B13" s="31">
        <v>44998</v>
      </c>
      <c r="C13" s="11">
        <v>12.44</v>
      </c>
      <c r="D13" s="5">
        <v>45.9</v>
      </c>
      <c r="E13" s="5">
        <v>69.3</v>
      </c>
      <c r="F13" s="6">
        <v>16.95</v>
      </c>
      <c r="G13" s="5">
        <v>96</v>
      </c>
      <c r="I13" s="11">
        <v>64.039999999999992</v>
      </c>
      <c r="J13" s="5">
        <v>158</v>
      </c>
      <c r="L13" s="87" t="s">
        <v>46</v>
      </c>
      <c r="M13" s="48">
        <f>M8-(1.5*M11)</f>
        <v>-25.199999999999996</v>
      </c>
      <c r="N13" s="48">
        <f t="shared" ref="N13:Q13" si="6">N8-(1.5*N11)</f>
        <v>-30.250000000000007</v>
      </c>
      <c r="O13" s="48">
        <f t="shared" si="6"/>
        <v>-35.900000000000006</v>
      </c>
      <c r="P13" s="48">
        <f t="shared" si="6"/>
        <v>-7.4100000000000108</v>
      </c>
      <c r="Q13" s="48">
        <f t="shared" si="6"/>
        <v>6</v>
      </c>
      <c r="W13" s="11">
        <v>63</v>
      </c>
      <c r="X13" s="5">
        <v>128</v>
      </c>
      <c r="AA13" s="14" cm="1">
        <f t="array" ref="AA13">_xlfn.IFS(C13&gt;M$12,M$12,C13&lt;M$13,M$13,TRUE,C13)</f>
        <v>12.44</v>
      </c>
      <c r="AB13" s="14" cm="1">
        <f t="array" ref="AB13">_xlfn.IFS(D13&gt;N$12,N$12,D13&lt;N$13,N$13,TRUE,D13)</f>
        <v>45.9</v>
      </c>
      <c r="AC13" s="14" cm="1">
        <f t="array" ref="AC13">_xlfn.IFS(E13&gt;O$12,O$12,E13&lt;O$13,O$13,TRUE,E13)</f>
        <v>69.3</v>
      </c>
      <c r="AD13" s="14" cm="1">
        <f t="array" ref="AD13">_xlfn.IFS(F13&gt;P$12,P$12,F13&lt;P$13,P$13,TRUE,F13)</f>
        <v>16.95</v>
      </c>
      <c r="AE13" s="14" cm="1">
        <f t="array" ref="AE13">_xlfn.IFS(G13&gt;Q$12,Q$12,G13&lt;Q$13,Q$13,TRUE,G13)</f>
        <v>96</v>
      </c>
    </row>
    <row r="14" spans="1:31" ht="15.75">
      <c r="A14" s="3">
        <v>1</v>
      </c>
      <c r="B14" s="31">
        <v>44996</v>
      </c>
      <c r="C14" s="11">
        <v>56.02</v>
      </c>
      <c r="D14" s="5">
        <v>37.799999999999997</v>
      </c>
      <c r="E14" s="5">
        <v>69.2</v>
      </c>
      <c r="F14" s="6">
        <v>14.229999999999993</v>
      </c>
      <c r="G14" s="5">
        <v>236</v>
      </c>
      <c r="I14" s="11">
        <v>63.339999999999996</v>
      </c>
      <c r="J14" s="5">
        <v>131</v>
      </c>
      <c r="L14" s="87" t="s">
        <v>48</v>
      </c>
      <c r="M14" s="52">
        <f>COUNTBLANK(C2:C201)</f>
        <v>2</v>
      </c>
      <c r="N14" s="52">
        <f t="shared" ref="N14" si="7">COUNTBLANK(D2:D201)</f>
        <v>2</v>
      </c>
      <c r="O14" s="52">
        <f t="shared" ref="O14" si="8">COUNTBLANK(E2:E201)</f>
        <v>1</v>
      </c>
      <c r="P14" s="52">
        <f t="shared" ref="P14" si="9">COUNTBLANK(F2:F201)</f>
        <v>3</v>
      </c>
      <c r="Q14" s="52">
        <f t="shared" ref="Q14" si="10">COUNTBLANK(G2:G201)</f>
        <v>4</v>
      </c>
      <c r="W14" s="11">
        <v>62.54</v>
      </c>
      <c r="X14" s="5">
        <v>220</v>
      </c>
      <c r="AA14" s="14" cm="1">
        <f t="array" ref="AA14">_xlfn.IFS(C14&gt;M$12,M$12,C14&lt;M$13,M$13,TRUE,C14)</f>
        <v>56.02</v>
      </c>
      <c r="AB14" s="14" cm="1">
        <f t="array" ref="AB14">_xlfn.IFS(D14&gt;N$12,N$12,D14&lt;N$13,N$13,TRUE,D14)</f>
        <v>37.799999999999997</v>
      </c>
      <c r="AC14" s="14" cm="1">
        <f t="array" ref="AC14">_xlfn.IFS(E14&gt;O$12,O$12,E14&lt;O$13,O$13,TRUE,E14)</f>
        <v>69.2</v>
      </c>
      <c r="AD14" s="14" cm="1">
        <f t="array" ref="AD14">_xlfn.IFS(F14&gt;P$12,P$12,F14&lt;P$13,P$13,TRUE,F14)</f>
        <v>14.229999999999993</v>
      </c>
      <c r="AE14" s="14" cm="1">
        <f t="array" ref="AE14">_xlfn.IFS(G14&gt;Q$12,Q$12,G14&lt;Q$13,Q$13,TRUE,G14)</f>
        <v>236</v>
      </c>
    </row>
    <row r="15" spans="1:31" ht="15.75">
      <c r="A15" s="3">
        <v>199</v>
      </c>
      <c r="B15" s="31">
        <v>45194</v>
      </c>
      <c r="C15" s="11">
        <v>57.720000000000006</v>
      </c>
      <c r="D15" s="5">
        <v>42</v>
      </c>
      <c r="E15" s="5">
        <v>66.2</v>
      </c>
      <c r="F15" s="6">
        <v>22.879999999999995</v>
      </c>
      <c r="G15" s="5">
        <v>235.5</v>
      </c>
      <c r="I15" s="11">
        <v>63.279999999999994</v>
      </c>
      <c r="J15" s="5">
        <v>254</v>
      </c>
      <c r="L15" s="88" t="s">
        <v>47</v>
      </c>
      <c r="M15" s="53">
        <f>COUNTIFS(C2:C201, "&gt;" &amp; M12) + COUNTIFS(C2:C201, "&lt;" &amp; M13)</f>
        <v>3</v>
      </c>
      <c r="N15" s="53">
        <f>COUNTIFS(D2:D201, "&gt;" &amp; N12) + COUNTIFS(D2:D201, "&lt;" &amp; N13)</f>
        <v>2</v>
      </c>
      <c r="O15" s="53">
        <f t="shared" ref="O15:Q15" si="11">COUNTIFS(E2:E201, "&gt;" &amp; O12) + COUNTIFS(E2:E201, "&lt;" &amp; O13)</f>
        <v>0</v>
      </c>
      <c r="P15" s="53">
        <f t="shared" si="11"/>
        <v>6</v>
      </c>
      <c r="Q15" s="53">
        <f t="shared" si="11"/>
        <v>2</v>
      </c>
      <c r="W15" s="11">
        <v>62.279999999999994</v>
      </c>
      <c r="X15" s="5">
        <v>258</v>
      </c>
      <c r="AA15" s="14" cm="1">
        <f t="array" ref="AA15">_xlfn.IFS(C15&gt;M$12,M$12,C15&lt;M$13,M$13,TRUE,C15)</f>
        <v>57.720000000000006</v>
      </c>
      <c r="AB15" s="14" cm="1">
        <f t="array" ref="AB15">_xlfn.IFS(D15&gt;N$12,N$12,D15&lt;N$13,N$13,TRUE,D15)</f>
        <v>42</v>
      </c>
      <c r="AC15" s="14" cm="1">
        <f t="array" ref="AC15">_xlfn.IFS(E15&gt;O$12,O$12,E15&lt;O$13,O$13,TRUE,E15)</f>
        <v>66.2</v>
      </c>
      <c r="AD15" s="14" cm="1">
        <f t="array" ref="AD15">_xlfn.IFS(F15&gt;P$12,P$12,F15&lt;P$13,P$13,TRUE,F15)</f>
        <v>22.879999999999995</v>
      </c>
      <c r="AE15" s="14" cm="1">
        <f t="array" ref="AE15">_xlfn.IFS(G15&gt;Q$12,Q$12,G15&lt;Q$13,Q$13,TRUE,G15)</f>
        <v>235.5</v>
      </c>
    </row>
    <row r="16" spans="1:31" ht="15.75">
      <c r="A16" s="3">
        <v>13</v>
      </c>
      <c r="B16" s="31">
        <v>45008</v>
      </c>
      <c r="C16" s="11">
        <v>10.76</v>
      </c>
      <c r="D16" s="5">
        <v>35.1</v>
      </c>
      <c r="E16" s="5">
        <v>65.900000000000006</v>
      </c>
      <c r="F16" s="6"/>
      <c r="G16" s="5">
        <v>95</v>
      </c>
      <c r="I16" s="11">
        <v>62.54</v>
      </c>
      <c r="J16" s="5">
        <v>220</v>
      </c>
      <c r="W16" s="11">
        <v>62.14</v>
      </c>
      <c r="X16" s="5">
        <v>129</v>
      </c>
      <c r="AA16" s="14" cm="1">
        <f t="array" ref="AA16">_xlfn.IFS(C16&gt;M$12,M$12,C16&lt;M$13,M$13,TRUE,C16)</f>
        <v>10.76</v>
      </c>
      <c r="AB16" s="14" cm="1">
        <f t="array" ref="AB16">_xlfn.IFS(D16&gt;N$12,N$12,D16&lt;N$13,N$13,TRUE,D16)</f>
        <v>35.1</v>
      </c>
      <c r="AC16" s="14" cm="1">
        <f t="array" ref="AC16">_xlfn.IFS(E16&gt;O$12,O$12,E16&lt;O$13,O$13,TRUE,E16)</f>
        <v>65.900000000000006</v>
      </c>
      <c r="AD16" s="14" cm="1">
        <f t="array" ref="AD16">_xlfn.IFS(F16&gt;P$12,P$12,F16&lt;P$13,P$13,TRUE,F16)</f>
        <v>0</v>
      </c>
      <c r="AE16" s="14" cm="1">
        <f t="array" ref="AE16">_xlfn.IFS(G16&gt;Q$12,Q$12,G16&lt;Q$13,Q$13,TRUE,G16)</f>
        <v>95</v>
      </c>
    </row>
    <row r="17" spans="1:31" ht="15.75">
      <c r="A17" s="3">
        <v>86</v>
      </c>
      <c r="B17" s="31">
        <v>45081</v>
      </c>
      <c r="C17" s="11">
        <v>42.64</v>
      </c>
      <c r="D17" s="5">
        <v>18.399999999999999</v>
      </c>
      <c r="E17" s="5">
        <v>65.7</v>
      </c>
      <c r="F17" s="6">
        <v>2.2399999999999984</v>
      </c>
      <c r="G17" s="5">
        <v>159</v>
      </c>
      <c r="I17" s="11">
        <v>62.279999999999994</v>
      </c>
      <c r="J17" s="5">
        <v>258</v>
      </c>
      <c r="W17" s="11">
        <v>61.260000000000005</v>
      </c>
      <c r="X17" s="5">
        <v>240</v>
      </c>
      <c r="AA17" s="14" cm="1">
        <f t="array" ref="AA17">_xlfn.IFS(C17&gt;M$12,M$12,C17&lt;M$13,M$13,TRUE,C17)</f>
        <v>42.64</v>
      </c>
      <c r="AB17" s="14" cm="1">
        <f t="array" ref="AB17">_xlfn.IFS(D17&gt;N$12,N$12,D17&lt;N$13,N$13,TRUE,D17)</f>
        <v>18.399999999999999</v>
      </c>
      <c r="AC17" s="14" cm="1">
        <f t="array" ref="AC17">_xlfn.IFS(E17&gt;O$12,O$12,E17&lt;O$13,O$13,TRUE,E17)</f>
        <v>65.7</v>
      </c>
      <c r="AD17" s="14" cm="1">
        <f t="array" ref="AD17">_xlfn.IFS(F17&gt;P$12,P$12,F17&lt;P$13,P$13,TRUE,F17)</f>
        <v>2.2399999999999984</v>
      </c>
      <c r="AE17" s="14" cm="1">
        <f t="array" ref="AE17">_xlfn.IFS(G17&gt;Q$12,Q$12,G17&lt;Q$13,Q$13,TRUE,G17)</f>
        <v>159</v>
      </c>
    </row>
    <row r="18" spans="1:31" ht="15.75">
      <c r="A18" s="3">
        <v>135</v>
      </c>
      <c r="B18" s="31">
        <v>45130</v>
      </c>
      <c r="C18" s="11">
        <v>14.379999999999999</v>
      </c>
      <c r="D18" s="5">
        <v>38.6</v>
      </c>
      <c r="E18" s="5">
        <v>65.599999999999994</v>
      </c>
      <c r="F18" s="6">
        <v>16.750000000000004</v>
      </c>
      <c r="G18" s="5">
        <v>124</v>
      </c>
      <c r="I18" s="11">
        <v>62.14</v>
      </c>
      <c r="J18" s="5">
        <v>129</v>
      </c>
      <c r="W18" s="11">
        <v>61.120000000000005</v>
      </c>
      <c r="X18" s="5">
        <v>184</v>
      </c>
      <c r="AA18" s="14" cm="1">
        <f t="array" ref="AA18">_xlfn.IFS(C18&gt;M$12,M$12,C18&lt;M$13,M$13,TRUE,C18)</f>
        <v>14.379999999999999</v>
      </c>
      <c r="AB18" s="14" cm="1">
        <f t="array" ref="AB18">_xlfn.IFS(D18&gt;N$12,N$12,D18&lt;N$13,N$13,TRUE,D18)</f>
        <v>38.6</v>
      </c>
      <c r="AC18" s="14" cm="1">
        <f t="array" ref="AC18">_xlfn.IFS(E18&gt;O$12,O$12,E18&lt;O$13,O$13,TRUE,E18)</f>
        <v>65.599999999999994</v>
      </c>
      <c r="AD18" s="14" cm="1">
        <f t="array" ref="AD18">_xlfn.IFS(F18&gt;P$12,P$12,F18&lt;P$13,P$13,TRUE,F18)</f>
        <v>16.750000000000004</v>
      </c>
      <c r="AE18" s="14" cm="1">
        <f t="array" ref="AE18">_xlfn.IFS(G18&gt;Q$12,Q$12,G18&lt;Q$13,Q$13,TRUE,G18)</f>
        <v>124</v>
      </c>
    </row>
    <row r="19" spans="1:31" ht="15.75">
      <c r="A19" s="3">
        <v>88</v>
      </c>
      <c r="B19" s="31">
        <v>45083</v>
      </c>
      <c r="C19" s="11">
        <v>28.14</v>
      </c>
      <c r="D19" s="5">
        <v>40.6</v>
      </c>
      <c r="E19" s="5">
        <v>63.2</v>
      </c>
      <c r="F19" s="6">
        <v>6.09</v>
      </c>
      <c r="G19" s="5">
        <v>180</v>
      </c>
      <c r="I19" s="11">
        <v>61.260000000000005</v>
      </c>
      <c r="J19" s="5">
        <v>240</v>
      </c>
      <c r="W19" s="11">
        <v>60.86</v>
      </c>
      <c r="X19" s="5">
        <v>162</v>
      </c>
      <c r="AA19" s="14" cm="1">
        <f t="array" ref="AA19">_xlfn.IFS(C19&gt;M$12,M$12,C19&lt;M$13,M$13,TRUE,C19)</f>
        <v>28.14</v>
      </c>
      <c r="AB19" s="14" cm="1">
        <f t="array" ref="AB19">_xlfn.IFS(D19&gt;N$12,N$12,D19&lt;N$13,N$13,TRUE,D19)</f>
        <v>40.6</v>
      </c>
      <c r="AC19" s="14" cm="1">
        <f t="array" ref="AC19">_xlfn.IFS(E19&gt;O$12,O$12,E19&lt;O$13,O$13,TRUE,E19)</f>
        <v>63.2</v>
      </c>
      <c r="AD19" s="14" cm="1">
        <f t="array" ref="AD19">_xlfn.IFS(F19&gt;P$12,P$12,F19&lt;P$13,P$13,TRUE,F19)</f>
        <v>6.09</v>
      </c>
      <c r="AE19" s="14" cm="1">
        <f t="array" ref="AE19">_xlfn.IFS(G19&gt;Q$12,Q$12,G19&lt;Q$13,Q$13,TRUE,G19)</f>
        <v>180</v>
      </c>
    </row>
    <row r="20" spans="1:31" ht="15.75">
      <c r="A20" s="3">
        <v>56</v>
      </c>
      <c r="B20" s="31">
        <v>45051</v>
      </c>
      <c r="C20" s="11">
        <v>40.78</v>
      </c>
      <c r="D20" s="5">
        <v>49.4</v>
      </c>
      <c r="E20" s="5">
        <v>60</v>
      </c>
      <c r="F20" s="6">
        <v>20.590000000000003</v>
      </c>
      <c r="G20" s="5">
        <v>240</v>
      </c>
      <c r="I20" s="11">
        <v>61.120000000000005</v>
      </c>
      <c r="J20" s="5">
        <v>184</v>
      </c>
      <c r="W20" s="11">
        <v>59.58</v>
      </c>
      <c r="X20" s="5">
        <v>231</v>
      </c>
      <c r="AA20" s="14" cm="1">
        <f t="array" ref="AA20">_xlfn.IFS(C20&gt;M$12,M$12,C20&lt;M$13,M$13,TRUE,C20)</f>
        <v>40.78</v>
      </c>
      <c r="AB20" s="14" cm="1">
        <f t="array" ref="AB20">_xlfn.IFS(D20&gt;N$12,N$12,D20&lt;N$13,N$13,TRUE,D20)</f>
        <v>49.4</v>
      </c>
      <c r="AC20" s="14" cm="1">
        <f t="array" ref="AC20">_xlfn.IFS(E20&gt;O$12,O$12,E20&lt;O$13,O$13,TRUE,E20)</f>
        <v>60</v>
      </c>
      <c r="AD20" s="14" cm="1">
        <f t="array" ref="AD20">_xlfn.IFS(F20&gt;P$12,P$12,F20&lt;P$13,P$13,TRUE,F20)</f>
        <v>20.590000000000003</v>
      </c>
      <c r="AE20" s="14" cm="1">
        <f t="array" ref="AE20">_xlfn.IFS(G20&gt;Q$12,Q$12,G20&lt;Q$13,Q$13,TRUE,G20)</f>
        <v>240</v>
      </c>
    </row>
    <row r="21" spans="1:31" ht="15.75">
      <c r="A21" s="3">
        <v>138</v>
      </c>
      <c r="B21" s="31">
        <v>45133</v>
      </c>
      <c r="C21" s="11">
        <v>58.739999999999995</v>
      </c>
      <c r="D21" s="5">
        <v>28.9</v>
      </c>
      <c r="E21" s="5">
        <v>59.7</v>
      </c>
      <c r="F21" s="6">
        <v>17.939999999999991</v>
      </c>
      <c r="G21" s="5">
        <v>210</v>
      </c>
      <c r="I21" s="11">
        <v>60.86</v>
      </c>
      <c r="J21" s="5">
        <v>162</v>
      </c>
      <c r="W21" s="11">
        <v>59.58</v>
      </c>
      <c r="X21" s="5">
        <v>139</v>
      </c>
      <c r="AA21" s="14" cm="1">
        <f t="array" ref="AA21">_xlfn.IFS(C21&gt;M$12,M$12,C21&lt;M$13,M$13,TRUE,C21)</f>
        <v>58.739999999999995</v>
      </c>
      <c r="AB21" s="14" cm="1">
        <f t="array" ref="AB21">_xlfn.IFS(D21&gt;N$12,N$12,D21&lt;N$13,N$13,TRUE,D21)</f>
        <v>28.9</v>
      </c>
      <c r="AC21" s="14" cm="1">
        <f t="array" ref="AC21">_xlfn.IFS(E21&gt;O$12,O$12,E21&lt;O$13,O$13,TRUE,E21)</f>
        <v>59.7</v>
      </c>
      <c r="AD21" s="14" cm="1">
        <f t="array" ref="AD21">_xlfn.IFS(F21&gt;P$12,P$12,F21&lt;P$13,P$13,TRUE,F21)</f>
        <v>17.939999999999991</v>
      </c>
      <c r="AE21" s="14" cm="1">
        <f t="array" ref="AE21">_xlfn.IFS(G21&gt;Q$12,Q$12,G21&lt;Q$13,Q$13,TRUE,G21)</f>
        <v>210</v>
      </c>
    </row>
    <row r="22" spans="1:31" ht="15.75">
      <c r="A22" s="3">
        <v>93</v>
      </c>
      <c r="B22" s="31">
        <v>45088</v>
      </c>
      <c r="C22" s="11">
        <v>47.54</v>
      </c>
      <c r="D22" s="5">
        <v>33.5</v>
      </c>
      <c r="E22" s="5">
        <v>59</v>
      </c>
      <c r="F22" s="6">
        <v>14.919999999999995</v>
      </c>
      <c r="G22" s="5">
        <v>811</v>
      </c>
      <c r="I22" s="11">
        <v>59.58</v>
      </c>
      <c r="J22" s="5">
        <v>231</v>
      </c>
      <c r="W22" s="11">
        <v>59.2</v>
      </c>
      <c r="X22" s="5">
        <v>167</v>
      </c>
      <c r="AA22" s="14" cm="1">
        <f t="array" ref="AA22">_xlfn.IFS(C22&gt;M$12,M$12,C22&lt;M$13,M$13,TRUE,C22)</f>
        <v>47.54</v>
      </c>
      <c r="AB22" s="14" cm="1">
        <f t="array" ref="AB22">_xlfn.IFS(D22&gt;N$12,N$12,D22&lt;N$13,N$13,TRUE,D22)</f>
        <v>33.5</v>
      </c>
      <c r="AC22" s="14" cm="1">
        <f t="array" ref="AC22">_xlfn.IFS(E22&gt;O$12,O$12,E22&lt;O$13,O$13,TRUE,E22)</f>
        <v>59</v>
      </c>
      <c r="AD22" s="14" cm="1">
        <f t="array" ref="AD22">_xlfn.IFS(F22&gt;P$12,P$12,F22&lt;P$13,P$13,TRUE,F22)</f>
        <v>14.919999999999995</v>
      </c>
      <c r="AE22" s="14" cm="1">
        <f t="array" ref="AE22">_xlfn.IFS(G22&gt;Q$12,Q$12,G22&lt;Q$13,Q$13,TRUE,G22)</f>
        <v>294</v>
      </c>
    </row>
    <row r="23" spans="1:31" ht="15.75">
      <c r="A23" s="3">
        <v>106</v>
      </c>
      <c r="B23" s="31">
        <v>45101</v>
      </c>
      <c r="C23" s="11">
        <v>37.58</v>
      </c>
      <c r="D23" s="5">
        <v>46.4</v>
      </c>
      <c r="E23" s="5">
        <v>59</v>
      </c>
      <c r="F23" s="6">
        <v>13.39</v>
      </c>
      <c r="G23" s="5">
        <v>196</v>
      </c>
      <c r="I23" s="11">
        <v>59.58</v>
      </c>
      <c r="J23" s="5">
        <v>139</v>
      </c>
      <c r="W23" s="11">
        <v>58.760000000000005</v>
      </c>
      <c r="X23" s="5">
        <v>188</v>
      </c>
      <c r="AA23" s="14" cm="1">
        <f t="array" ref="AA23">_xlfn.IFS(C23&gt;M$12,M$12,C23&lt;M$13,M$13,TRUE,C23)</f>
        <v>37.58</v>
      </c>
      <c r="AB23" s="14" cm="1">
        <f t="array" ref="AB23">_xlfn.IFS(D23&gt;N$12,N$12,D23&lt;N$13,N$13,TRUE,D23)</f>
        <v>46.4</v>
      </c>
      <c r="AC23" s="14" cm="1">
        <f t="array" ref="AC23">_xlfn.IFS(E23&gt;O$12,O$12,E23&lt;O$13,O$13,TRUE,E23)</f>
        <v>59</v>
      </c>
      <c r="AD23" s="14" cm="1">
        <f t="array" ref="AD23">_xlfn.IFS(F23&gt;P$12,P$12,F23&lt;P$13,P$13,TRUE,F23)</f>
        <v>13.39</v>
      </c>
      <c r="AE23" s="14" cm="1">
        <f t="array" ref="AE23">_xlfn.IFS(G23&gt;Q$12,Q$12,G23&lt;Q$13,Q$13,TRUE,G23)</f>
        <v>196</v>
      </c>
    </row>
    <row r="24" spans="1:31" ht="15.75">
      <c r="A24" s="3">
        <v>54</v>
      </c>
      <c r="B24" s="31">
        <v>45049</v>
      </c>
      <c r="C24" s="11">
        <v>41.519999999999996</v>
      </c>
      <c r="D24" s="5">
        <v>46.2</v>
      </c>
      <c r="E24" s="5">
        <v>58.7</v>
      </c>
      <c r="F24" s="6">
        <v>17.879999999999995</v>
      </c>
      <c r="G24" s="5">
        <v>225</v>
      </c>
      <c r="I24" s="11">
        <v>59.2</v>
      </c>
      <c r="J24" s="5">
        <v>167</v>
      </c>
      <c r="W24" s="11">
        <v>58.739999999999995</v>
      </c>
      <c r="X24" s="5">
        <v>210</v>
      </c>
      <c r="AA24" s="14" cm="1">
        <f t="array" ref="AA24">_xlfn.IFS(C24&gt;M$12,M$12,C24&lt;M$13,M$13,TRUE,C24)</f>
        <v>41.519999999999996</v>
      </c>
      <c r="AB24" s="14" cm="1">
        <f t="array" ref="AB24">_xlfn.IFS(D24&gt;N$12,N$12,D24&lt;N$13,N$13,TRUE,D24)</f>
        <v>46.2</v>
      </c>
      <c r="AC24" s="14" cm="1">
        <f t="array" ref="AC24">_xlfn.IFS(E24&gt;O$12,O$12,E24&lt;O$13,O$13,TRUE,E24)</f>
        <v>58.7</v>
      </c>
      <c r="AD24" s="14" cm="1">
        <f t="array" ref="AD24">_xlfn.IFS(F24&gt;P$12,P$12,F24&lt;P$13,P$13,TRUE,F24)</f>
        <v>17.879999999999995</v>
      </c>
      <c r="AE24" s="14" cm="1">
        <f t="array" ref="AE24">_xlfn.IFS(G24&gt;Q$12,Q$12,G24&lt;Q$13,Q$13,TRUE,G24)</f>
        <v>225</v>
      </c>
    </row>
    <row r="25" spans="1:31" ht="15.75">
      <c r="A25" s="3">
        <v>4</v>
      </c>
      <c r="B25" s="31">
        <v>44999</v>
      </c>
      <c r="C25" s="11">
        <v>31.3</v>
      </c>
      <c r="D25" s="5">
        <v>41.3</v>
      </c>
      <c r="E25" s="5">
        <v>58.5</v>
      </c>
      <c r="F25" s="6">
        <v>12.399999999999995</v>
      </c>
      <c r="G25" s="5">
        <v>197</v>
      </c>
      <c r="I25" s="11">
        <v>58.760000000000005</v>
      </c>
      <c r="J25" s="5">
        <v>188</v>
      </c>
      <c r="W25" s="11">
        <v>58.68</v>
      </c>
      <c r="X25" s="5">
        <v>216</v>
      </c>
      <c r="AA25" s="14" cm="1">
        <f t="array" ref="AA25">_xlfn.IFS(C25&gt;M$12,M$12,C25&lt;M$13,M$13,TRUE,C25)</f>
        <v>31.3</v>
      </c>
      <c r="AB25" s="14" cm="1">
        <f t="array" ref="AB25">_xlfn.IFS(D25&gt;N$12,N$12,D25&lt;N$13,N$13,TRUE,D25)</f>
        <v>41.3</v>
      </c>
      <c r="AC25" s="14" cm="1">
        <f t="array" ref="AC25">_xlfn.IFS(E25&gt;O$12,O$12,E25&lt;O$13,O$13,TRUE,E25)</f>
        <v>58.5</v>
      </c>
      <c r="AD25" s="14" cm="1">
        <f t="array" ref="AD25">_xlfn.IFS(F25&gt;P$12,P$12,F25&lt;P$13,P$13,TRUE,F25)</f>
        <v>12.399999999999995</v>
      </c>
      <c r="AE25" s="14" cm="1">
        <f t="array" ref="AE25">_xlfn.IFS(G25&gt;Q$12,Q$12,G25&lt;Q$13,Q$13,TRUE,G25)</f>
        <v>197</v>
      </c>
    </row>
    <row r="26" spans="1:31" ht="15.75">
      <c r="A26" s="3">
        <v>5</v>
      </c>
      <c r="B26" s="31">
        <v>45000</v>
      </c>
      <c r="C26" s="11">
        <v>46.160000000000004</v>
      </c>
      <c r="D26" s="5">
        <v>10.8</v>
      </c>
      <c r="E26" s="5">
        <v>58.4</v>
      </c>
      <c r="F26" s="6">
        <v>0.12000000000000455</v>
      </c>
      <c r="G26" s="5">
        <v>137</v>
      </c>
      <c r="I26" s="11">
        <v>58.739999999999995</v>
      </c>
      <c r="J26" s="5">
        <v>210</v>
      </c>
      <c r="W26" s="11">
        <v>57.720000000000006</v>
      </c>
      <c r="X26" s="5">
        <v>235.5</v>
      </c>
      <c r="AA26" s="14" cm="1">
        <f t="array" ref="AA26">_xlfn.IFS(C26&gt;M$12,M$12,C26&lt;M$13,M$13,TRUE,C26)</f>
        <v>46.160000000000004</v>
      </c>
      <c r="AB26" s="14" cm="1">
        <f t="array" ref="AB26">_xlfn.IFS(D26&gt;N$12,N$12,D26&lt;N$13,N$13,TRUE,D26)</f>
        <v>10.8</v>
      </c>
      <c r="AC26" s="14" cm="1">
        <f t="array" ref="AC26">_xlfn.IFS(E26&gt;O$12,O$12,E26&lt;O$13,O$13,TRUE,E26)</f>
        <v>58.4</v>
      </c>
      <c r="AD26" s="14" cm="1">
        <f t="array" ref="AD26">_xlfn.IFS(F26&gt;P$12,P$12,F26&lt;P$13,P$13,TRUE,F26)</f>
        <v>0.12000000000000455</v>
      </c>
      <c r="AE26" s="14" cm="1">
        <f t="array" ref="AE26">_xlfn.IFS(G26&gt;Q$12,Q$12,G26&lt;Q$13,Q$13,TRUE,G26)</f>
        <v>137</v>
      </c>
    </row>
    <row r="27" spans="1:31" ht="15.75">
      <c r="A27" s="3">
        <v>169</v>
      </c>
      <c r="B27" s="31">
        <v>45164</v>
      </c>
      <c r="C27" s="11">
        <v>45.08</v>
      </c>
      <c r="D27" s="5">
        <v>23.6</v>
      </c>
      <c r="E27" s="5">
        <v>57.6</v>
      </c>
      <c r="F27" s="6">
        <v>10.3</v>
      </c>
      <c r="G27" s="5">
        <v>185</v>
      </c>
      <c r="I27" s="11">
        <v>58.68</v>
      </c>
      <c r="J27" s="5">
        <v>216</v>
      </c>
      <c r="W27" s="11">
        <v>56.9</v>
      </c>
      <c r="X27" s="5">
        <v>131</v>
      </c>
      <c r="AA27" s="14" cm="1">
        <f t="array" ref="AA27">_xlfn.IFS(C27&gt;M$12,M$12,C27&lt;M$13,M$13,TRUE,C27)</f>
        <v>45.08</v>
      </c>
      <c r="AB27" s="14" cm="1">
        <f t="array" ref="AB27">_xlfn.IFS(D27&gt;N$12,N$12,D27&lt;N$13,N$13,TRUE,D27)</f>
        <v>23.6</v>
      </c>
      <c r="AC27" s="14" cm="1">
        <f t="array" ref="AC27">_xlfn.IFS(E27&gt;O$12,O$12,E27&lt;O$13,O$13,TRUE,E27)</f>
        <v>57.6</v>
      </c>
      <c r="AD27" s="14" cm="1">
        <f t="array" ref="AD27">_xlfn.IFS(F27&gt;P$12,P$12,F27&lt;P$13,P$13,TRUE,F27)</f>
        <v>10.3</v>
      </c>
      <c r="AE27" s="14" cm="1">
        <f t="array" ref="AE27">_xlfn.IFS(G27&gt;Q$12,Q$12,G27&lt;Q$13,Q$13,TRUE,G27)</f>
        <v>185</v>
      </c>
    </row>
    <row r="28" spans="1:31" ht="15.75">
      <c r="A28" s="3">
        <v>111</v>
      </c>
      <c r="B28" s="31">
        <v>45106</v>
      </c>
      <c r="C28" s="11">
        <v>54.160000000000004</v>
      </c>
      <c r="D28" s="5">
        <v>8.1999999999999993</v>
      </c>
      <c r="E28" s="5">
        <v>56.5</v>
      </c>
      <c r="F28" s="6">
        <v>4.0799999999999983</v>
      </c>
      <c r="G28" s="5">
        <v>150</v>
      </c>
      <c r="I28" s="11">
        <v>57.720000000000006</v>
      </c>
      <c r="J28" s="5">
        <v>235.5</v>
      </c>
      <c r="W28" s="11">
        <v>56.379999999999995</v>
      </c>
      <c r="X28" s="5">
        <v>256</v>
      </c>
      <c r="AA28" s="14" cm="1">
        <f t="array" ref="AA28">_xlfn.IFS(C28&gt;M$12,M$12,C28&lt;M$13,M$13,TRUE,C28)</f>
        <v>54.160000000000004</v>
      </c>
      <c r="AB28" s="14" cm="1">
        <f t="array" ref="AB28">_xlfn.IFS(D28&gt;N$12,N$12,D28&lt;N$13,N$13,TRUE,D28)</f>
        <v>8.1999999999999993</v>
      </c>
      <c r="AC28" s="14" cm="1">
        <f t="array" ref="AC28">_xlfn.IFS(E28&gt;O$12,O$12,E28&lt;O$13,O$13,TRUE,E28)</f>
        <v>56.5</v>
      </c>
      <c r="AD28" s="14" cm="1">
        <f t="array" ref="AD28">_xlfn.IFS(F28&gt;P$12,P$12,F28&lt;P$13,P$13,TRUE,F28)</f>
        <v>4.0799999999999983</v>
      </c>
      <c r="AE28" s="14" cm="1">
        <f t="array" ref="AE28">_xlfn.IFS(G28&gt;Q$12,Q$12,G28&lt;Q$13,Q$13,TRUE,G28)</f>
        <v>150</v>
      </c>
    </row>
    <row r="29" spans="1:31" ht="15.75">
      <c r="A29" s="3">
        <v>18</v>
      </c>
      <c r="B29" s="31">
        <v>45013</v>
      </c>
      <c r="C29" s="11">
        <v>62.279999999999994</v>
      </c>
      <c r="D29" s="5">
        <v>39.6</v>
      </c>
      <c r="E29" s="5">
        <v>55.8</v>
      </c>
      <c r="F29" s="6">
        <v>25.619999999999997</v>
      </c>
      <c r="G29" s="5">
        <v>258</v>
      </c>
      <c r="I29" s="11">
        <v>56.9</v>
      </c>
      <c r="J29" s="5">
        <v>131</v>
      </c>
      <c r="W29" s="11">
        <v>56.18</v>
      </c>
      <c r="X29" s="5">
        <v>225</v>
      </c>
      <c r="AA29" s="14" cm="1">
        <f t="array" ref="AA29">_xlfn.IFS(C29&gt;M$12,M$12,C29&lt;M$13,M$13,TRUE,C29)</f>
        <v>62.279999999999994</v>
      </c>
      <c r="AB29" s="14" cm="1">
        <f t="array" ref="AB29">_xlfn.IFS(D29&gt;N$12,N$12,D29&lt;N$13,N$13,TRUE,D29)</f>
        <v>39.6</v>
      </c>
      <c r="AC29" s="14" cm="1">
        <f t="array" ref="AC29">_xlfn.IFS(E29&gt;O$12,O$12,E29&lt;O$13,O$13,TRUE,E29)</f>
        <v>55.8</v>
      </c>
      <c r="AD29" s="14" cm="1">
        <f t="array" ref="AD29">_xlfn.IFS(F29&gt;P$12,P$12,F29&lt;P$13,P$13,TRUE,F29)</f>
        <v>25.619999999999997</v>
      </c>
      <c r="AE29" s="14" cm="1">
        <f t="array" ref="AE29">_xlfn.IFS(G29&gt;Q$12,Q$12,G29&lt;Q$13,Q$13,TRUE,G29)</f>
        <v>258</v>
      </c>
    </row>
    <row r="30" spans="1:31" ht="15.75">
      <c r="A30" s="3">
        <v>62</v>
      </c>
      <c r="B30" s="31">
        <v>45057</v>
      </c>
      <c r="C30" s="11">
        <v>61.260000000000005</v>
      </c>
      <c r="D30" s="5">
        <v>42.7</v>
      </c>
      <c r="E30" s="5">
        <v>54.7</v>
      </c>
      <c r="F30" s="6">
        <v>25.6</v>
      </c>
      <c r="G30" s="5">
        <v>240</v>
      </c>
      <c r="I30" s="11">
        <v>56.379999999999995</v>
      </c>
      <c r="J30" s="5">
        <v>256</v>
      </c>
      <c r="W30" s="11">
        <v>56.02</v>
      </c>
      <c r="X30" s="5">
        <v>236</v>
      </c>
      <c r="AA30" s="14" cm="1">
        <f t="array" ref="AA30">_xlfn.IFS(C30&gt;M$12,M$12,C30&lt;M$13,M$13,TRUE,C30)</f>
        <v>61.260000000000005</v>
      </c>
      <c r="AB30" s="14" cm="1">
        <f t="array" ref="AB30">_xlfn.IFS(D30&gt;N$12,N$12,D30&lt;N$13,N$13,TRUE,D30)</f>
        <v>42.7</v>
      </c>
      <c r="AC30" s="14" cm="1">
        <f t="array" ref="AC30">_xlfn.IFS(E30&gt;O$12,O$12,E30&lt;O$13,O$13,TRUE,E30)</f>
        <v>54.7</v>
      </c>
      <c r="AD30" s="14" cm="1">
        <f t="array" ref="AD30">_xlfn.IFS(F30&gt;P$12,P$12,F30&lt;P$13,P$13,TRUE,F30)</f>
        <v>25.6</v>
      </c>
      <c r="AE30" s="14" cm="1">
        <f t="array" ref="AE30">_xlfn.IFS(G30&gt;Q$12,Q$12,G30&lt;Q$13,Q$13,TRUE,G30)</f>
        <v>240</v>
      </c>
    </row>
    <row r="31" spans="1:31" ht="15.75">
      <c r="A31" s="3">
        <v>21</v>
      </c>
      <c r="B31" s="31">
        <v>45016</v>
      </c>
      <c r="C31" s="11">
        <v>46.68</v>
      </c>
      <c r="D31" s="5">
        <v>27.7</v>
      </c>
      <c r="E31" s="5">
        <v>53.4</v>
      </c>
      <c r="F31" s="6">
        <v>14.329999999999998</v>
      </c>
      <c r="G31" s="5">
        <v>188</v>
      </c>
      <c r="I31" s="11">
        <v>56.18</v>
      </c>
      <c r="J31" s="5">
        <v>225</v>
      </c>
      <c r="W31" s="11">
        <v>55.339999999999996</v>
      </c>
      <c r="X31" s="5">
        <v>221</v>
      </c>
      <c r="AA31" s="14" cm="1">
        <f t="array" ref="AA31">_xlfn.IFS(C31&gt;M$12,M$12,C31&lt;M$13,M$13,TRUE,C31)</f>
        <v>46.68</v>
      </c>
      <c r="AB31" s="14" cm="1">
        <f t="array" ref="AB31">_xlfn.IFS(D31&gt;N$12,N$12,D31&lt;N$13,N$13,TRUE,D31)</f>
        <v>27.7</v>
      </c>
      <c r="AC31" s="14" cm="1">
        <f t="array" ref="AC31">_xlfn.IFS(E31&gt;O$12,O$12,E31&lt;O$13,O$13,TRUE,E31)</f>
        <v>53.4</v>
      </c>
      <c r="AD31" s="14" cm="1">
        <f t="array" ref="AD31">_xlfn.IFS(F31&gt;P$12,P$12,F31&lt;P$13,P$13,TRUE,F31)</f>
        <v>14.329999999999998</v>
      </c>
      <c r="AE31" s="14" cm="1">
        <f t="array" ref="AE31">_xlfn.IFS(G31&gt;Q$12,Q$12,G31&lt;Q$13,Q$13,TRUE,G31)</f>
        <v>188</v>
      </c>
    </row>
    <row r="32" spans="1:31" ht="15.75">
      <c r="A32" s="3">
        <v>16</v>
      </c>
      <c r="B32" s="31">
        <v>45011</v>
      </c>
      <c r="C32" s="11">
        <v>42.08</v>
      </c>
      <c r="D32" s="5">
        <v>47.7</v>
      </c>
      <c r="E32" s="5">
        <v>52.9</v>
      </c>
      <c r="F32" s="6">
        <v>22.23</v>
      </c>
      <c r="G32" s="5">
        <v>240</v>
      </c>
      <c r="I32" s="11">
        <v>56.02</v>
      </c>
      <c r="J32" s="5">
        <v>236</v>
      </c>
      <c r="W32" s="11">
        <v>55.04</v>
      </c>
      <c r="X32" s="5">
        <v>147</v>
      </c>
      <c r="AA32" s="14" cm="1">
        <f t="array" ref="AA32">_xlfn.IFS(C32&gt;M$12,M$12,C32&lt;M$13,M$13,TRUE,C32)</f>
        <v>42.08</v>
      </c>
      <c r="AB32" s="14" cm="1">
        <f t="array" ref="AB32">_xlfn.IFS(D32&gt;N$12,N$12,D32&lt;N$13,N$13,TRUE,D32)</f>
        <v>47.7</v>
      </c>
      <c r="AC32" s="14" cm="1">
        <f t="array" ref="AC32">_xlfn.IFS(E32&gt;O$12,O$12,E32&lt;O$13,O$13,TRUE,E32)</f>
        <v>52.9</v>
      </c>
      <c r="AD32" s="14" cm="1">
        <f t="array" ref="AD32">_xlfn.IFS(F32&gt;P$12,P$12,F32&lt;P$13,P$13,TRUE,F32)</f>
        <v>22.23</v>
      </c>
      <c r="AE32" s="14" cm="1">
        <f t="array" ref="AE32">_xlfn.IFS(G32&gt;Q$12,Q$12,G32&lt;Q$13,Q$13,TRUE,G32)</f>
        <v>240</v>
      </c>
    </row>
    <row r="33" spans="1:31" ht="15.75">
      <c r="A33" s="3">
        <v>96</v>
      </c>
      <c r="B33" s="31">
        <v>45091</v>
      </c>
      <c r="C33" s="11">
        <v>40.660000000000004</v>
      </c>
      <c r="D33" s="5">
        <v>31.6</v>
      </c>
      <c r="E33" s="5">
        <v>52.9</v>
      </c>
      <c r="F33" s="6">
        <v>10.970000000000002</v>
      </c>
      <c r="G33" s="5">
        <v>175</v>
      </c>
      <c r="I33" s="11">
        <v>55.339999999999996</v>
      </c>
      <c r="J33" s="5">
        <v>221</v>
      </c>
      <c r="W33" s="11">
        <v>55.019999999999996</v>
      </c>
      <c r="X33" s="5">
        <v>142</v>
      </c>
      <c r="AA33" s="14" cm="1">
        <f t="array" ref="AA33">_xlfn.IFS(C33&gt;M$12,M$12,C33&lt;M$13,M$13,TRUE,C33)</f>
        <v>40.660000000000004</v>
      </c>
      <c r="AB33" s="14" cm="1">
        <f t="array" ref="AB33">_xlfn.IFS(D33&gt;N$12,N$12,D33&lt;N$13,N$13,TRUE,D33)</f>
        <v>31.6</v>
      </c>
      <c r="AC33" s="14" cm="1">
        <f t="array" ref="AC33">_xlfn.IFS(E33&gt;O$12,O$12,E33&lt;O$13,O$13,TRUE,E33)</f>
        <v>52.9</v>
      </c>
      <c r="AD33" s="14" cm="1">
        <f t="array" ref="AD33">_xlfn.IFS(F33&gt;P$12,P$12,F33&lt;P$13,P$13,TRUE,F33)</f>
        <v>10.970000000000002</v>
      </c>
      <c r="AE33" s="14" cm="1">
        <f t="array" ref="AE33">_xlfn.IFS(G33&gt;Q$12,Q$12,G33&lt;Q$13,Q$13,TRUE,G33)</f>
        <v>175</v>
      </c>
    </row>
    <row r="34" spans="1:31" ht="15.75">
      <c r="A34" s="3">
        <v>116</v>
      </c>
      <c r="B34" s="31">
        <v>45111</v>
      </c>
      <c r="C34" s="11">
        <v>24.02</v>
      </c>
      <c r="D34" s="5">
        <v>35</v>
      </c>
      <c r="E34" s="5">
        <v>52.7</v>
      </c>
      <c r="F34" s="6">
        <v>3.9299999999999962</v>
      </c>
      <c r="G34" s="5">
        <v>133</v>
      </c>
      <c r="I34" s="11">
        <v>55.04</v>
      </c>
      <c r="J34" s="5">
        <v>147</v>
      </c>
      <c r="W34" s="11">
        <v>54.64</v>
      </c>
      <c r="X34" s="5">
        <v>208</v>
      </c>
      <c r="AA34" s="14" cm="1">
        <f t="array" ref="AA34">_xlfn.IFS(C34&gt;M$12,M$12,C34&lt;M$13,M$13,TRUE,C34)</f>
        <v>24.02</v>
      </c>
      <c r="AB34" s="14" cm="1">
        <f t="array" ref="AB34">_xlfn.IFS(D34&gt;N$12,N$12,D34&lt;N$13,N$13,TRUE,D34)</f>
        <v>35</v>
      </c>
      <c r="AC34" s="14" cm="1">
        <f t="array" ref="AC34">_xlfn.IFS(E34&gt;O$12,O$12,E34&lt;O$13,O$13,TRUE,E34)</f>
        <v>52.7</v>
      </c>
      <c r="AD34" s="14" cm="1">
        <f t="array" ref="AD34">_xlfn.IFS(F34&gt;P$12,P$12,F34&lt;P$13,P$13,TRUE,F34)</f>
        <v>3.9299999999999962</v>
      </c>
      <c r="AE34" s="14" cm="1">
        <f t="array" ref="AE34">_xlfn.IFS(G34&gt;Q$12,Q$12,G34&lt;Q$13,Q$13,TRUE,G34)</f>
        <v>133</v>
      </c>
    </row>
    <row r="35" spans="1:31" ht="15.75">
      <c r="A35" s="3">
        <v>90</v>
      </c>
      <c r="B35" s="31">
        <v>45085</v>
      </c>
      <c r="C35" s="11">
        <v>23.96</v>
      </c>
      <c r="D35" s="5">
        <v>47.8</v>
      </c>
      <c r="E35" s="5">
        <v>51.4</v>
      </c>
      <c r="F35" s="6">
        <v>14.319999999999993</v>
      </c>
      <c r="G35" s="5">
        <v>177</v>
      </c>
      <c r="I35" s="11">
        <v>55.019999999999996</v>
      </c>
      <c r="J35" s="5">
        <v>142</v>
      </c>
      <c r="W35" s="11">
        <v>54.160000000000004</v>
      </c>
      <c r="X35" s="5">
        <v>150</v>
      </c>
      <c r="AA35" s="14" cm="1">
        <f t="array" ref="AA35">_xlfn.IFS(C35&gt;M$12,M$12,C35&lt;M$13,M$13,TRUE,C35)</f>
        <v>23.96</v>
      </c>
      <c r="AB35" s="14" cm="1">
        <f t="array" ref="AB35">_xlfn.IFS(D35&gt;N$12,N$12,D35&lt;N$13,N$13,TRUE,D35)</f>
        <v>47.8</v>
      </c>
      <c r="AC35" s="14" cm="1">
        <f t="array" ref="AC35">_xlfn.IFS(E35&gt;O$12,O$12,E35&lt;O$13,O$13,TRUE,E35)</f>
        <v>51.4</v>
      </c>
      <c r="AD35" s="14" cm="1">
        <f t="array" ref="AD35">_xlfn.IFS(F35&gt;P$12,P$12,F35&lt;P$13,P$13,TRUE,F35)</f>
        <v>14.319999999999993</v>
      </c>
      <c r="AE35" s="14" cm="1">
        <f t="array" ref="AE35">_xlfn.IFS(G35&gt;Q$12,Q$12,G35&lt;Q$13,Q$13,TRUE,G35)</f>
        <v>177</v>
      </c>
    </row>
    <row r="36" spans="1:31" ht="15.75">
      <c r="A36" s="3">
        <v>99</v>
      </c>
      <c r="B36" s="31">
        <v>45094</v>
      </c>
      <c r="C36" s="11">
        <v>64.94</v>
      </c>
      <c r="D36" s="5">
        <v>42.3</v>
      </c>
      <c r="E36" s="5">
        <v>51.2</v>
      </c>
      <c r="F36" s="6">
        <v>29.639999999999993</v>
      </c>
      <c r="G36" s="5">
        <v>257</v>
      </c>
      <c r="I36" s="11">
        <v>54.64</v>
      </c>
      <c r="J36" s="5">
        <v>208</v>
      </c>
      <c r="W36" s="11">
        <v>54.06</v>
      </c>
      <c r="X36" s="5">
        <v>264</v>
      </c>
      <c r="AA36" s="14" cm="1">
        <f t="array" ref="AA36">_xlfn.IFS(C36&gt;M$12,M$12,C36&lt;M$13,M$13,TRUE,C36)</f>
        <v>64.94</v>
      </c>
      <c r="AB36" s="14" cm="1">
        <f t="array" ref="AB36">_xlfn.IFS(D36&gt;N$12,N$12,D36&lt;N$13,N$13,TRUE,D36)</f>
        <v>42.3</v>
      </c>
      <c r="AC36" s="14" cm="1">
        <f t="array" ref="AC36">_xlfn.IFS(E36&gt;O$12,O$12,E36&lt;O$13,O$13,TRUE,E36)</f>
        <v>51.2</v>
      </c>
      <c r="AD36" s="14" cm="1">
        <f t="array" ref="AD36">_xlfn.IFS(F36&gt;P$12,P$12,F36&lt;P$13,P$13,TRUE,F36)</f>
        <v>29.639999999999993</v>
      </c>
      <c r="AE36" s="14" cm="1">
        <f t="array" ref="AE36">_xlfn.IFS(G36&gt;Q$12,Q$12,G36&lt;Q$13,Q$13,TRUE,G36)</f>
        <v>257</v>
      </c>
    </row>
    <row r="37" spans="1:31" ht="15.75">
      <c r="A37" s="3">
        <v>127</v>
      </c>
      <c r="B37" s="31">
        <v>45122</v>
      </c>
      <c r="C37" s="11">
        <v>8.56</v>
      </c>
      <c r="D37" s="5">
        <v>38.9</v>
      </c>
      <c r="E37" s="5">
        <v>50.6</v>
      </c>
      <c r="F37" s="6">
        <v>19.989999999999998</v>
      </c>
      <c r="G37" s="5">
        <v>78</v>
      </c>
      <c r="I37" s="11">
        <v>54.160000000000004</v>
      </c>
      <c r="J37" s="5">
        <v>150</v>
      </c>
      <c r="W37" s="11">
        <v>53.86</v>
      </c>
      <c r="X37" s="5">
        <v>170</v>
      </c>
      <c r="AA37" s="14" cm="1">
        <f t="array" ref="AA37">_xlfn.IFS(C37&gt;M$12,M$12,C37&lt;M$13,M$13,TRUE,C37)</f>
        <v>8.56</v>
      </c>
      <c r="AB37" s="14" cm="1">
        <f t="array" ref="AB37">_xlfn.IFS(D37&gt;N$12,N$12,D37&lt;N$13,N$13,TRUE,D37)</f>
        <v>38.9</v>
      </c>
      <c r="AC37" s="14" cm="1">
        <f t="array" ref="AC37">_xlfn.IFS(E37&gt;O$12,O$12,E37&lt;O$13,O$13,TRUE,E37)</f>
        <v>50.6</v>
      </c>
      <c r="AD37" s="14" cm="1">
        <f t="array" ref="AD37">_xlfn.IFS(F37&gt;P$12,P$12,F37&lt;P$13,P$13,TRUE,F37)</f>
        <v>19.989999999999998</v>
      </c>
      <c r="AE37" s="14" cm="1">
        <f t="array" ref="AE37">_xlfn.IFS(G37&gt;Q$12,Q$12,G37&lt;Q$13,Q$13,TRUE,G37)</f>
        <v>78</v>
      </c>
    </row>
    <row r="38" spans="1:31" ht="15.75">
      <c r="A38" s="3">
        <v>157</v>
      </c>
      <c r="B38" s="31">
        <v>45152</v>
      </c>
      <c r="C38" s="11">
        <v>25.78</v>
      </c>
      <c r="D38" s="5">
        <v>43.5</v>
      </c>
      <c r="E38" s="5">
        <v>50.5</v>
      </c>
      <c r="F38" s="6">
        <v>10.939999999999998</v>
      </c>
      <c r="G38" s="5">
        <v>173</v>
      </c>
      <c r="I38" s="11">
        <v>54.06</v>
      </c>
      <c r="J38" s="5">
        <v>264</v>
      </c>
      <c r="W38" s="11">
        <v>53.6</v>
      </c>
      <c r="X38" s="5">
        <v>230</v>
      </c>
      <c r="AA38" s="14" cm="1">
        <f t="array" ref="AA38">_xlfn.IFS(C38&gt;M$12,M$12,C38&lt;M$13,M$13,TRUE,C38)</f>
        <v>25.78</v>
      </c>
      <c r="AB38" s="14" cm="1">
        <f t="array" ref="AB38">_xlfn.IFS(D38&gt;N$12,N$12,D38&lt;N$13,N$13,TRUE,D38)</f>
        <v>43.5</v>
      </c>
      <c r="AC38" s="14" cm="1">
        <f t="array" ref="AC38">_xlfn.IFS(E38&gt;O$12,O$12,E38&lt;O$13,O$13,TRUE,E38)</f>
        <v>50.5</v>
      </c>
      <c r="AD38" s="14" cm="1">
        <f t="array" ref="AD38">_xlfn.IFS(F38&gt;P$12,P$12,F38&lt;P$13,P$13,TRUE,F38)</f>
        <v>10.939999999999998</v>
      </c>
      <c r="AE38" s="14" cm="1">
        <f t="array" ref="AE38">_xlfn.IFS(G38&gt;Q$12,Q$12,G38&lt;Q$13,Q$13,TRUE,G38)</f>
        <v>173</v>
      </c>
    </row>
    <row r="39" spans="1:31" ht="15.75">
      <c r="A39" s="3">
        <v>122</v>
      </c>
      <c r="B39" s="31">
        <v>45117</v>
      </c>
      <c r="C39" s="11">
        <v>7.76</v>
      </c>
      <c r="D39" s="5">
        <v>21.7</v>
      </c>
      <c r="E39" s="5">
        <v>50.4</v>
      </c>
      <c r="F39" s="6">
        <v>12.57</v>
      </c>
      <c r="G39" s="5">
        <v>81</v>
      </c>
      <c r="I39" s="11">
        <v>53.86</v>
      </c>
      <c r="J39" s="5">
        <v>170</v>
      </c>
      <c r="W39" s="11">
        <v>53.480000000000004</v>
      </c>
      <c r="X39" s="5">
        <v>127</v>
      </c>
      <c r="AA39" s="14" cm="1">
        <f t="array" ref="AA39">_xlfn.IFS(C39&gt;M$12,M$12,C39&lt;M$13,M$13,TRUE,C39)</f>
        <v>7.76</v>
      </c>
      <c r="AB39" s="14" cm="1">
        <f t="array" ref="AB39">_xlfn.IFS(D39&gt;N$12,N$12,D39&lt;N$13,N$13,TRUE,D39)</f>
        <v>21.7</v>
      </c>
      <c r="AC39" s="14" cm="1">
        <f t="array" ref="AC39">_xlfn.IFS(E39&gt;O$12,O$12,E39&lt;O$13,O$13,TRUE,E39)</f>
        <v>50.4</v>
      </c>
      <c r="AD39" s="14" cm="1">
        <f t="array" ref="AD39">_xlfn.IFS(F39&gt;P$12,P$12,F39&lt;P$13,P$13,TRUE,F39)</f>
        <v>12.57</v>
      </c>
      <c r="AE39" s="14" cm="1">
        <f t="array" ref="AE39">_xlfn.IFS(G39&gt;Q$12,Q$12,G39&lt;Q$13,Q$13,TRUE,G39)</f>
        <v>81</v>
      </c>
    </row>
    <row r="40" spans="1:31" ht="15.75">
      <c r="A40" s="3">
        <v>49</v>
      </c>
      <c r="B40" s="31">
        <v>45044</v>
      </c>
      <c r="C40" s="11">
        <v>46.44</v>
      </c>
      <c r="D40" s="5">
        <v>15.8</v>
      </c>
      <c r="E40" s="5">
        <v>49.9</v>
      </c>
      <c r="F40" s="6">
        <v>10.659999999999997</v>
      </c>
      <c r="G40" s="5">
        <v>149</v>
      </c>
      <c r="I40" s="11">
        <v>53.6</v>
      </c>
      <c r="J40" s="5">
        <v>230</v>
      </c>
      <c r="W40" s="11">
        <v>53.08</v>
      </c>
      <c r="X40" s="5"/>
      <c r="AA40" s="14" cm="1">
        <f t="array" ref="AA40">_xlfn.IFS(C40&gt;M$12,M$12,C40&lt;M$13,M$13,TRUE,C40)</f>
        <v>46.44</v>
      </c>
      <c r="AB40" s="14" cm="1">
        <f t="array" ref="AB40">_xlfn.IFS(D40&gt;N$12,N$12,D40&lt;N$13,N$13,TRUE,D40)</f>
        <v>15.8</v>
      </c>
      <c r="AC40" s="14" cm="1">
        <f t="array" ref="AC40">_xlfn.IFS(E40&gt;O$12,O$12,E40&lt;O$13,O$13,TRUE,E40)</f>
        <v>49.9</v>
      </c>
      <c r="AD40" s="14" cm="1">
        <f t="array" ref="AD40">_xlfn.IFS(F40&gt;P$12,P$12,F40&lt;P$13,P$13,TRUE,F40)</f>
        <v>10.659999999999997</v>
      </c>
      <c r="AE40" s="14" cm="1">
        <f t="array" ref="AE40">_xlfn.IFS(G40&gt;Q$12,Q$12,G40&lt;Q$13,Q$13,TRUE,G40)</f>
        <v>149</v>
      </c>
    </row>
    <row r="41" spans="1:31" ht="15.75">
      <c r="A41" s="3">
        <v>101</v>
      </c>
      <c r="B41" s="31">
        <v>45096</v>
      </c>
      <c r="C41" s="11">
        <v>51.480000000000004</v>
      </c>
      <c r="D41" s="5">
        <v>4.3</v>
      </c>
      <c r="E41" s="5">
        <v>49.8</v>
      </c>
      <c r="F41" s="6">
        <v>4.4699999999999989</v>
      </c>
      <c r="G41" s="5">
        <v>137</v>
      </c>
      <c r="I41" s="11">
        <v>53.480000000000004</v>
      </c>
      <c r="J41" s="5">
        <v>127</v>
      </c>
      <c r="W41" s="11">
        <v>52.980000000000004</v>
      </c>
      <c r="X41" s="5">
        <v>245</v>
      </c>
      <c r="AA41" s="14" cm="1">
        <f t="array" ref="AA41">_xlfn.IFS(C41&gt;M$12,M$12,C41&lt;M$13,M$13,TRUE,C41)</f>
        <v>51.480000000000004</v>
      </c>
      <c r="AB41" s="14" cm="1">
        <f t="array" ref="AB41">_xlfn.IFS(D41&gt;N$12,N$12,D41&lt;N$13,N$13,TRUE,D41)</f>
        <v>4.3</v>
      </c>
      <c r="AC41" s="14" cm="1">
        <f t="array" ref="AC41">_xlfn.IFS(E41&gt;O$12,O$12,E41&lt;O$13,O$13,TRUE,E41)</f>
        <v>49.8</v>
      </c>
      <c r="AD41" s="14" cm="1">
        <f t="array" ref="AD41">_xlfn.IFS(F41&gt;P$12,P$12,F41&lt;P$13,P$13,TRUE,F41)</f>
        <v>4.4699999999999989</v>
      </c>
      <c r="AE41" s="14" cm="1">
        <f t="array" ref="AE41">_xlfn.IFS(G41&gt;Q$12,Q$12,G41&lt;Q$13,Q$13,TRUE,G41)</f>
        <v>137</v>
      </c>
    </row>
    <row r="42" spans="1:31" ht="15.75">
      <c r="A42" s="3">
        <v>23</v>
      </c>
      <c r="B42" s="31">
        <v>45018</v>
      </c>
      <c r="C42" s="11">
        <v>11.64</v>
      </c>
      <c r="D42" s="5">
        <v>15.9</v>
      </c>
      <c r="E42" s="5">
        <v>49.6</v>
      </c>
      <c r="F42" s="6">
        <v>9.4299999999999962</v>
      </c>
      <c r="G42" s="5"/>
      <c r="I42" s="11">
        <v>53.08</v>
      </c>
      <c r="J42" s="5"/>
      <c r="W42" s="11">
        <v>52.760000000000005</v>
      </c>
      <c r="X42" s="5">
        <v>199</v>
      </c>
      <c r="AA42" s="14" cm="1">
        <f t="array" ref="AA42">_xlfn.IFS(C42&gt;M$12,M$12,C42&lt;M$13,M$13,TRUE,C42)</f>
        <v>11.64</v>
      </c>
      <c r="AB42" s="14" cm="1">
        <f t="array" ref="AB42">_xlfn.IFS(D42&gt;N$12,N$12,D42&lt;N$13,N$13,TRUE,D42)</f>
        <v>15.9</v>
      </c>
      <c r="AC42" s="14" cm="1">
        <f t="array" ref="AC42">_xlfn.IFS(E42&gt;O$12,O$12,E42&lt;O$13,O$13,TRUE,E42)</f>
        <v>49.6</v>
      </c>
      <c r="AD42" s="14" cm="1">
        <f t="array" ref="AD42">_xlfn.IFS(F42&gt;P$12,P$12,F42&lt;P$13,P$13,TRUE,F42)</f>
        <v>9.4299999999999962</v>
      </c>
      <c r="AE42" s="14" cm="1">
        <f t="array" ref="AE42">_xlfn.IFS(G42&gt;Q$12,Q$12,G42&lt;Q$13,Q$13,TRUE,G42)</f>
        <v>6</v>
      </c>
    </row>
    <row r="43" spans="1:31" ht="15.75">
      <c r="A43" s="3">
        <v>162</v>
      </c>
      <c r="B43" s="31">
        <v>45157</v>
      </c>
      <c r="C43" s="11">
        <v>19.14</v>
      </c>
      <c r="D43" s="5">
        <v>35.799999999999997</v>
      </c>
      <c r="E43" s="5">
        <v>49.3</v>
      </c>
      <c r="F43" s="6">
        <v>6.75</v>
      </c>
      <c r="G43" s="5">
        <v>151</v>
      </c>
      <c r="I43" s="11">
        <v>52.980000000000004</v>
      </c>
      <c r="J43" s="5">
        <v>245</v>
      </c>
      <c r="W43" s="11">
        <v>52.7</v>
      </c>
      <c r="X43" s="5">
        <v>124</v>
      </c>
      <c r="AA43" s="14" cm="1">
        <f t="array" ref="AA43">_xlfn.IFS(C43&gt;M$12,M$12,C43&lt;M$13,M$13,TRUE,C43)</f>
        <v>19.14</v>
      </c>
      <c r="AB43" s="14" cm="1">
        <f t="array" ref="AB43">_xlfn.IFS(D43&gt;N$12,N$12,D43&lt;N$13,N$13,TRUE,D43)</f>
        <v>35.799999999999997</v>
      </c>
      <c r="AC43" s="14" cm="1">
        <f t="array" ref="AC43">_xlfn.IFS(E43&gt;O$12,O$12,E43&lt;O$13,O$13,TRUE,E43)</f>
        <v>49.3</v>
      </c>
      <c r="AD43" s="14" cm="1">
        <f t="array" ref="AD43">_xlfn.IFS(F43&gt;P$12,P$12,F43&lt;P$13,P$13,TRUE,F43)</f>
        <v>6.75</v>
      </c>
      <c r="AE43" s="14" cm="1">
        <f t="array" ref="AE43">_xlfn.IFS(G43&gt;Q$12,Q$12,G43&lt;Q$13,Q$13,TRUE,G43)</f>
        <v>151</v>
      </c>
    </row>
    <row r="44" spans="1:31" ht="15.75">
      <c r="A44" s="3">
        <v>152</v>
      </c>
      <c r="B44" s="31">
        <v>45147</v>
      </c>
      <c r="C44" s="11">
        <v>31.2</v>
      </c>
      <c r="D44" s="5">
        <v>8.4</v>
      </c>
      <c r="E44" s="5">
        <v>48.7</v>
      </c>
      <c r="F44" s="6">
        <v>16.819999999999997</v>
      </c>
      <c r="G44" s="5">
        <v>125</v>
      </c>
      <c r="I44" s="11">
        <v>52.760000000000005</v>
      </c>
      <c r="J44" s="5">
        <v>199</v>
      </c>
      <c r="W44" s="11">
        <v>52.42</v>
      </c>
      <c r="X44" s="5">
        <v>139</v>
      </c>
      <c r="AA44" s="14" cm="1">
        <f t="array" ref="AA44">_xlfn.IFS(C44&gt;M$12,M$12,C44&lt;M$13,M$13,TRUE,C44)</f>
        <v>31.2</v>
      </c>
      <c r="AB44" s="14" cm="1">
        <f t="array" ref="AB44">_xlfn.IFS(D44&gt;N$12,N$12,D44&lt;N$13,N$13,TRUE,D44)</f>
        <v>8.4</v>
      </c>
      <c r="AC44" s="14" cm="1">
        <f t="array" ref="AC44">_xlfn.IFS(E44&gt;O$12,O$12,E44&lt;O$13,O$13,TRUE,E44)</f>
        <v>48.7</v>
      </c>
      <c r="AD44" s="14" cm="1">
        <f t="array" ref="AD44">_xlfn.IFS(F44&gt;P$12,P$12,F44&lt;P$13,P$13,TRUE,F44)</f>
        <v>16.819999999999997</v>
      </c>
      <c r="AE44" s="14" cm="1">
        <f t="array" ref="AE44">_xlfn.IFS(G44&gt;Q$12,Q$12,G44&lt;Q$13,Q$13,TRUE,G44)</f>
        <v>125</v>
      </c>
    </row>
    <row r="45" spans="1:31" ht="15.75">
      <c r="A45" s="3">
        <v>172</v>
      </c>
      <c r="B45" s="31">
        <v>45167</v>
      </c>
      <c r="C45" s="11">
        <v>42.9</v>
      </c>
      <c r="D45" s="5">
        <v>20.9</v>
      </c>
      <c r="E45" s="5">
        <v>47.4</v>
      </c>
      <c r="F45" s="6">
        <v>7.9399999999999977</v>
      </c>
      <c r="G45" s="5">
        <v>163</v>
      </c>
      <c r="I45" s="11">
        <v>52.7</v>
      </c>
      <c r="J45" s="5">
        <v>124</v>
      </c>
      <c r="O45" s="46"/>
      <c r="W45" s="11">
        <v>51.9</v>
      </c>
      <c r="X45" s="5">
        <v>201</v>
      </c>
      <c r="AA45" s="14" cm="1">
        <f t="array" ref="AA45">_xlfn.IFS(C45&gt;M$12,M$12,C45&lt;M$13,M$13,TRUE,C45)</f>
        <v>42.9</v>
      </c>
      <c r="AB45" s="14" cm="1">
        <f t="array" ref="AB45">_xlfn.IFS(D45&gt;N$12,N$12,D45&lt;N$13,N$13,TRUE,D45)</f>
        <v>20.9</v>
      </c>
      <c r="AC45" s="14" cm="1">
        <f t="array" ref="AC45">_xlfn.IFS(E45&gt;O$12,O$12,E45&lt;O$13,O$13,TRUE,E45)</f>
        <v>47.4</v>
      </c>
      <c r="AD45" s="14" cm="1">
        <f t="array" ref="AD45">_xlfn.IFS(F45&gt;P$12,P$12,F45&lt;P$13,P$13,TRUE,F45)</f>
        <v>7.9399999999999977</v>
      </c>
      <c r="AE45" s="14" cm="1">
        <f t="array" ref="AE45">_xlfn.IFS(G45&gt;Q$12,Q$12,G45&lt;Q$13,Q$13,TRUE,G45)</f>
        <v>163</v>
      </c>
    </row>
    <row r="46" spans="1:31" ht="15.75">
      <c r="A46" s="3">
        <v>121</v>
      </c>
      <c r="B46" s="31">
        <v>45116</v>
      </c>
      <c r="C46" s="11">
        <v>36.260000000000005</v>
      </c>
      <c r="D46" s="5">
        <v>26.8</v>
      </c>
      <c r="E46" s="5">
        <v>46.2</v>
      </c>
      <c r="F46" s="6">
        <v>9.0500000000000007</v>
      </c>
      <c r="G46" s="5">
        <v>163</v>
      </c>
      <c r="I46" s="11">
        <v>52.42</v>
      </c>
      <c r="J46" s="5">
        <v>139</v>
      </c>
      <c r="W46" s="11">
        <v>51.480000000000004</v>
      </c>
      <c r="X46" s="5">
        <v>196</v>
      </c>
      <c r="AA46" s="14" cm="1">
        <f t="array" ref="AA46">_xlfn.IFS(C46&gt;M$12,M$12,C46&lt;M$13,M$13,TRUE,C46)</f>
        <v>36.260000000000005</v>
      </c>
      <c r="AB46" s="14" cm="1">
        <f t="array" ref="AB46">_xlfn.IFS(D46&gt;N$12,N$12,D46&lt;N$13,N$13,TRUE,D46)</f>
        <v>26.8</v>
      </c>
      <c r="AC46" s="14" cm="1">
        <f t="array" ref="AC46">_xlfn.IFS(E46&gt;O$12,O$12,E46&lt;O$13,O$13,TRUE,E46)</f>
        <v>46.2</v>
      </c>
      <c r="AD46" s="14" cm="1">
        <f t="array" ref="AD46">_xlfn.IFS(F46&gt;P$12,P$12,F46&lt;P$13,P$13,TRUE,F46)</f>
        <v>9.0500000000000007</v>
      </c>
      <c r="AE46" s="14" cm="1">
        <f t="array" ref="AE46">_xlfn.IFS(G46&gt;Q$12,Q$12,G46&lt;Q$13,Q$13,TRUE,G46)</f>
        <v>163</v>
      </c>
    </row>
    <row r="47" spans="1:31" ht="15.75">
      <c r="A47" s="3">
        <v>15</v>
      </c>
      <c r="B47" s="31">
        <v>45010</v>
      </c>
      <c r="C47" s="11">
        <v>44.82</v>
      </c>
      <c r="D47" s="5">
        <v>32.9</v>
      </c>
      <c r="E47" s="5">
        <v>46</v>
      </c>
      <c r="F47" s="6">
        <v>18.459999999999997</v>
      </c>
      <c r="G47" s="5">
        <v>191</v>
      </c>
      <c r="I47" s="11">
        <v>51.9</v>
      </c>
      <c r="J47" s="5">
        <v>201</v>
      </c>
      <c r="W47" s="11">
        <v>51.480000000000004</v>
      </c>
      <c r="X47" s="5">
        <v>137</v>
      </c>
      <c r="AA47" s="14" cm="1">
        <f t="array" ref="AA47">_xlfn.IFS(C47&gt;M$12,M$12,C47&lt;M$13,M$13,TRUE,C47)</f>
        <v>44.82</v>
      </c>
      <c r="AB47" s="14" cm="1">
        <f t="array" ref="AB47">_xlfn.IFS(D47&gt;N$12,N$12,D47&lt;N$13,N$13,TRUE,D47)</f>
        <v>32.9</v>
      </c>
      <c r="AC47" s="14" cm="1">
        <f t="array" ref="AC47">_xlfn.IFS(E47&gt;O$12,O$12,E47&lt;O$13,O$13,TRUE,E47)</f>
        <v>46</v>
      </c>
      <c r="AD47" s="14" cm="1">
        <f t="array" ref="AD47">_xlfn.IFS(F47&gt;P$12,P$12,F47&lt;P$13,P$13,TRUE,F47)</f>
        <v>18.459999999999997</v>
      </c>
      <c r="AE47" s="14" cm="1">
        <f t="array" ref="AE47">_xlfn.IFS(G47&gt;Q$12,Q$12,G47&lt;Q$13,Q$13,TRUE,G47)</f>
        <v>191</v>
      </c>
    </row>
    <row r="48" spans="1:31" ht="15.75">
      <c r="A48" s="3">
        <v>100</v>
      </c>
      <c r="B48" s="31">
        <v>45095</v>
      </c>
      <c r="C48" s="11">
        <v>28.04</v>
      </c>
      <c r="D48" s="5">
        <v>41.7</v>
      </c>
      <c r="E48" s="5">
        <v>45.9</v>
      </c>
      <c r="F48" s="6">
        <v>16.010000000000005</v>
      </c>
      <c r="G48" s="5">
        <v>183</v>
      </c>
      <c r="I48" s="11">
        <v>51.480000000000004</v>
      </c>
      <c r="J48" s="5">
        <v>137</v>
      </c>
      <c r="W48" s="11">
        <v>51.38</v>
      </c>
      <c r="X48" s="5">
        <v>149</v>
      </c>
      <c r="AA48" s="14" cm="1">
        <f t="array" ref="AA48">_xlfn.IFS(C48&gt;M$12,M$12,C48&lt;M$13,M$13,TRUE,C48)</f>
        <v>28.04</v>
      </c>
      <c r="AB48" s="14" cm="1">
        <f t="array" ref="AB48">_xlfn.IFS(D48&gt;N$12,N$12,D48&lt;N$13,N$13,TRUE,D48)</f>
        <v>41.7</v>
      </c>
      <c r="AC48" s="14" cm="1">
        <f t="array" ref="AC48">_xlfn.IFS(E48&gt;O$12,O$12,E48&lt;O$13,O$13,TRUE,E48)</f>
        <v>45.9</v>
      </c>
      <c r="AD48" s="14" cm="1">
        <f t="array" ref="AD48">_xlfn.IFS(F48&gt;P$12,P$12,F48&lt;P$13,P$13,TRUE,F48)</f>
        <v>16.010000000000005</v>
      </c>
      <c r="AE48" s="14" cm="1">
        <f t="array" ref="AE48">_xlfn.IFS(G48&gt;Q$12,Q$12,G48&lt;Q$13,Q$13,TRUE,G48)</f>
        <v>183</v>
      </c>
    </row>
    <row r="49" spans="1:31" ht="15.75">
      <c r="A49" s="3">
        <v>38</v>
      </c>
      <c r="B49" s="31">
        <v>45033</v>
      </c>
      <c r="C49" s="11">
        <v>24.94</v>
      </c>
      <c r="D49" s="5">
        <v>49.4</v>
      </c>
      <c r="E49" s="5">
        <v>45.7</v>
      </c>
      <c r="F49" s="6">
        <v>13.89</v>
      </c>
      <c r="G49" s="5">
        <v>152</v>
      </c>
      <c r="I49" s="11">
        <v>51.480000000000004</v>
      </c>
      <c r="J49" s="5">
        <v>196</v>
      </c>
      <c r="W49" s="11">
        <v>50.94</v>
      </c>
      <c r="X49" s="5">
        <v>151.5</v>
      </c>
      <c r="AA49" s="14" cm="1">
        <f t="array" ref="AA49">_xlfn.IFS(C49&gt;M$12,M$12,C49&lt;M$13,M$13,TRUE,C49)</f>
        <v>24.94</v>
      </c>
      <c r="AB49" s="14" cm="1">
        <f t="array" ref="AB49">_xlfn.IFS(D49&gt;N$12,N$12,D49&lt;N$13,N$13,TRUE,D49)</f>
        <v>49.4</v>
      </c>
      <c r="AC49" s="14" cm="1">
        <f t="array" ref="AC49">_xlfn.IFS(E49&gt;O$12,O$12,E49&lt;O$13,O$13,TRUE,E49)</f>
        <v>45.7</v>
      </c>
      <c r="AD49" s="14" cm="1">
        <f t="array" ref="AD49">_xlfn.IFS(F49&gt;P$12,P$12,F49&lt;P$13,P$13,TRUE,F49)</f>
        <v>13.89</v>
      </c>
      <c r="AE49" s="14" cm="1">
        <f t="array" ref="AE49">_xlfn.IFS(G49&gt;Q$12,Q$12,G49&lt;Q$13,Q$13,TRUE,G49)</f>
        <v>152</v>
      </c>
    </row>
    <row r="50" spans="1:31" ht="15.75">
      <c r="A50" s="3">
        <v>159</v>
      </c>
      <c r="B50" s="31">
        <v>45154</v>
      </c>
      <c r="C50" s="11">
        <v>12.34</v>
      </c>
      <c r="D50" s="5">
        <v>36.9</v>
      </c>
      <c r="E50" s="5">
        <v>45.2</v>
      </c>
      <c r="F50" s="6">
        <v>1.5399999999999956</v>
      </c>
      <c r="G50" s="5">
        <v>85</v>
      </c>
      <c r="I50" s="11">
        <v>51.38</v>
      </c>
      <c r="J50" s="5">
        <v>149</v>
      </c>
      <c r="W50" s="11">
        <v>50.68</v>
      </c>
      <c r="X50" s="5">
        <v>187</v>
      </c>
      <c r="AA50" s="14" cm="1">
        <f t="array" ref="AA50">_xlfn.IFS(C50&gt;M$12,M$12,C50&lt;M$13,M$13,TRUE,C50)</f>
        <v>12.34</v>
      </c>
      <c r="AB50" s="14" cm="1">
        <f t="array" ref="AB50">_xlfn.IFS(D50&gt;N$12,N$12,D50&lt;N$13,N$13,TRUE,D50)</f>
        <v>36.9</v>
      </c>
      <c r="AC50" s="14" cm="1">
        <f t="array" ref="AC50">_xlfn.IFS(E50&gt;O$12,O$12,E50&lt;O$13,O$13,TRUE,E50)</f>
        <v>45.2</v>
      </c>
      <c r="AD50" s="14" cm="1">
        <f t="array" ref="AD50">_xlfn.IFS(F50&gt;P$12,P$12,F50&lt;P$13,P$13,TRUE,F50)</f>
        <v>1.5399999999999956</v>
      </c>
      <c r="AE50" s="14" cm="1">
        <f t="array" ref="AE50">_xlfn.IFS(G50&gt;Q$12,Q$12,G50&lt;Q$13,Q$13,TRUE,G50)</f>
        <v>85</v>
      </c>
    </row>
    <row r="51" spans="1:31" ht="15.75">
      <c r="A51" s="3">
        <v>2</v>
      </c>
      <c r="B51" s="31">
        <v>44997</v>
      </c>
      <c r="C51" s="11">
        <v>10.9</v>
      </c>
      <c r="D51" s="5">
        <v>39.299999999999997</v>
      </c>
      <c r="E51" s="5">
        <v>45.1</v>
      </c>
      <c r="F51" s="6">
        <v>6.0599999999999952</v>
      </c>
      <c r="G51" s="5">
        <v>122</v>
      </c>
      <c r="I51" s="11">
        <v>50.94</v>
      </c>
      <c r="J51" s="5">
        <v>151.5</v>
      </c>
      <c r="W51" s="11">
        <v>50.64</v>
      </c>
      <c r="X51" s="5">
        <v>265</v>
      </c>
      <c r="AA51" s="14" cm="1">
        <f t="array" ref="AA51">_xlfn.IFS(C51&gt;M$12,M$12,C51&lt;M$13,M$13,TRUE,C51)</f>
        <v>10.9</v>
      </c>
      <c r="AB51" s="14" cm="1">
        <f t="array" ref="AB51">_xlfn.IFS(D51&gt;N$12,N$12,D51&lt;N$13,N$13,TRUE,D51)</f>
        <v>39.299999999999997</v>
      </c>
      <c r="AC51" s="14" cm="1">
        <f t="array" ref="AC51">_xlfn.IFS(E51&gt;O$12,O$12,E51&lt;O$13,O$13,TRUE,E51)</f>
        <v>45.1</v>
      </c>
      <c r="AD51" s="14" cm="1">
        <f t="array" ref="AD51">_xlfn.IFS(F51&gt;P$12,P$12,F51&lt;P$13,P$13,TRUE,F51)</f>
        <v>6.0599999999999952</v>
      </c>
      <c r="AE51" s="14" cm="1">
        <f t="array" ref="AE51">_xlfn.IFS(G51&gt;Q$12,Q$12,G51&lt;Q$13,Q$13,TRUE,G51)</f>
        <v>122</v>
      </c>
    </row>
    <row r="52" spans="1:31" ht="15.75">
      <c r="A52" s="3">
        <v>134</v>
      </c>
      <c r="B52" s="31">
        <v>45129</v>
      </c>
      <c r="C52" s="11">
        <v>45.96</v>
      </c>
      <c r="D52" s="5">
        <v>33.5</v>
      </c>
      <c r="E52" s="5">
        <v>45.1</v>
      </c>
      <c r="F52" s="6">
        <v>20.69</v>
      </c>
      <c r="G52" s="5"/>
      <c r="I52" s="11">
        <v>50.68</v>
      </c>
      <c r="J52" s="5">
        <v>187</v>
      </c>
      <c r="W52" s="11">
        <v>50.14</v>
      </c>
      <c r="X52" s="5">
        <v>186</v>
      </c>
      <c r="AA52" s="14" cm="1">
        <f t="array" ref="AA52">_xlfn.IFS(C52&gt;M$12,M$12,C52&lt;M$13,M$13,TRUE,C52)</f>
        <v>45.96</v>
      </c>
      <c r="AB52" s="14" cm="1">
        <f t="array" ref="AB52">_xlfn.IFS(D52&gt;N$12,N$12,D52&lt;N$13,N$13,TRUE,D52)</f>
        <v>33.5</v>
      </c>
      <c r="AC52" s="14" cm="1">
        <f t="array" ref="AC52">_xlfn.IFS(E52&gt;O$12,O$12,E52&lt;O$13,O$13,TRUE,E52)</f>
        <v>45.1</v>
      </c>
      <c r="AD52" s="14" cm="1">
        <f t="array" ref="AD52">_xlfn.IFS(F52&gt;P$12,P$12,F52&lt;P$13,P$13,TRUE,F52)</f>
        <v>20.69</v>
      </c>
      <c r="AE52" s="14" cm="1">
        <f t="array" ref="AE52">_xlfn.IFS(G52&gt;Q$12,Q$12,G52&lt;Q$13,Q$13,TRUE,G52)</f>
        <v>6</v>
      </c>
    </row>
    <row r="53" spans="1:31" ht="15.75">
      <c r="A53" s="3">
        <v>148</v>
      </c>
      <c r="B53" s="31">
        <v>45143</v>
      </c>
      <c r="C53" s="11">
        <v>50.64</v>
      </c>
      <c r="D53" s="5">
        <v>49</v>
      </c>
      <c r="E53" s="5">
        <v>44.3</v>
      </c>
      <c r="F53" s="6">
        <v>31.1</v>
      </c>
      <c r="G53" s="5">
        <v>265</v>
      </c>
      <c r="I53" s="11">
        <v>50.64</v>
      </c>
      <c r="J53" s="5">
        <v>265</v>
      </c>
      <c r="W53" s="11">
        <v>50.1</v>
      </c>
      <c r="X53" s="5">
        <v>218</v>
      </c>
      <c r="AA53" s="14" cm="1">
        <f t="array" ref="AA53">_xlfn.IFS(C53&gt;M$12,M$12,C53&lt;M$13,M$13,TRUE,C53)</f>
        <v>50.64</v>
      </c>
      <c r="AB53" s="14" cm="1">
        <f t="array" ref="AB53">_xlfn.IFS(D53&gt;N$12,N$12,D53&lt;N$13,N$13,TRUE,D53)</f>
        <v>49</v>
      </c>
      <c r="AC53" s="14" cm="1">
        <f t="array" ref="AC53">_xlfn.IFS(E53&gt;O$12,O$12,E53&lt;O$13,O$13,TRUE,E53)</f>
        <v>44.3</v>
      </c>
      <c r="AD53" s="14" cm="1">
        <f t="array" ref="AD53">_xlfn.IFS(F53&gt;P$12,P$12,F53&lt;P$13,P$13,TRUE,F53)</f>
        <v>31.1</v>
      </c>
      <c r="AE53" s="14" cm="1">
        <f t="array" ref="AE53">_xlfn.IFS(G53&gt;Q$12,Q$12,G53&lt;Q$13,Q$13,TRUE,G53)</f>
        <v>265</v>
      </c>
    </row>
    <row r="54" spans="1:31" ht="15.75">
      <c r="A54" s="3">
        <v>45</v>
      </c>
      <c r="B54" s="31">
        <v>45040</v>
      </c>
      <c r="C54" s="11">
        <v>12.02</v>
      </c>
      <c r="D54" s="5">
        <v>25.7</v>
      </c>
      <c r="E54" s="5">
        <v>43.3</v>
      </c>
      <c r="F54" s="6">
        <v>18.04</v>
      </c>
      <c r="G54" s="5">
        <v>89</v>
      </c>
      <c r="I54" s="11">
        <v>50.14</v>
      </c>
      <c r="J54" s="5">
        <v>186</v>
      </c>
      <c r="W54" s="11">
        <v>49.660000000000004</v>
      </c>
      <c r="X54" s="5">
        <v>175</v>
      </c>
      <c r="AA54" s="14" cm="1">
        <f t="array" ref="AA54">_xlfn.IFS(C54&gt;M$12,M$12,C54&lt;M$13,M$13,TRUE,C54)</f>
        <v>12.02</v>
      </c>
      <c r="AB54" s="14" cm="1">
        <f t="array" ref="AB54">_xlfn.IFS(D54&gt;N$12,N$12,D54&lt;N$13,N$13,TRUE,D54)</f>
        <v>25.7</v>
      </c>
      <c r="AC54" s="14" cm="1">
        <f t="array" ref="AC54">_xlfn.IFS(E54&gt;O$12,O$12,E54&lt;O$13,O$13,TRUE,E54)</f>
        <v>43.3</v>
      </c>
      <c r="AD54" s="14" cm="1">
        <f t="array" ref="AD54">_xlfn.IFS(F54&gt;P$12,P$12,F54&lt;P$13,P$13,TRUE,F54)</f>
        <v>18.04</v>
      </c>
      <c r="AE54" s="14" cm="1">
        <f t="array" ref="AE54">_xlfn.IFS(G54&gt;Q$12,Q$12,G54&lt;Q$13,Q$13,TRUE,G54)</f>
        <v>89</v>
      </c>
    </row>
    <row r="55" spans="1:31" ht="15.75">
      <c r="A55" s="3">
        <v>31</v>
      </c>
      <c r="B55" s="31">
        <v>45026</v>
      </c>
      <c r="C55" s="11">
        <v>59.58</v>
      </c>
      <c r="D55" s="5">
        <v>28.3</v>
      </c>
      <c r="E55" s="5">
        <v>43.2</v>
      </c>
      <c r="F55" s="6">
        <v>26.159999999999997</v>
      </c>
      <c r="G55" s="5">
        <v>231</v>
      </c>
      <c r="I55" s="11">
        <v>50.1</v>
      </c>
      <c r="J55" s="5">
        <v>218</v>
      </c>
      <c r="W55" s="11">
        <v>49.160000000000004</v>
      </c>
      <c r="X55" s="5">
        <v>239</v>
      </c>
      <c r="AA55" s="14" cm="1">
        <f t="array" ref="AA55">_xlfn.IFS(C55&gt;M$12,M$12,C55&lt;M$13,M$13,TRUE,C55)</f>
        <v>59.58</v>
      </c>
      <c r="AB55" s="14" cm="1">
        <f t="array" ref="AB55">_xlfn.IFS(D55&gt;N$12,N$12,D55&lt;N$13,N$13,TRUE,D55)</f>
        <v>28.3</v>
      </c>
      <c r="AC55" s="14" cm="1">
        <f t="array" ref="AC55">_xlfn.IFS(E55&gt;O$12,O$12,E55&lt;O$13,O$13,TRUE,E55)</f>
        <v>43.2</v>
      </c>
      <c r="AD55" s="14" cm="1">
        <f t="array" ref="AD55">_xlfn.IFS(F55&gt;P$12,P$12,F55&lt;P$13,P$13,TRUE,F55)</f>
        <v>26.159999999999997</v>
      </c>
      <c r="AE55" s="14" cm="1">
        <f t="array" ref="AE55">_xlfn.IFS(G55&gt;Q$12,Q$12,G55&lt;Q$13,Q$13,TRUE,G55)</f>
        <v>231</v>
      </c>
    </row>
    <row r="56" spans="1:31" ht="15.75">
      <c r="A56" s="3">
        <v>130</v>
      </c>
      <c r="B56" s="31">
        <v>45125</v>
      </c>
      <c r="C56" s="11">
        <v>18.920000000000002</v>
      </c>
      <c r="D56" s="5">
        <v>12</v>
      </c>
      <c r="E56" s="5">
        <v>43.1</v>
      </c>
      <c r="F56" s="6">
        <v>14.719999999999999</v>
      </c>
      <c r="G56" s="5">
        <v>116</v>
      </c>
      <c r="I56" s="11">
        <v>49.660000000000004</v>
      </c>
      <c r="J56" s="5">
        <v>175</v>
      </c>
      <c r="W56" s="11">
        <v>49.019999999999996</v>
      </c>
      <c r="X56" s="5">
        <v>168</v>
      </c>
      <c r="AA56" s="14" cm="1">
        <f t="array" ref="AA56">_xlfn.IFS(C56&gt;M$12,M$12,C56&lt;M$13,M$13,TRUE,C56)</f>
        <v>18.920000000000002</v>
      </c>
      <c r="AB56" s="14" cm="1">
        <f t="array" ref="AB56">_xlfn.IFS(D56&gt;N$12,N$12,D56&lt;N$13,N$13,TRUE,D56)</f>
        <v>12</v>
      </c>
      <c r="AC56" s="14" cm="1">
        <f t="array" ref="AC56">_xlfn.IFS(E56&gt;O$12,O$12,E56&lt;O$13,O$13,TRUE,E56)</f>
        <v>43.1</v>
      </c>
      <c r="AD56" s="14" cm="1">
        <f t="array" ref="AD56">_xlfn.IFS(F56&gt;P$12,P$12,F56&lt;P$13,P$13,TRUE,F56)</f>
        <v>14.719999999999999</v>
      </c>
      <c r="AE56" s="14" cm="1">
        <f t="array" ref="AE56">_xlfn.IFS(G56&gt;Q$12,Q$12,G56&lt;Q$13,Q$13,TRUE,G56)</f>
        <v>116</v>
      </c>
    </row>
    <row r="57" spans="1:31" ht="15.75">
      <c r="A57" s="3">
        <v>132</v>
      </c>
      <c r="B57" s="31">
        <v>45127</v>
      </c>
      <c r="C57" s="11">
        <v>55.04</v>
      </c>
      <c r="D57" s="5">
        <v>2.9</v>
      </c>
      <c r="E57" s="5">
        <v>43</v>
      </c>
      <c r="F57" s="6">
        <v>10.77</v>
      </c>
      <c r="G57" s="5">
        <v>147</v>
      </c>
      <c r="I57" s="11">
        <v>49.160000000000004</v>
      </c>
      <c r="J57" s="5">
        <v>239</v>
      </c>
      <c r="W57" s="11">
        <v>48.480000000000004</v>
      </c>
      <c r="X57" s="5">
        <v>127</v>
      </c>
      <c r="AA57" s="14" cm="1">
        <f t="array" ref="AA57">_xlfn.IFS(C57&gt;M$12,M$12,C57&lt;M$13,M$13,TRUE,C57)</f>
        <v>55.04</v>
      </c>
      <c r="AB57" s="14" cm="1">
        <f t="array" ref="AB57">_xlfn.IFS(D57&gt;N$12,N$12,D57&lt;N$13,N$13,TRUE,D57)</f>
        <v>2.9</v>
      </c>
      <c r="AC57" s="14" cm="1">
        <f t="array" ref="AC57">_xlfn.IFS(E57&gt;O$12,O$12,E57&lt;O$13,O$13,TRUE,E57)</f>
        <v>43</v>
      </c>
      <c r="AD57" s="14" cm="1">
        <f t="array" ref="AD57">_xlfn.IFS(F57&gt;P$12,P$12,F57&lt;P$13,P$13,TRUE,F57)</f>
        <v>10.77</v>
      </c>
      <c r="AE57" s="14" cm="1">
        <f t="array" ref="AE57">_xlfn.IFS(G57&gt;Q$12,Q$12,G57&lt;Q$13,Q$13,TRUE,G57)</f>
        <v>147</v>
      </c>
    </row>
    <row r="58" spans="1:31" ht="15.75">
      <c r="A58" s="3">
        <v>176</v>
      </c>
      <c r="B58" s="31">
        <v>45171</v>
      </c>
      <c r="C58" s="11">
        <v>64.38</v>
      </c>
      <c r="D58" s="5">
        <v>48.9</v>
      </c>
      <c r="E58" s="5">
        <v>41.8</v>
      </c>
      <c r="F58" s="6">
        <v>35.42</v>
      </c>
      <c r="G58" s="5">
        <v>271</v>
      </c>
      <c r="I58" s="11">
        <v>49.019999999999996</v>
      </c>
      <c r="J58" s="5">
        <v>168</v>
      </c>
      <c r="W58" s="11">
        <v>48.36</v>
      </c>
      <c r="X58" s="5">
        <v>229</v>
      </c>
      <c r="AA58" s="14" cm="1">
        <f t="array" ref="AA58">_xlfn.IFS(C58&gt;M$12,M$12,C58&lt;M$13,M$13,TRUE,C58)</f>
        <v>64.38</v>
      </c>
      <c r="AB58" s="14" cm="1">
        <f t="array" ref="AB58">_xlfn.IFS(D58&gt;N$12,N$12,D58&lt;N$13,N$13,TRUE,D58)</f>
        <v>48.9</v>
      </c>
      <c r="AC58" s="14" cm="1">
        <f t="array" ref="AC58">_xlfn.IFS(E58&gt;O$12,O$12,E58&lt;O$13,O$13,TRUE,E58)</f>
        <v>41.8</v>
      </c>
      <c r="AD58" s="14" cm="1">
        <f t="array" ref="AD58">_xlfn.IFS(F58&gt;P$12,P$12,F58&lt;P$13,P$13,TRUE,F58)</f>
        <v>35.42</v>
      </c>
      <c r="AE58" s="14" cm="1">
        <f t="array" ref="AE58">_xlfn.IFS(G58&gt;Q$12,Q$12,G58&lt;Q$13,Q$13,TRUE,G58)</f>
        <v>271</v>
      </c>
    </row>
    <row r="59" spans="1:31" ht="15.75">
      <c r="A59" s="3">
        <v>57</v>
      </c>
      <c r="B59" s="31">
        <v>45052</v>
      </c>
      <c r="C59" s="11">
        <v>3.46</v>
      </c>
      <c r="D59" s="5">
        <v>28.1</v>
      </c>
      <c r="E59" s="5">
        <v>41.4</v>
      </c>
      <c r="F59" s="6">
        <v>18.220000000000002</v>
      </c>
      <c r="G59" s="5">
        <v>71</v>
      </c>
      <c r="I59" s="11">
        <v>48.480000000000004</v>
      </c>
      <c r="J59" s="5">
        <v>127</v>
      </c>
      <c r="W59" s="11">
        <v>48.36</v>
      </c>
      <c r="X59" s="5">
        <v>129</v>
      </c>
      <c r="AA59" s="14" cm="1">
        <f t="array" ref="AA59">_xlfn.IFS(C59&gt;M$12,M$12,C59&lt;M$13,M$13,TRUE,C59)</f>
        <v>3.46</v>
      </c>
      <c r="AB59" s="14" cm="1">
        <f t="array" ref="AB59">_xlfn.IFS(D59&gt;N$12,N$12,D59&lt;N$13,N$13,TRUE,D59)</f>
        <v>28.1</v>
      </c>
      <c r="AC59" s="14" cm="1">
        <f t="array" ref="AC59">_xlfn.IFS(E59&gt;O$12,O$12,E59&lt;O$13,O$13,TRUE,E59)</f>
        <v>41.4</v>
      </c>
      <c r="AD59" s="14" cm="1">
        <f t="array" ref="AD59">_xlfn.IFS(F59&gt;P$12,P$12,F59&lt;P$13,P$13,TRUE,F59)</f>
        <v>18.220000000000002</v>
      </c>
      <c r="AE59" s="14" cm="1">
        <f t="array" ref="AE59">_xlfn.IFS(G59&gt;Q$12,Q$12,G59&lt;Q$13,Q$13,TRUE,G59)</f>
        <v>71</v>
      </c>
    </row>
    <row r="60" spans="1:31" ht="15.75">
      <c r="A60" s="3">
        <v>30</v>
      </c>
      <c r="B60" s="31">
        <v>45025</v>
      </c>
      <c r="C60" s="11">
        <v>15.12</v>
      </c>
      <c r="D60" s="5">
        <v>16</v>
      </c>
      <c r="E60" s="5">
        <v>40.799999999999997</v>
      </c>
      <c r="F60" s="6">
        <v>18.739999999999998</v>
      </c>
      <c r="G60" s="5">
        <v>123</v>
      </c>
      <c r="I60" s="11">
        <v>48.36</v>
      </c>
      <c r="J60" s="5">
        <v>229</v>
      </c>
      <c r="W60" s="11">
        <v>47.54</v>
      </c>
      <c r="X60" s="44">
        <v>239</v>
      </c>
      <c r="AA60" s="14" cm="1">
        <f t="array" ref="AA60">_xlfn.IFS(C60&gt;M$12,M$12,C60&lt;M$13,M$13,TRUE,C60)</f>
        <v>15.12</v>
      </c>
      <c r="AB60" s="14" cm="1">
        <f t="array" ref="AB60">_xlfn.IFS(D60&gt;N$12,N$12,D60&lt;N$13,N$13,TRUE,D60)</f>
        <v>16</v>
      </c>
      <c r="AC60" s="14" cm="1">
        <f t="array" ref="AC60">_xlfn.IFS(E60&gt;O$12,O$12,E60&lt;O$13,O$13,TRUE,E60)</f>
        <v>40.799999999999997</v>
      </c>
      <c r="AD60" s="14" cm="1">
        <f t="array" ref="AD60">_xlfn.IFS(F60&gt;P$12,P$12,F60&lt;P$13,P$13,TRUE,F60)</f>
        <v>18.739999999999998</v>
      </c>
      <c r="AE60" s="14" cm="1">
        <f t="array" ref="AE60">_xlfn.IFS(G60&gt;Q$12,Q$12,G60&lt;Q$13,Q$13,TRUE,G60)</f>
        <v>123</v>
      </c>
    </row>
    <row r="61" spans="1:31" ht="15.75">
      <c r="A61" s="3">
        <v>53</v>
      </c>
      <c r="B61" s="31">
        <v>45048</v>
      </c>
      <c r="C61" s="11">
        <v>44.28</v>
      </c>
      <c r="D61" s="5">
        <v>41.7</v>
      </c>
      <c r="E61" s="5">
        <v>39.6</v>
      </c>
      <c r="F61" s="6">
        <v>26.65</v>
      </c>
      <c r="G61" s="5">
        <v>235</v>
      </c>
      <c r="I61" s="11">
        <v>48.36</v>
      </c>
      <c r="J61" s="5">
        <v>129</v>
      </c>
      <c r="W61" s="11">
        <v>46.68</v>
      </c>
      <c r="X61" s="5">
        <v>188</v>
      </c>
      <c r="AA61" s="14" cm="1">
        <f t="array" ref="AA61">_xlfn.IFS(C61&gt;M$12,M$12,C61&lt;M$13,M$13,TRUE,C61)</f>
        <v>44.28</v>
      </c>
      <c r="AB61" s="14" cm="1">
        <f t="array" ref="AB61">_xlfn.IFS(D61&gt;N$12,N$12,D61&lt;N$13,N$13,TRUE,D61)</f>
        <v>41.7</v>
      </c>
      <c r="AC61" s="14" cm="1">
        <f t="array" ref="AC61">_xlfn.IFS(E61&gt;O$12,O$12,E61&lt;O$13,O$13,TRUE,E61)</f>
        <v>39.6</v>
      </c>
      <c r="AD61" s="14" cm="1">
        <f t="array" ref="AD61">_xlfn.IFS(F61&gt;P$12,P$12,F61&lt;P$13,P$13,TRUE,F61)</f>
        <v>26.65</v>
      </c>
      <c r="AE61" s="14" cm="1">
        <f t="array" ref="AE61">_xlfn.IFS(G61&gt;Q$12,Q$12,G61&lt;Q$13,Q$13,TRUE,G61)</f>
        <v>235</v>
      </c>
    </row>
    <row r="62" spans="1:31" ht="15.75">
      <c r="A62" s="3">
        <v>145</v>
      </c>
      <c r="B62" s="31">
        <v>45140</v>
      </c>
      <c r="C62" s="11">
        <v>29.240000000000002</v>
      </c>
      <c r="D62" s="5">
        <v>14.8</v>
      </c>
      <c r="E62" s="5">
        <v>38.9</v>
      </c>
      <c r="F62" s="6">
        <v>1.4600000000000026</v>
      </c>
      <c r="G62" s="5">
        <v>127</v>
      </c>
      <c r="I62" s="11">
        <v>47.54</v>
      </c>
      <c r="J62" s="5">
        <v>811</v>
      </c>
      <c r="W62" s="11">
        <v>46.519999999999996</v>
      </c>
      <c r="X62" s="5">
        <v>132</v>
      </c>
      <c r="AA62" s="14" cm="1">
        <f t="array" ref="AA62">_xlfn.IFS(C62&gt;M$12,M$12,C62&lt;M$13,M$13,TRUE,C62)</f>
        <v>29.240000000000002</v>
      </c>
      <c r="AB62" s="14" cm="1">
        <f t="array" ref="AB62">_xlfn.IFS(D62&gt;N$12,N$12,D62&lt;N$13,N$13,TRUE,D62)</f>
        <v>14.8</v>
      </c>
      <c r="AC62" s="14" cm="1">
        <f t="array" ref="AC62">_xlfn.IFS(E62&gt;O$12,O$12,E62&lt;O$13,O$13,TRUE,E62)</f>
        <v>38.9</v>
      </c>
      <c r="AD62" s="14" cm="1">
        <f t="array" ref="AD62">_xlfn.IFS(F62&gt;P$12,P$12,F62&lt;P$13,P$13,TRUE,F62)</f>
        <v>1.4600000000000026</v>
      </c>
      <c r="AE62" s="14" cm="1">
        <f t="array" ref="AE62">_xlfn.IFS(G62&gt;Q$12,Q$12,G62&lt;Q$13,Q$13,TRUE,G62)</f>
        <v>127</v>
      </c>
    </row>
    <row r="63" spans="1:31" ht="15.75">
      <c r="A63" s="3">
        <v>42</v>
      </c>
      <c r="B63" s="31">
        <v>45037</v>
      </c>
      <c r="C63" s="11">
        <v>40.4</v>
      </c>
      <c r="D63" s="5">
        <v>33.4</v>
      </c>
      <c r="E63" s="5">
        <v>38.700000000000003</v>
      </c>
      <c r="F63" s="6">
        <v>18.919999999999995</v>
      </c>
      <c r="G63" s="5">
        <v>186</v>
      </c>
      <c r="I63" s="11">
        <v>46.68</v>
      </c>
      <c r="J63" s="5">
        <v>188</v>
      </c>
      <c r="W63" s="11">
        <v>46.44</v>
      </c>
      <c r="X63" s="5">
        <v>149</v>
      </c>
      <c r="AA63" s="14" cm="1">
        <f t="array" ref="AA63">_xlfn.IFS(C63&gt;M$12,M$12,C63&lt;M$13,M$13,TRUE,C63)</f>
        <v>40.4</v>
      </c>
      <c r="AB63" s="14" cm="1">
        <f t="array" ref="AB63">_xlfn.IFS(D63&gt;N$12,N$12,D63&lt;N$13,N$13,TRUE,D63)</f>
        <v>33.4</v>
      </c>
      <c r="AC63" s="14" cm="1">
        <f t="array" ref="AC63">_xlfn.IFS(E63&gt;O$12,O$12,E63&lt;O$13,O$13,TRUE,E63)</f>
        <v>38.700000000000003</v>
      </c>
      <c r="AD63" s="14" cm="1">
        <f t="array" ref="AD63">_xlfn.IFS(F63&gt;P$12,P$12,F63&lt;P$13,P$13,TRUE,F63)</f>
        <v>18.919999999999995</v>
      </c>
      <c r="AE63" s="14" cm="1">
        <f t="array" ref="AE63">_xlfn.IFS(G63&gt;Q$12,Q$12,G63&lt;Q$13,Q$13,TRUE,G63)</f>
        <v>186</v>
      </c>
    </row>
    <row r="64" spans="1:31" ht="15.75">
      <c r="A64" s="3">
        <v>71</v>
      </c>
      <c r="B64" s="31">
        <v>45066</v>
      </c>
      <c r="C64" s="11">
        <v>44.82</v>
      </c>
      <c r="D64" s="5">
        <v>30.6</v>
      </c>
      <c r="E64" s="5">
        <v>38.700000000000003</v>
      </c>
      <c r="F64" s="6">
        <v>19.729999999999997</v>
      </c>
      <c r="G64" s="5">
        <v>196</v>
      </c>
      <c r="I64" s="11">
        <v>46.519999999999996</v>
      </c>
      <c r="J64" s="5">
        <v>132</v>
      </c>
      <c r="W64" s="11">
        <v>46.160000000000004</v>
      </c>
      <c r="X64" s="5">
        <v>137</v>
      </c>
      <c r="AA64" s="14" cm="1">
        <f t="array" ref="AA64">_xlfn.IFS(C64&gt;M$12,M$12,C64&lt;M$13,M$13,TRUE,C64)</f>
        <v>44.82</v>
      </c>
      <c r="AB64" s="14" cm="1">
        <f t="array" ref="AB64">_xlfn.IFS(D64&gt;N$12,N$12,D64&lt;N$13,N$13,TRUE,D64)</f>
        <v>30.6</v>
      </c>
      <c r="AC64" s="14" cm="1">
        <f t="array" ref="AC64">_xlfn.IFS(E64&gt;O$12,O$12,E64&lt;O$13,O$13,TRUE,E64)</f>
        <v>38.700000000000003</v>
      </c>
      <c r="AD64" s="14" cm="1">
        <f t="array" ref="AD64">_xlfn.IFS(F64&gt;P$12,P$12,F64&lt;P$13,P$13,TRUE,F64)</f>
        <v>19.729999999999997</v>
      </c>
      <c r="AE64" s="14" cm="1">
        <f t="array" ref="AE64">_xlfn.IFS(G64&gt;Q$12,Q$12,G64&lt;Q$13,Q$13,TRUE,G64)</f>
        <v>196</v>
      </c>
    </row>
    <row r="65" spans="1:31" ht="15.75">
      <c r="A65" s="3">
        <v>32</v>
      </c>
      <c r="B65" s="31">
        <v>45027</v>
      </c>
      <c r="C65" s="11">
        <v>92.987500000000011</v>
      </c>
      <c r="D65" s="5">
        <v>17.399999999999999</v>
      </c>
      <c r="E65" s="5">
        <v>38.6</v>
      </c>
      <c r="F65" s="6">
        <v>37.253750000000011</v>
      </c>
      <c r="G65" s="5">
        <v>126</v>
      </c>
      <c r="I65" s="11">
        <v>46.44</v>
      </c>
      <c r="J65" s="5">
        <v>149</v>
      </c>
      <c r="W65" s="11">
        <v>46</v>
      </c>
      <c r="X65" s="5">
        <v>228</v>
      </c>
      <c r="AA65" s="14" cm="1">
        <f t="array" ref="AA65">_xlfn.IFS(C65&gt;M$12,M$12,C65&lt;M$13,M$13,TRUE,C65)</f>
        <v>92.987500000000011</v>
      </c>
      <c r="AB65" s="14" cm="1">
        <f t="array" ref="AB65">_xlfn.IFS(D65&gt;N$12,N$12,D65&lt;N$13,N$13,TRUE,D65)</f>
        <v>17.399999999999999</v>
      </c>
      <c r="AC65" s="14" cm="1">
        <f t="array" ref="AC65">_xlfn.IFS(E65&gt;O$12,O$12,E65&lt;O$13,O$13,TRUE,E65)</f>
        <v>38.6</v>
      </c>
      <c r="AD65" s="14" cm="1">
        <f t="array" ref="AD65">_xlfn.IFS(F65&gt;P$12,P$12,F65&lt;P$13,P$13,TRUE,F65)</f>
        <v>37.253750000000011</v>
      </c>
      <c r="AE65" s="14" cm="1">
        <f t="array" ref="AE65">_xlfn.IFS(G65&gt;Q$12,Q$12,G65&lt;Q$13,Q$13,TRUE,G65)</f>
        <v>126</v>
      </c>
    </row>
    <row r="66" spans="1:31" ht="15.75">
      <c r="A66" s="3">
        <v>143</v>
      </c>
      <c r="B66" s="31">
        <v>45138</v>
      </c>
      <c r="C66" s="11">
        <v>50.1</v>
      </c>
      <c r="D66" s="5">
        <v>33.200000000000003</v>
      </c>
      <c r="E66" s="5">
        <v>37.9</v>
      </c>
      <c r="F66" s="6">
        <v>23.490000000000006</v>
      </c>
      <c r="G66" s="5">
        <v>218</v>
      </c>
      <c r="I66" s="11">
        <v>46.160000000000004</v>
      </c>
      <c r="J66" s="5">
        <v>137</v>
      </c>
      <c r="W66" s="11">
        <v>45.96</v>
      </c>
      <c r="X66" s="5"/>
      <c r="AA66" s="14" cm="1">
        <f t="array" ref="AA66">_xlfn.IFS(C66&gt;M$12,M$12,C66&lt;M$13,M$13,TRUE,C66)</f>
        <v>50.1</v>
      </c>
      <c r="AB66" s="14" cm="1">
        <f t="array" ref="AB66">_xlfn.IFS(D66&gt;N$12,N$12,D66&lt;N$13,N$13,TRUE,D66)</f>
        <v>33.200000000000003</v>
      </c>
      <c r="AC66" s="14" cm="1">
        <f t="array" ref="AC66">_xlfn.IFS(E66&gt;O$12,O$12,E66&lt;O$13,O$13,TRUE,E66)</f>
        <v>37.9</v>
      </c>
      <c r="AD66" s="14" cm="1">
        <f t="array" ref="AD66">_xlfn.IFS(F66&gt;P$12,P$12,F66&lt;P$13,P$13,TRUE,F66)</f>
        <v>23.490000000000006</v>
      </c>
      <c r="AE66" s="14" cm="1">
        <f t="array" ref="AE66">_xlfn.IFS(G66&gt;Q$12,Q$12,G66&lt;Q$13,Q$13,TRUE,G66)</f>
        <v>218</v>
      </c>
    </row>
    <row r="67" spans="1:31" ht="15.75">
      <c r="A67" s="3">
        <v>59</v>
      </c>
      <c r="B67" s="31">
        <v>45054</v>
      </c>
      <c r="C67" s="11">
        <v>49.160000000000004</v>
      </c>
      <c r="D67" s="5">
        <v>49.6</v>
      </c>
      <c r="E67" s="5">
        <v>37.700000000000003</v>
      </c>
      <c r="F67" s="6">
        <v>30.8</v>
      </c>
      <c r="G67" s="5">
        <v>239</v>
      </c>
      <c r="I67" s="11">
        <v>46</v>
      </c>
      <c r="J67" s="5">
        <v>228</v>
      </c>
      <c r="W67" s="11">
        <v>45.8</v>
      </c>
      <c r="X67" s="5">
        <v>125</v>
      </c>
      <c r="AA67" s="14" cm="1">
        <f t="array" ref="AA67">_xlfn.IFS(C67&gt;M$12,M$12,C67&lt;M$13,M$13,TRUE,C67)</f>
        <v>49.160000000000004</v>
      </c>
      <c r="AB67" s="14" cm="1">
        <f t="array" ref="AB67">_xlfn.IFS(D67&gt;N$12,N$12,D67&lt;N$13,N$13,TRUE,D67)</f>
        <v>49.6</v>
      </c>
      <c r="AC67" s="14" cm="1">
        <f t="array" ref="AC67">_xlfn.IFS(E67&gt;O$12,O$12,E67&lt;O$13,O$13,TRUE,E67)</f>
        <v>37.700000000000003</v>
      </c>
      <c r="AD67" s="14" cm="1">
        <f t="array" ref="AD67">_xlfn.IFS(F67&gt;P$12,P$12,F67&lt;P$13,P$13,TRUE,F67)</f>
        <v>30.8</v>
      </c>
      <c r="AE67" s="14" cm="1">
        <f t="array" ref="AE67">_xlfn.IFS(G67&gt;Q$12,Q$12,G67&lt;Q$13,Q$13,TRUE,G67)</f>
        <v>239</v>
      </c>
    </row>
    <row r="68" spans="1:31" ht="15.75">
      <c r="A68" s="3">
        <v>154</v>
      </c>
      <c r="B68" s="31">
        <v>45149</v>
      </c>
      <c r="C68" s="11">
        <v>37.260000000000005</v>
      </c>
      <c r="D68" s="5">
        <v>39.700000000000003</v>
      </c>
      <c r="E68" s="5">
        <v>37.700000000000003</v>
      </c>
      <c r="F68" s="6">
        <v>21.900000000000002</v>
      </c>
      <c r="G68" s="5">
        <v>208</v>
      </c>
      <c r="I68" s="11">
        <v>45.96</v>
      </c>
      <c r="J68" s="5"/>
      <c r="W68" s="11">
        <v>45.7</v>
      </c>
      <c r="X68" s="5">
        <v>223</v>
      </c>
      <c r="AA68" s="14" cm="1">
        <f t="array" ref="AA68">_xlfn.IFS(C68&gt;M$12,M$12,C68&lt;M$13,M$13,TRUE,C68)</f>
        <v>37.260000000000005</v>
      </c>
      <c r="AB68" s="14" cm="1">
        <f t="array" ref="AB68">_xlfn.IFS(D68&gt;N$12,N$12,D68&lt;N$13,N$13,TRUE,D68)</f>
        <v>39.700000000000003</v>
      </c>
      <c r="AC68" s="14" cm="1">
        <f t="array" ref="AC68">_xlfn.IFS(E68&gt;O$12,O$12,E68&lt;O$13,O$13,TRUE,E68)</f>
        <v>37.700000000000003</v>
      </c>
      <c r="AD68" s="14" cm="1">
        <f t="array" ref="AD68">_xlfn.IFS(F68&gt;P$12,P$12,F68&lt;P$13,P$13,TRUE,F68)</f>
        <v>21.900000000000002</v>
      </c>
      <c r="AE68" s="14" cm="1">
        <f t="array" ref="AE68">_xlfn.IFS(G68&gt;Q$12,Q$12,G68&lt;Q$13,Q$13,TRUE,G68)</f>
        <v>208</v>
      </c>
    </row>
    <row r="69" spans="1:31" ht="15.75">
      <c r="A69" s="3">
        <v>151</v>
      </c>
      <c r="B69" s="31">
        <v>45146</v>
      </c>
      <c r="C69" s="11">
        <v>66.14</v>
      </c>
      <c r="D69" s="5">
        <v>13.9</v>
      </c>
      <c r="E69" s="5">
        <v>37</v>
      </c>
      <c r="F69" s="6">
        <v>20.220000000000002</v>
      </c>
      <c r="G69" s="5">
        <v>166</v>
      </c>
      <c r="I69" s="11">
        <v>45.8</v>
      </c>
      <c r="J69" s="5">
        <v>125</v>
      </c>
      <c r="W69" s="11">
        <v>45.5</v>
      </c>
      <c r="X69" s="5">
        <v>179</v>
      </c>
      <c r="AA69" s="14" cm="1">
        <f t="array" ref="AA69">_xlfn.IFS(C69&gt;M$12,M$12,C69&lt;M$13,M$13,TRUE,C69)</f>
        <v>66.14</v>
      </c>
      <c r="AB69" s="14" cm="1">
        <f t="array" ref="AB69">_xlfn.IFS(D69&gt;N$12,N$12,D69&lt;N$13,N$13,TRUE,D69)</f>
        <v>13.9</v>
      </c>
      <c r="AC69" s="14" cm="1">
        <f t="array" ref="AC69">_xlfn.IFS(E69&gt;O$12,O$12,E69&lt;O$13,O$13,TRUE,E69)</f>
        <v>37</v>
      </c>
      <c r="AD69" s="14" cm="1">
        <f t="array" ref="AD69">_xlfn.IFS(F69&gt;P$12,P$12,F69&lt;P$13,P$13,TRUE,F69)</f>
        <v>20.220000000000002</v>
      </c>
      <c r="AE69" s="14" cm="1">
        <f t="array" ref="AE69">_xlfn.IFS(G69&gt;Q$12,Q$12,G69&lt;Q$13,Q$13,TRUE,G69)</f>
        <v>166</v>
      </c>
    </row>
    <row r="70" spans="1:31" ht="15.75">
      <c r="A70" s="3">
        <v>82</v>
      </c>
      <c r="B70" s="31">
        <v>45077</v>
      </c>
      <c r="C70" s="11">
        <v>151.96</v>
      </c>
      <c r="D70" s="5">
        <v>4.0999999999999996</v>
      </c>
      <c r="E70" s="5">
        <v>36.9</v>
      </c>
      <c r="F70" s="6">
        <v>11.270000000000001</v>
      </c>
      <c r="G70" s="5">
        <v>128</v>
      </c>
      <c r="I70" s="11">
        <v>45.7</v>
      </c>
      <c r="J70" s="5">
        <v>223</v>
      </c>
      <c r="W70" s="11">
        <v>45.08</v>
      </c>
      <c r="X70" s="5">
        <v>185</v>
      </c>
      <c r="AA70" s="14" cm="1">
        <f t="array" ref="AA70">_xlfn.IFS(C70&gt;M$12,M$12,C70&lt;M$13,M$13,TRUE,C70)</f>
        <v>96.52</v>
      </c>
      <c r="AB70" s="14" cm="1">
        <f t="array" ref="AB70">_xlfn.IFS(D70&gt;N$12,N$12,D70&lt;N$13,N$13,TRUE,D70)</f>
        <v>4.0999999999999996</v>
      </c>
      <c r="AC70" s="14" cm="1">
        <f t="array" ref="AC70">_xlfn.IFS(E70&gt;O$12,O$12,E70&lt;O$13,O$13,TRUE,E70)</f>
        <v>36.9</v>
      </c>
      <c r="AD70" s="14" cm="1">
        <f t="array" ref="AD70">_xlfn.IFS(F70&gt;P$12,P$12,F70&lt;P$13,P$13,TRUE,F70)</f>
        <v>11.270000000000001</v>
      </c>
      <c r="AE70" s="14" cm="1">
        <f t="array" ref="AE70">_xlfn.IFS(G70&gt;Q$12,Q$12,G70&lt;Q$13,Q$13,TRUE,G70)</f>
        <v>128</v>
      </c>
    </row>
    <row r="71" spans="1:31" ht="15.75">
      <c r="A71" s="3">
        <v>50</v>
      </c>
      <c r="B71" s="31">
        <v>45045</v>
      </c>
      <c r="C71" s="11">
        <v>14.38</v>
      </c>
      <c r="D71" s="5">
        <v>11.7</v>
      </c>
      <c r="E71" s="5">
        <v>36.799999999999997</v>
      </c>
      <c r="F71" s="6">
        <v>17.82</v>
      </c>
      <c r="G71" s="5">
        <v>111</v>
      </c>
      <c r="I71" s="11">
        <v>45.5</v>
      </c>
      <c r="J71" s="5">
        <v>179</v>
      </c>
      <c r="W71" s="11">
        <v>44.92</v>
      </c>
      <c r="X71" s="5">
        <v>167</v>
      </c>
      <c r="AA71" s="14" cm="1">
        <f t="array" ref="AA71">_xlfn.IFS(C71&gt;M$12,M$12,C71&lt;M$13,M$13,TRUE,C71)</f>
        <v>14.38</v>
      </c>
      <c r="AB71" s="14" cm="1">
        <f t="array" ref="AB71">_xlfn.IFS(D71&gt;N$12,N$12,D71&lt;N$13,N$13,TRUE,D71)</f>
        <v>11.7</v>
      </c>
      <c r="AC71" s="14" cm="1">
        <f t="array" ref="AC71">_xlfn.IFS(E71&gt;O$12,O$12,E71&lt;O$13,O$13,TRUE,E71)</f>
        <v>36.799999999999997</v>
      </c>
      <c r="AD71" s="14" cm="1">
        <f t="array" ref="AD71">_xlfn.IFS(F71&gt;P$12,P$12,F71&lt;P$13,P$13,TRUE,F71)</f>
        <v>17.82</v>
      </c>
      <c r="AE71" s="14" cm="1">
        <f t="array" ref="AE71">_xlfn.IFS(G71&gt;Q$12,Q$12,G71&lt;Q$13,Q$13,TRUE,G71)</f>
        <v>111</v>
      </c>
    </row>
    <row r="72" spans="1:31" ht="15.75">
      <c r="A72" s="3">
        <v>47</v>
      </c>
      <c r="B72" s="31">
        <v>45042</v>
      </c>
      <c r="C72" s="11">
        <v>18.940000000000001</v>
      </c>
      <c r="D72" s="5">
        <v>9.9</v>
      </c>
      <c r="E72" s="5">
        <v>35.700000000000003</v>
      </c>
      <c r="F72" s="6">
        <v>19.64</v>
      </c>
      <c r="G72" s="5">
        <v>119</v>
      </c>
      <c r="I72" s="11">
        <v>45.08</v>
      </c>
      <c r="J72" s="5">
        <v>185</v>
      </c>
      <c r="W72" s="11">
        <v>44.82</v>
      </c>
      <c r="X72" s="5">
        <v>196</v>
      </c>
      <c r="AA72" s="14" cm="1">
        <f t="array" ref="AA72">_xlfn.IFS(C72&gt;M$12,M$12,C72&lt;M$13,M$13,TRUE,C72)</f>
        <v>18.940000000000001</v>
      </c>
      <c r="AB72" s="14" cm="1">
        <f t="array" ref="AB72">_xlfn.IFS(D72&gt;N$12,N$12,D72&lt;N$13,N$13,TRUE,D72)</f>
        <v>9.9</v>
      </c>
      <c r="AC72" s="14" cm="1">
        <f t="array" ref="AC72">_xlfn.IFS(E72&gt;O$12,O$12,E72&lt;O$13,O$13,TRUE,E72)</f>
        <v>35.700000000000003</v>
      </c>
      <c r="AD72" s="14" cm="1">
        <f t="array" ref="AD72">_xlfn.IFS(F72&gt;P$12,P$12,F72&lt;P$13,P$13,TRUE,F72)</f>
        <v>19.64</v>
      </c>
      <c r="AE72" s="14" cm="1">
        <f t="array" ref="AE72">_xlfn.IFS(G72&gt;Q$12,Q$12,G72&lt;Q$13,Q$13,TRUE,G72)</f>
        <v>119</v>
      </c>
    </row>
    <row r="73" spans="1:31" ht="15.75">
      <c r="A73" s="3">
        <v>84</v>
      </c>
      <c r="B73" s="31">
        <v>45079</v>
      </c>
      <c r="C73" s="11">
        <v>22.68</v>
      </c>
      <c r="D73" s="5">
        <v>44.5</v>
      </c>
      <c r="E73" s="5">
        <v>35.6</v>
      </c>
      <c r="F73" s="6">
        <v>14.849999999999998</v>
      </c>
      <c r="G73" s="5">
        <v>149</v>
      </c>
      <c r="I73" s="11">
        <v>44.92</v>
      </c>
      <c r="J73" s="5">
        <v>167</v>
      </c>
      <c r="L73" s="92" t="s">
        <v>59</v>
      </c>
      <c r="M73" s="97" t="s">
        <v>106</v>
      </c>
      <c r="N73" s="92"/>
      <c r="O73" s="92"/>
      <c r="P73" s="92"/>
      <c r="Q73" s="92"/>
      <c r="R73" s="92"/>
      <c r="S73" s="92"/>
      <c r="T73" s="92"/>
      <c r="W73" s="11">
        <v>44.82</v>
      </c>
      <c r="X73" s="5">
        <v>191</v>
      </c>
      <c r="AA73" s="14" cm="1">
        <f t="array" ref="AA73">_xlfn.IFS(C73&gt;M$12,M$12,C73&lt;M$13,M$13,TRUE,C73)</f>
        <v>22.68</v>
      </c>
      <c r="AB73" s="14" cm="1">
        <f t="array" ref="AB73">_xlfn.IFS(D73&gt;N$12,N$12,D73&lt;N$13,N$13,TRUE,D73)</f>
        <v>44.5</v>
      </c>
      <c r="AC73" s="14" cm="1">
        <f t="array" ref="AC73">_xlfn.IFS(E73&gt;O$12,O$12,E73&lt;O$13,O$13,TRUE,E73)</f>
        <v>35.6</v>
      </c>
      <c r="AD73" s="14" cm="1">
        <f t="array" ref="AD73">_xlfn.IFS(F73&gt;P$12,P$12,F73&lt;P$13,P$13,TRUE,F73)</f>
        <v>14.849999999999998</v>
      </c>
      <c r="AE73" s="14" cm="1">
        <f t="array" ref="AE73">_xlfn.IFS(G73&gt;Q$12,Q$12,G73&lt;Q$13,Q$13,TRUE,G73)</f>
        <v>149</v>
      </c>
    </row>
    <row r="74" spans="1:31" ht="16.5" thickBot="1">
      <c r="A74" s="3">
        <v>178</v>
      </c>
      <c r="B74" s="31">
        <v>45173</v>
      </c>
      <c r="C74" s="11">
        <v>40.04</v>
      </c>
      <c r="D74" s="5">
        <v>7.8</v>
      </c>
      <c r="E74" s="5">
        <v>35.200000000000003</v>
      </c>
      <c r="F74" s="6">
        <v>95</v>
      </c>
      <c r="G74" s="5">
        <v>131</v>
      </c>
      <c r="I74" s="11">
        <v>44.82</v>
      </c>
      <c r="J74" s="5">
        <v>191</v>
      </c>
      <c r="L74" s="92"/>
      <c r="M74" s="92"/>
      <c r="N74" s="92"/>
      <c r="O74" s="92"/>
      <c r="P74" s="92"/>
      <c r="Q74" s="92"/>
      <c r="R74" s="92"/>
      <c r="S74" s="92"/>
      <c r="T74" s="92"/>
      <c r="W74" s="11">
        <v>44.5</v>
      </c>
      <c r="X74" s="5">
        <v>159</v>
      </c>
      <c r="AA74" s="14" cm="1">
        <f t="array" ref="AA74">_xlfn.IFS(C74&gt;M$12,M$12,C74&lt;M$13,M$13,TRUE,C74)</f>
        <v>40.04</v>
      </c>
      <c r="AB74" s="14" cm="1">
        <f t="array" ref="AB74">_xlfn.IFS(D74&gt;N$12,N$12,D74&lt;N$13,N$13,TRUE,D74)</f>
        <v>7.8</v>
      </c>
      <c r="AC74" s="14" cm="1">
        <f t="array" ref="AC74">_xlfn.IFS(E74&gt;O$12,O$12,E74&lt;O$13,O$13,TRUE,E74)</f>
        <v>35.200000000000003</v>
      </c>
      <c r="AD74" s="14" cm="1">
        <f t="array" ref="AD74">_xlfn.IFS(F74&gt;P$12,P$12,F74&lt;P$13,P$13,TRUE,F74)</f>
        <v>42.030000000000015</v>
      </c>
      <c r="AE74" s="14" cm="1">
        <f t="array" ref="AE74">_xlfn.IFS(G74&gt;Q$12,Q$12,G74&lt;Q$13,Q$13,TRUE,G74)</f>
        <v>131</v>
      </c>
    </row>
    <row r="75" spans="1:31" ht="15.75">
      <c r="A75" s="3">
        <v>39</v>
      </c>
      <c r="B75" s="31">
        <v>45034</v>
      </c>
      <c r="C75" s="11">
        <v>14.620000000000001</v>
      </c>
      <c r="D75" s="5">
        <v>26.7</v>
      </c>
      <c r="E75" s="5">
        <v>35.1</v>
      </c>
      <c r="F75" s="6">
        <v>3.6199999999999992</v>
      </c>
      <c r="G75" s="5">
        <v>114</v>
      </c>
      <c r="I75" s="11">
        <v>44.82</v>
      </c>
      <c r="J75" s="5">
        <v>196</v>
      </c>
      <c r="L75" s="93" t="s">
        <v>60</v>
      </c>
      <c r="M75" s="93"/>
      <c r="N75" s="92"/>
      <c r="O75" s="92"/>
      <c r="P75" s="92"/>
      <c r="Q75" s="92"/>
      <c r="R75" s="92"/>
      <c r="S75" s="92"/>
      <c r="T75" s="92"/>
      <c r="W75" s="11">
        <v>44.4</v>
      </c>
      <c r="X75" s="5">
        <v>139</v>
      </c>
      <c r="AA75" s="14" cm="1">
        <f t="array" ref="AA75">_xlfn.IFS(C75&gt;M$12,M$12,C75&lt;M$13,M$13,TRUE,C75)</f>
        <v>14.620000000000001</v>
      </c>
      <c r="AB75" s="14" cm="1">
        <f t="array" ref="AB75">_xlfn.IFS(D75&gt;N$12,N$12,D75&lt;N$13,N$13,TRUE,D75)</f>
        <v>26.7</v>
      </c>
      <c r="AC75" s="14" cm="1">
        <f t="array" ref="AC75">_xlfn.IFS(E75&gt;O$12,O$12,E75&lt;O$13,O$13,TRUE,E75)</f>
        <v>35.1</v>
      </c>
      <c r="AD75" s="14" cm="1">
        <f t="array" ref="AD75">_xlfn.IFS(F75&gt;P$12,P$12,F75&lt;P$13,P$13,TRUE,F75)</f>
        <v>3.6199999999999992</v>
      </c>
      <c r="AE75" s="14" cm="1">
        <f t="array" ref="AE75">_xlfn.IFS(G75&gt;Q$12,Q$12,G75&lt;Q$13,Q$13,TRUE,G75)</f>
        <v>114</v>
      </c>
    </row>
    <row r="76" spans="1:31" ht="15.75">
      <c r="A76" s="3">
        <v>51</v>
      </c>
      <c r="B76" s="31">
        <v>45046</v>
      </c>
      <c r="C76" s="11">
        <v>43.96</v>
      </c>
      <c r="D76" s="5">
        <v>3.1</v>
      </c>
      <c r="E76" s="5">
        <v>34.6</v>
      </c>
      <c r="F76" s="6">
        <v>7.6899999999999995</v>
      </c>
      <c r="G76" s="5">
        <v>122</v>
      </c>
      <c r="I76" s="11">
        <v>44.5</v>
      </c>
      <c r="J76" s="5">
        <v>159</v>
      </c>
      <c r="L76" s="94" t="s">
        <v>61</v>
      </c>
      <c r="M76" s="94">
        <v>0.55379110443032242</v>
      </c>
      <c r="N76" s="92"/>
      <c r="O76" s="92"/>
      <c r="P76" s="92"/>
      <c r="Q76" s="92"/>
      <c r="R76" s="92"/>
      <c r="S76" s="92"/>
      <c r="T76" s="92"/>
      <c r="W76" s="11">
        <v>44.28</v>
      </c>
      <c r="X76" s="5">
        <v>235</v>
      </c>
      <c r="AA76" s="14" cm="1">
        <f t="array" ref="AA76">_xlfn.IFS(C76&gt;M$12,M$12,C76&lt;M$13,M$13,TRUE,C76)</f>
        <v>43.96</v>
      </c>
      <c r="AB76" s="14" cm="1">
        <f t="array" ref="AB76">_xlfn.IFS(D76&gt;N$12,N$12,D76&lt;N$13,N$13,TRUE,D76)</f>
        <v>3.1</v>
      </c>
      <c r="AC76" s="14" cm="1">
        <f t="array" ref="AC76">_xlfn.IFS(E76&gt;O$12,O$12,E76&lt;O$13,O$13,TRUE,E76)</f>
        <v>34.6</v>
      </c>
      <c r="AD76" s="14" cm="1">
        <f t="array" ref="AD76">_xlfn.IFS(F76&gt;P$12,P$12,F76&lt;P$13,P$13,TRUE,F76)</f>
        <v>7.6899999999999995</v>
      </c>
      <c r="AE76" s="14" cm="1">
        <f t="array" ref="AE76">_xlfn.IFS(G76&gt;Q$12,Q$12,G76&lt;Q$13,Q$13,TRUE,G76)</f>
        <v>122</v>
      </c>
    </row>
    <row r="77" spans="1:31" ht="15.75">
      <c r="A77" s="3">
        <v>160</v>
      </c>
      <c r="B77" s="31">
        <v>45155</v>
      </c>
      <c r="C77" s="11">
        <v>32.339999999999996</v>
      </c>
      <c r="D77" s="5">
        <v>18.399999999999999</v>
      </c>
      <c r="E77" s="5">
        <v>34.6</v>
      </c>
      <c r="F77" s="6">
        <v>8.5299999999999958</v>
      </c>
      <c r="G77" s="5">
        <v>138</v>
      </c>
      <c r="I77" s="11">
        <v>44.4</v>
      </c>
      <c r="J77" s="5">
        <v>139</v>
      </c>
      <c r="L77" s="94" t="s">
        <v>62</v>
      </c>
      <c r="M77" s="94">
        <v>0.30668458734615628</v>
      </c>
      <c r="N77" s="92"/>
      <c r="O77" s="92"/>
      <c r="P77" s="92"/>
      <c r="Q77" s="92"/>
      <c r="R77" s="92"/>
      <c r="S77" s="92"/>
      <c r="T77" s="92"/>
      <c r="W77" s="11">
        <v>43.96</v>
      </c>
      <c r="X77" s="5">
        <v>122</v>
      </c>
      <c r="AA77" s="14" cm="1">
        <f t="array" ref="AA77">_xlfn.IFS(C77&gt;M$12,M$12,C77&lt;M$13,M$13,TRUE,C77)</f>
        <v>32.339999999999996</v>
      </c>
      <c r="AB77" s="14" cm="1">
        <f t="array" ref="AB77">_xlfn.IFS(D77&gt;N$12,N$12,D77&lt;N$13,N$13,TRUE,D77)</f>
        <v>18.399999999999999</v>
      </c>
      <c r="AC77" s="14" cm="1">
        <f t="array" ref="AC77">_xlfn.IFS(E77&gt;O$12,O$12,E77&lt;O$13,O$13,TRUE,E77)</f>
        <v>34.6</v>
      </c>
      <c r="AD77" s="14" cm="1">
        <f t="array" ref="AD77">_xlfn.IFS(F77&gt;P$12,P$12,F77&lt;P$13,P$13,TRUE,F77)</f>
        <v>8.5299999999999958</v>
      </c>
      <c r="AE77" s="14" cm="1">
        <f t="array" ref="AE77">_xlfn.IFS(G77&gt;Q$12,Q$12,G77&lt;Q$13,Q$13,TRUE,G77)</f>
        <v>138</v>
      </c>
    </row>
    <row r="78" spans="1:31" ht="15.75">
      <c r="A78" s="3">
        <v>115</v>
      </c>
      <c r="B78" s="31">
        <v>45110</v>
      </c>
      <c r="C78" s="11">
        <v>18.64</v>
      </c>
      <c r="D78" s="5">
        <v>46.8</v>
      </c>
      <c r="E78" s="5">
        <v>34.5</v>
      </c>
      <c r="F78" s="6">
        <v>17.419999999999998</v>
      </c>
      <c r="G78" s="5">
        <v>152</v>
      </c>
      <c r="I78" s="11">
        <v>44.28</v>
      </c>
      <c r="J78" s="5">
        <v>235</v>
      </c>
      <c r="L78" s="94" t="s">
        <v>63</v>
      </c>
      <c r="M78" s="94">
        <v>0.30318299435295504</v>
      </c>
      <c r="N78" s="92"/>
      <c r="O78" s="92"/>
      <c r="P78" s="92"/>
      <c r="Q78" s="92"/>
      <c r="R78" s="92"/>
      <c r="S78" s="92"/>
      <c r="T78" s="92"/>
      <c r="W78" s="11">
        <v>43.56</v>
      </c>
      <c r="X78" s="5">
        <v>166</v>
      </c>
      <c r="AA78" s="14" cm="1">
        <f t="array" ref="AA78">_xlfn.IFS(C78&gt;M$12,M$12,C78&lt;M$13,M$13,TRUE,C78)</f>
        <v>18.64</v>
      </c>
      <c r="AB78" s="14" cm="1">
        <f t="array" ref="AB78">_xlfn.IFS(D78&gt;N$12,N$12,D78&lt;N$13,N$13,TRUE,D78)</f>
        <v>46.8</v>
      </c>
      <c r="AC78" s="14" cm="1">
        <f t="array" ref="AC78">_xlfn.IFS(E78&gt;O$12,O$12,E78&lt;O$13,O$13,TRUE,E78)</f>
        <v>34.5</v>
      </c>
      <c r="AD78" s="14" cm="1">
        <f t="array" ref="AD78">_xlfn.IFS(F78&gt;P$12,P$12,F78&lt;P$13,P$13,TRUE,F78)</f>
        <v>17.419999999999998</v>
      </c>
      <c r="AE78" s="14" cm="1">
        <f t="array" ref="AE78">_xlfn.IFS(G78&gt;Q$12,Q$12,G78&lt;Q$13,Q$13,TRUE,G78)</f>
        <v>152</v>
      </c>
    </row>
    <row r="79" spans="1:31" ht="15.75">
      <c r="A79" s="3">
        <v>144</v>
      </c>
      <c r="B79" s="31">
        <v>45139</v>
      </c>
      <c r="C79" s="11">
        <v>28.919999999999998</v>
      </c>
      <c r="D79" s="5">
        <v>5.7</v>
      </c>
      <c r="E79" s="5">
        <v>34.4</v>
      </c>
      <c r="F79" s="6">
        <v>19.549999999999997</v>
      </c>
      <c r="G79" s="5"/>
      <c r="I79" s="11">
        <v>43.96</v>
      </c>
      <c r="J79" s="5">
        <v>122</v>
      </c>
      <c r="L79" s="94" t="s">
        <v>19</v>
      </c>
      <c r="M79" s="94">
        <v>47.357437145598915</v>
      </c>
      <c r="N79" s="92"/>
      <c r="O79" s="92"/>
      <c r="P79" s="92"/>
      <c r="Q79" s="92"/>
      <c r="R79" s="92"/>
      <c r="S79" s="92"/>
      <c r="T79" s="92"/>
      <c r="W79" s="11">
        <v>42.9</v>
      </c>
      <c r="X79" s="5">
        <v>163</v>
      </c>
      <c r="AA79" s="14" cm="1">
        <f t="array" ref="AA79">_xlfn.IFS(C79&gt;M$12,M$12,C79&lt;M$13,M$13,TRUE,C79)</f>
        <v>28.919999999999998</v>
      </c>
      <c r="AB79" s="14" cm="1">
        <f t="array" ref="AB79">_xlfn.IFS(D79&gt;N$12,N$12,D79&lt;N$13,N$13,TRUE,D79)</f>
        <v>5.7</v>
      </c>
      <c r="AC79" s="14" cm="1">
        <f t="array" ref="AC79">_xlfn.IFS(E79&gt;O$12,O$12,E79&lt;O$13,O$13,TRUE,E79)</f>
        <v>34.4</v>
      </c>
      <c r="AD79" s="14" cm="1">
        <f t="array" ref="AD79">_xlfn.IFS(F79&gt;P$12,P$12,F79&lt;P$13,P$13,TRUE,F79)</f>
        <v>19.549999999999997</v>
      </c>
      <c r="AE79" s="14" cm="1">
        <f t="array" ref="AE79">_xlfn.IFS(G79&gt;Q$12,Q$12,G79&lt;Q$13,Q$13,TRUE,G79)</f>
        <v>6</v>
      </c>
    </row>
    <row r="80" spans="1:31" ht="16.5" thickBot="1">
      <c r="A80" s="3">
        <v>85</v>
      </c>
      <c r="B80" s="31">
        <v>45080</v>
      </c>
      <c r="C80" s="11">
        <v>45.7</v>
      </c>
      <c r="D80" s="5">
        <v>43</v>
      </c>
      <c r="E80" s="5">
        <v>33.799999999999997</v>
      </c>
      <c r="F80" s="6">
        <v>29.330000000000002</v>
      </c>
      <c r="G80" s="5">
        <v>223</v>
      </c>
      <c r="I80" s="11">
        <v>43.56</v>
      </c>
      <c r="J80" s="5">
        <v>166</v>
      </c>
      <c r="L80" s="95" t="s">
        <v>64</v>
      </c>
      <c r="M80" s="95">
        <v>200</v>
      </c>
      <c r="N80" s="92"/>
      <c r="O80" s="92"/>
      <c r="P80" s="92"/>
      <c r="Q80" s="92"/>
      <c r="R80" s="92"/>
      <c r="S80" s="92"/>
      <c r="T80" s="92"/>
      <c r="W80" s="15">
        <v>42.68</v>
      </c>
      <c r="X80" s="14">
        <v>168</v>
      </c>
      <c r="AA80" s="14" cm="1">
        <f t="array" ref="AA80">_xlfn.IFS(C80&gt;M$12,M$12,C80&lt;M$13,M$13,TRUE,C80)</f>
        <v>45.7</v>
      </c>
      <c r="AB80" s="14" cm="1">
        <f t="array" ref="AB80">_xlfn.IFS(D80&gt;N$12,N$12,D80&lt;N$13,N$13,TRUE,D80)</f>
        <v>43</v>
      </c>
      <c r="AC80" s="14" cm="1">
        <f t="array" ref="AC80">_xlfn.IFS(E80&gt;O$12,O$12,E80&lt;O$13,O$13,TRUE,E80)</f>
        <v>33.799999999999997</v>
      </c>
      <c r="AD80" s="14" cm="1">
        <f t="array" ref="AD80">_xlfn.IFS(F80&gt;P$12,P$12,F80&lt;P$13,P$13,TRUE,F80)</f>
        <v>29.330000000000002</v>
      </c>
      <c r="AE80" s="14" cm="1">
        <f t="array" ref="AE80">_xlfn.IFS(G80&gt;Q$12,Q$12,G80&lt;Q$13,Q$13,TRUE,G80)</f>
        <v>223</v>
      </c>
    </row>
    <row r="81" spans="1:31" ht="15.75">
      <c r="A81" s="3">
        <v>92</v>
      </c>
      <c r="B81" s="31">
        <v>45087</v>
      </c>
      <c r="C81" s="11">
        <v>14.72</v>
      </c>
      <c r="D81" s="5">
        <v>1.5</v>
      </c>
      <c r="E81" s="5">
        <v>33</v>
      </c>
      <c r="F81" s="6">
        <v>10.41</v>
      </c>
      <c r="G81" s="5">
        <v>74</v>
      </c>
      <c r="I81" s="11">
        <v>42.9</v>
      </c>
      <c r="J81" s="5">
        <v>163</v>
      </c>
      <c r="L81" s="92"/>
      <c r="M81" s="92"/>
      <c r="N81" s="92"/>
      <c r="O81" s="92"/>
      <c r="P81" s="92"/>
      <c r="Q81" s="92"/>
      <c r="R81" s="92"/>
      <c r="S81" s="92"/>
      <c r="T81" s="92"/>
      <c r="W81" s="11">
        <v>42.64</v>
      </c>
      <c r="X81" s="5">
        <v>159</v>
      </c>
      <c r="AA81" s="14" cm="1">
        <f t="array" ref="AA81">_xlfn.IFS(C81&gt;M$12,M$12,C81&lt;M$13,M$13,TRUE,C81)</f>
        <v>14.72</v>
      </c>
      <c r="AB81" s="14" cm="1">
        <f t="array" ref="AB81">_xlfn.IFS(D81&gt;N$12,N$12,D81&lt;N$13,N$13,TRUE,D81)</f>
        <v>1.5</v>
      </c>
      <c r="AC81" s="14" cm="1">
        <f t="array" ref="AC81">_xlfn.IFS(E81&gt;O$12,O$12,E81&lt;O$13,O$13,TRUE,E81)</f>
        <v>33</v>
      </c>
      <c r="AD81" s="14" cm="1">
        <f t="array" ref="AD81">_xlfn.IFS(F81&gt;P$12,P$12,F81&lt;P$13,P$13,TRUE,F81)</f>
        <v>10.41</v>
      </c>
      <c r="AE81" s="14" cm="1">
        <f t="array" ref="AE81">_xlfn.IFS(G81&gt;Q$12,Q$12,G81&lt;Q$13,Q$13,TRUE,G81)</f>
        <v>74</v>
      </c>
    </row>
    <row r="82" spans="1:31" ht="16.5" thickBot="1">
      <c r="A82" s="3">
        <v>83</v>
      </c>
      <c r="B82" s="31">
        <v>45078</v>
      </c>
      <c r="C82" s="11">
        <v>18.059999999999999</v>
      </c>
      <c r="D82" s="5">
        <v>20.3</v>
      </c>
      <c r="E82" s="5">
        <v>32.5</v>
      </c>
      <c r="F82" s="6">
        <v>4.68</v>
      </c>
      <c r="G82" s="5">
        <v>128</v>
      </c>
      <c r="I82" s="15">
        <v>42.68</v>
      </c>
      <c r="J82" s="14">
        <v>168</v>
      </c>
      <c r="L82" s="92" t="s">
        <v>65</v>
      </c>
      <c r="M82" s="92"/>
      <c r="N82" s="92"/>
      <c r="O82" s="92"/>
      <c r="P82" s="92"/>
      <c r="Q82" s="92"/>
      <c r="R82" s="92"/>
      <c r="S82" s="92"/>
      <c r="T82" s="92"/>
      <c r="W82" s="11">
        <v>42.08</v>
      </c>
      <c r="X82" s="5">
        <v>240</v>
      </c>
      <c r="AA82" s="14" cm="1">
        <f t="array" ref="AA82">_xlfn.IFS(C82&gt;M$12,M$12,C82&lt;M$13,M$13,TRUE,C82)</f>
        <v>18.059999999999999</v>
      </c>
      <c r="AB82" s="14" cm="1">
        <f t="array" ref="AB82">_xlfn.IFS(D82&gt;N$12,N$12,D82&lt;N$13,N$13,TRUE,D82)</f>
        <v>20.3</v>
      </c>
      <c r="AC82" s="14" cm="1">
        <f t="array" ref="AC82">_xlfn.IFS(E82&gt;O$12,O$12,E82&lt;O$13,O$13,TRUE,E82)</f>
        <v>32.5</v>
      </c>
      <c r="AD82" s="14" cm="1">
        <f t="array" ref="AD82">_xlfn.IFS(F82&gt;P$12,P$12,F82&lt;P$13,P$13,TRUE,F82)</f>
        <v>4.68</v>
      </c>
      <c r="AE82" s="14" cm="1">
        <f t="array" ref="AE82">_xlfn.IFS(G82&gt;Q$12,Q$12,G82&lt;Q$13,Q$13,TRUE,G82)</f>
        <v>128</v>
      </c>
    </row>
    <row r="83" spans="1:31" ht="15.75">
      <c r="A83" s="3">
        <v>40</v>
      </c>
      <c r="B83" s="31">
        <v>45035</v>
      </c>
      <c r="C83" s="11">
        <v>53.6</v>
      </c>
      <c r="D83" s="5">
        <v>37.700000000000003</v>
      </c>
      <c r="E83" s="5">
        <v>32</v>
      </c>
      <c r="F83" s="6">
        <v>28.850000000000005</v>
      </c>
      <c r="G83" s="5">
        <v>230</v>
      </c>
      <c r="I83" s="11">
        <v>42.64</v>
      </c>
      <c r="J83" s="5">
        <v>159</v>
      </c>
      <c r="L83" s="96"/>
      <c r="M83" s="96" t="s">
        <v>69</v>
      </c>
      <c r="N83" s="96" t="s">
        <v>70</v>
      </c>
      <c r="O83" s="96" t="s">
        <v>71</v>
      </c>
      <c r="P83" s="96" t="s">
        <v>72</v>
      </c>
      <c r="Q83" s="96" t="s">
        <v>73</v>
      </c>
      <c r="R83" s="92"/>
      <c r="S83" s="92"/>
      <c r="T83" s="92"/>
      <c r="W83" s="11">
        <v>42.019999999999996</v>
      </c>
      <c r="X83" s="5">
        <v>165</v>
      </c>
      <c r="AA83" s="14" cm="1">
        <f t="array" ref="AA83">_xlfn.IFS(C83&gt;M$12,M$12,C83&lt;M$13,M$13,TRUE,C83)</f>
        <v>53.6</v>
      </c>
      <c r="AB83" s="14" cm="1">
        <f t="array" ref="AB83">_xlfn.IFS(D83&gt;N$12,N$12,D83&lt;N$13,N$13,TRUE,D83)</f>
        <v>37.700000000000003</v>
      </c>
      <c r="AC83" s="14" cm="1">
        <f t="array" ref="AC83">_xlfn.IFS(E83&gt;O$12,O$12,E83&lt;O$13,O$13,TRUE,E83)</f>
        <v>32</v>
      </c>
      <c r="AD83" s="14" cm="1">
        <f t="array" ref="AD83">_xlfn.IFS(F83&gt;P$12,P$12,F83&lt;P$13,P$13,TRUE,F83)</f>
        <v>28.850000000000005</v>
      </c>
      <c r="AE83" s="14" cm="1">
        <f t="array" ref="AE83">_xlfn.IFS(G83&gt;Q$12,Q$12,G83&lt;Q$13,Q$13,TRUE,G83)</f>
        <v>230</v>
      </c>
    </row>
    <row r="84" spans="1:31" ht="15.75">
      <c r="A84" s="3">
        <v>72</v>
      </c>
      <c r="B84" s="31">
        <v>45067</v>
      </c>
      <c r="C84" s="11">
        <v>29.96</v>
      </c>
      <c r="D84" s="5">
        <v>14.3</v>
      </c>
      <c r="E84" s="5">
        <v>31.7</v>
      </c>
      <c r="F84" s="6">
        <v>5.4500000000000028</v>
      </c>
      <c r="G84" s="5">
        <v>129</v>
      </c>
      <c r="I84" s="11">
        <v>42.08</v>
      </c>
      <c r="J84" s="5">
        <v>240</v>
      </c>
      <c r="L84" s="94" t="s">
        <v>66</v>
      </c>
      <c r="M84" s="94">
        <v>1</v>
      </c>
      <c r="N84" s="94">
        <v>196427.67185612844</v>
      </c>
      <c r="O84" s="94">
        <v>196427.67185612844</v>
      </c>
      <c r="P84" s="94">
        <v>87.58430461267821</v>
      </c>
      <c r="Q84" s="94">
        <v>1.8075440750645421E-17</v>
      </c>
      <c r="R84" s="92"/>
      <c r="S84" s="92"/>
      <c r="T84" s="92"/>
      <c r="W84" s="11">
        <v>41.980000000000004</v>
      </c>
      <c r="X84" s="5">
        <v>168</v>
      </c>
      <c r="AA84" s="14" cm="1">
        <f t="array" ref="AA84">_xlfn.IFS(C84&gt;M$12,M$12,C84&lt;M$13,M$13,TRUE,C84)</f>
        <v>29.96</v>
      </c>
      <c r="AB84" s="14" cm="1">
        <f t="array" ref="AB84">_xlfn.IFS(D84&gt;N$12,N$12,D84&lt;N$13,N$13,TRUE,D84)</f>
        <v>14.3</v>
      </c>
      <c r="AC84" s="14" cm="1">
        <f t="array" ref="AC84">_xlfn.IFS(E84&gt;O$12,O$12,E84&lt;O$13,O$13,TRUE,E84)</f>
        <v>31.7</v>
      </c>
      <c r="AD84" s="14" cm="1">
        <f t="array" ref="AD84">_xlfn.IFS(F84&gt;P$12,P$12,F84&lt;P$13,P$13,TRUE,F84)</f>
        <v>5.4500000000000028</v>
      </c>
      <c r="AE84" s="14" cm="1">
        <f t="array" ref="AE84">_xlfn.IFS(G84&gt;Q$12,Q$12,G84&lt;Q$13,Q$13,TRUE,G84)</f>
        <v>129</v>
      </c>
    </row>
    <row r="85" spans="1:31" ht="15.75">
      <c r="A85" s="3">
        <v>41</v>
      </c>
      <c r="B85" s="31">
        <v>45036</v>
      </c>
      <c r="C85" s="11">
        <v>45.5</v>
      </c>
      <c r="D85" s="5">
        <v>22.3</v>
      </c>
      <c r="E85" s="5">
        <v>31.6</v>
      </c>
      <c r="F85" s="6">
        <v>18.759999999999998</v>
      </c>
      <c r="G85" s="5">
        <v>179</v>
      </c>
      <c r="I85" s="11">
        <v>42.019999999999996</v>
      </c>
      <c r="J85" s="5">
        <v>165</v>
      </c>
      <c r="L85" s="94" t="s">
        <v>67</v>
      </c>
      <c r="M85" s="94">
        <v>198</v>
      </c>
      <c r="N85" s="94">
        <v>444059.91689387168</v>
      </c>
      <c r="O85" s="94">
        <v>2242.7268529993521</v>
      </c>
      <c r="P85" s="94"/>
      <c r="Q85" s="94"/>
      <c r="R85" s="92"/>
      <c r="S85" s="92"/>
      <c r="T85" s="92"/>
      <c r="W85" s="11">
        <v>41.519999999999996</v>
      </c>
      <c r="X85" s="5">
        <v>225</v>
      </c>
      <c r="AA85" s="14" cm="1">
        <f t="array" ref="AA85">_xlfn.IFS(C85&gt;M$12,M$12,C85&lt;M$13,M$13,TRUE,C85)</f>
        <v>45.5</v>
      </c>
      <c r="AB85" s="14" cm="1">
        <f t="array" ref="AB85">_xlfn.IFS(D85&gt;N$12,N$12,D85&lt;N$13,N$13,TRUE,D85)</f>
        <v>22.3</v>
      </c>
      <c r="AC85" s="14" cm="1">
        <f t="array" ref="AC85">_xlfn.IFS(E85&gt;O$12,O$12,E85&lt;O$13,O$13,TRUE,E85)</f>
        <v>31.6</v>
      </c>
      <c r="AD85" s="14" cm="1">
        <f t="array" ref="AD85">_xlfn.IFS(F85&gt;P$12,P$12,F85&lt;P$13,P$13,TRUE,F85)</f>
        <v>18.759999999999998</v>
      </c>
      <c r="AE85" s="14" cm="1">
        <f t="array" ref="AE85">_xlfn.IFS(G85&gt;Q$12,Q$12,G85&lt;Q$13,Q$13,TRUE,G85)</f>
        <v>179</v>
      </c>
    </row>
    <row r="86" spans="1:31" ht="16.5" thickBot="1">
      <c r="A86" s="3">
        <v>193</v>
      </c>
      <c r="B86" s="31">
        <v>45188</v>
      </c>
      <c r="C86" s="11">
        <v>12.44</v>
      </c>
      <c r="D86" s="5">
        <v>4.0999999999999996</v>
      </c>
      <c r="E86" s="5">
        <v>31.6</v>
      </c>
      <c r="F86" s="6">
        <v>11.129999999999999</v>
      </c>
      <c r="G86" s="5">
        <v>62</v>
      </c>
      <c r="I86" s="11">
        <v>41.980000000000004</v>
      </c>
      <c r="J86" s="5">
        <v>168</v>
      </c>
      <c r="L86" s="95" t="s">
        <v>29</v>
      </c>
      <c r="M86" s="95">
        <v>199</v>
      </c>
      <c r="N86" s="95">
        <v>640487.58875000011</v>
      </c>
      <c r="O86" s="95"/>
      <c r="P86" s="95"/>
      <c r="Q86" s="95"/>
      <c r="R86" s="92"/>
      <c r="S86" s="92"/>
      <c r="T86" s="92"/>
      <c r="W86" s="11">
        <v>41.36</v>
      </c>
      <c r="X86" s="5">
        <v>204</v>
      </c>
      <c r="AA86" s="14" cm="1">
        <f t="array" ref="AA86">_xlfn.IFS(C86&gt;M$12,M$12,C86&lt;M$13,M$13,TRUE,C86)</f>
        <v>12.44</v>
      </c>
      <c r="AB86" s="14" cm="1">
        <f t="array" ref="AB86">_xlfn.IFS(D86&gt;N$12,N$12,D86&lt;N$13,N$13,TRUE,D86)</f>
        <v>4.0999999999999996</v>
      </c>
      <c r="AC86" s="14" cm="1">
        <f t="array" ref="AC86">_xlfn.IFS(E86&gt;O$12,O$12,E86&lt;O$13,O$13,TRUE,E86)</f>
        <v>31.6</v>
      </c>
      <c r="AD86" s="14" cm="1">
        <f t="array" ref="AD86">_xlfn.IFS(F86&gt;P$12,P$12,F86&lt;P$13,P$13,TRUE,F86)</f>
        <v>11.129999999999999</v>
      </c>
      <c r="AE86" s="14" cm="1">
        <f t="array" ref="AE86">_xlfn.IFS(G86&gt;Q$12,Q$12,G86&lt;Q$13,Q$13,TRUE,G86)</f>
        <v>62</v>
      </c>
    </row>
    <row r="87" spans="1:31" ht="16.5" thickBot="1">
      <c r="A87" s="3">
        <v>46</v>
      </c>
      <c r="B87" s="31">
        <v>45041</v>
      </c>
      <c r="C87" s="11">
        <v>42.019999999999996</v>
      </c>
      <c r="D87" s="5">
        <v>22.5</v>
      </c>
      <c r="E87" s="5">
        <v>31.5</v>
      </c>
      <c r="F87" s="6">
        <v>16.159999999999997</v>
      </c>
      <c r="G87" s="5">
        <v>165</v>
      </c>
      <c r="I87" s="11">
        <v>41.519999999999996</v>
      </c>
      <c r="J87" s="5">
        <v>225</v>
      </c>
      <c r="L87" s="92"/>
      <c r="M87" s="92"/>
      <c r="N87" s="92"/>
      <c r="O87" s="92"/>
      <c r="P87" s="92"/>
      <c r="Q87" s="92"/>
      <c r="R87" s="92"/>
      <c r="S87" s="92"/>
      <c r="T87" s="92"/>
      <c r="W87" s="11">
        <v>41.22</v>
      </c>
      <c r="X87" s="5">
        <v>186</v>
      </c>
      <c r="AA87" s="14" cm="1">
        <f t="array" ref="AA87">_xlfn.IFS(C87&gt;M$12,M$12,C87&lt;M$13,M$13,TRUE,C87)</f>
        <v>42.019999999999996</v>
      </c>
      <c r="AB87" s="14" cm="1">
        <f t="array" ref="AB87">_xlfn.IFS(D87&gt;N$12,N$12,D87&lt;N$13,N$13,TRUE,D87)</f>
        <v>22.5</v>
      </c>
      <c r="AC87" s="14" cm="1">
        <f t="array" ref="AC87">_xlfn.IFS(E87&gt;O$12,O$12,E87&lt;O$13,O$13,TRUE,E87)</f>
        <v>31.5</v>
      </c>
      <c r="AD87" s="14" cm="1">
        <f t="array" ref="AD87">_xlfn.IFS(F87&gt;P$12,P$12,F87&lt;P$13,P$13,TRUE,F87)</f>
        <v>16.159999999999997</v>
      </c>
      <c r="AE87" s="14" cm="1">
        <f t="array" ref="AE87">_xlfn.IFS(G87&gt;Q$12,Q$12,G87&lt;Q$13,Q$13,TRUE,G87)</f>
        <v>165</v>
      </c>
    </row>
    <row r="88" spans="1:31" ht="15.75">
      <c r="A88" s="3">
        <v>74</v>
      </c>
      <c r="B88" s="31">
        <v>45069</v>
      </c>
      <c r="C88" s="11">
        <v>28.880000000000003</v>
      </c>
      <c r="D88" s="5">
        <v>5.7</v>
      </c>
      <c r="E88" s="5">
        <v>31.3</v>
      </c>
      <c r="F88" s="6">
        <v>3.2699999999999996</v>
      </c>
      <c r="G88" s="5">
        <v>117</v>
      </c>
      <c r="I88" s="11">
        <v>41.36</v>
      </c>
      <c r="J88" s="5">
        <v>204</v>
      </c>
      <c r="L88" s="96"/>
      <c r="M88" s="96" t="s">
        <v>74</v>
      </c>
      <c r="N88" s="96" t="s">
        <v>19</v>
      </c>
      <c r="O88" s="96" t="s">
        <v>75</v>
      </c>
      <c r="P88" s="96" t="s">
        <v>76</v>
      </c>
      <c r="Q88" s="96" t="s">
        <v>77</v>
      </c>
      <c r="R88" s="96" t="s">
        <v>78</v>
      </c>
      <c r="S88" s="96" t="s">
        <v>79</v>
      </c>
      <c r="T88" s="96" t="s">
        <v>80</v>
      </c>
      <c r="W88" s="11">
        <v>41.12</v>
      </c>
      <c r="X88" s="5">
        <v>135</v>
      </c>
      <c r="AA88" s="14" cm="1">
        <f t="array" ref="AA88">_xlfn.IFS(C88&gt;M$12,M$12,C88&lt;M$13,M$13,TRUE,C88)</f>
        <v>28.880000000000003</v>
      </c>
      <c r="AB88" s="14" cm="1">
        <f t="array" ref="AB88">_xlfn.IFS(D88&gt;N$12,N$12,D88&lt;N$13,N$13,TRUE,D88)</f>
        <v>5.7</v>
      </c>
      <c r="AC88" s="14" cm="1">
        <f t="array" ref="AC88">_xlfn.IFS(E88&gt;O$12,O$12,E88&lt;O$13,O$13,TRUE,E88)</f>
        <v>31.3</v>
      </c>
      <c r="AD88" s="14" cm="1">
        <f t="array" ref="AD88">_xlfn.IFS(F88&gt;P$12,P$12,F88&lt;P$13,P$13,TRUE,F88)</f>
        <v>3.2699999999999996</v>
      </c>
      <c r="AE88" s="14" cm="1">
        <f t="array" ref="AE88">_xlfn.IFS(G88&gt;Q$12,Q$12,G88&lt;Q$13,Q$13,TRUE,G88)</f>
        <v>117</v>
      </c>
    </row>
    <row r="89" spans="1:31" ht="15.75">
      <c r="A89" s="3">
        <v>161</v>
      </c>
      <c r="B89" s="31">
        <v>45156</v>
      </c>
      <c r="C89" s="11">
        <v>44.5</v>
      </c>
      <c r="D89" s="5">
        <v>18.100000000000001</v>
      </c>
      <c r="E89" s="5">
        <v>30.7</v>
      </c>
      <c r="F89" s="6">
        <v>14.02</v>
      </c>
      <c r="G89" s="5">
        <v>159</v>
      </c>
      <c r="I89" s="11">
        <v>41.22</v>
      </c>
      <c r="J89" s="5">
        <v>186</v>
      </c>
      <c r="L89" s="94" t="s">
        <v>68</v>
      </c>
      <c r="M89" s="94">
        <v>90.175861619052768</v>
      </c>
      <c r="N89" s="94">
        <v>7.080216231126446</v>
      </c>
      <c r="O89" s="94">
        <v>12.736314637202259</v>
      </c>
      <c r="P89" s="94">
        <v>1.5634137810906579E-27</v>
      </c>
      <c r="Q89" s="94">
        <v>76.213551464411111</v>
      </c>
      <c r="R89" s="94">
        <v>104.13817177369442</v>
      </c>
      <c r="S89" s="94">
        <v>76.213551464411111</v>
      </c>
      <c r="T89" s="94">
        <v>104.13817177369442</v>
      </c>
      <c r="W89" s="11">
        <v>40.96</v>
      </c>
      <c r="X89" s="5">
        <v>119</v>
      </c>
      <c r="AA89" s="14" cm="1">
        <f t="array" ref="AA89">_xlfn.IFS(C89&gt;M$12,M$12,C89&lt;M$13,M$13,TRUE,C89)</f>
        <v>44.5</v>
      </c>
      <c r="AB89" s="14" cm="1">
        <f t="array" ref="AB89">_xlfn.IFS(D89&gt;N$12,N$12,D89&lt;N$13,N$13,TRUE,D89)</f>
        <v>18.100000000000001</v>
      </c>
      <c r="AC89" s="14" cm="1">
        <f t="array" ref="AC89">_xlfn.IFS(E89&gt;O$12,O$12,E89&lt;O$13,O$13,TRUE,E89)</f>
        <v>30.7</v>
      </c>
      <c r="AD89" s="14" cm="1">
        <f t="array" ref="AD89">_xlfn.IFS(F89&gt;P$12,P$12,F89&lt;P$13,P$13,TRUE,F89)</f>
        <v>14.02</v>
      </c>
      <c r="AE89" s="14" cm="1">
        <f t="array" ref="AE89">_xlfn.IFS(G89&gt;Q$12,Q$12,G89&lt;Q$13,Q$13,TRUE,G89)</f>
        <v>159</v>
      </c>
    </row>
    <row r="90" spans="1:31" ht="16.5" thickBot="1">
      <c r="A90" s="3">
        <v>33</v>
      </c>
      <c r="B90" s="31">
        <v>45028</v>
      </c>
      <c r="C90" s="11">
        <v>20.440000000000001</v>
      </c>
      <c r="D90" s="5">
        <v>1.5</v>
      </c>
      <c r="E90" s="5">
        <v>30</v>
      </c>
      <c r="F90" s="6">
        <v>18.47</v>
      </c>
      <c r="G90" s="5">
        <v>112</v>
      </c>
      <c r="I90" s="11">
        <v>41.12</v>
      </c>
      <c r="J90" s="5">
        <v>135</v>
      </c>
      <c r="L90" s="95" t="s">
        <v>2</v>
      </c>
      <c r="M90" s="95">
        <v>1.5927881401166037</v>
      </c>
      <c r="N90" s="95">
        <v>0.17019424482661646</v>
      </c>
      <c r="O90" s="95">
        <v>9.3586486531271333</v>
      </c>
      <c r="P90" s="95">
        <v>1.8075440750644903E-17</v>
      </c>
      <c r="Q90" s="95">
        <v>1.2571621146913645</v>
      </c>
      <c r="R90" s="95">
        <v>1.928414165541843</v>
      </c>
      <c r="S90" s="95">
        <v>1.2571621146913645</v>
      </c>
      <c r="T90" s="95">
        <v>1.928414165541843</v>
      </c>
      <c r="W90" s="11">
        <v>40.78</v>
      </c>
      <c r="X90" s="5">
        <v>240</v>
      </c>
      <c r="AA90" s="14" cm="1">
        <f t="array" ref="AA90">_xlfn.IFS(C90&gt;M$12,M$12,C90&lt;M$13,M$13,TRUE,C90)</f>
        <v>20.440000000000001</v>
      </c>
      <c r="AB90" s="14" cm="1">
        <f t="array" ref="AB90">_xlfn.IFS(D90&gt;N$12,N$12,D90&lt;N$13,N$13,TRUE,D90)</f>
        <v>1.5</v>
      </c>
      <c r="AC90" s="14" cm="1">
        <f t="array" ref="AC90">_xlfn.IFS(E90&gt;O$12,O$12,E90&lt;O$13,O$13,TRUE,E90)</f>
        <v>30</v>
      </c>
      <c r="AD90" s="14" cm="1">
        <f t="array" ref="AD90">_xlfn.IFS(F90&gt;P$12,P$12,F90&lt;P$13,P$13,TRUE,F90)</f>
        <v>18.47</v>
      </c>
      <c r="AE90" s="14" cm="1">
        <f t="array" ref="AE90">_xlfn.IFS(G90&gt;Q$12,Q$12,G90&lt;Q$13,Q$13,TRUE,G90)</f>
        <v>112</v>
      </c>
    </row>
    <row r="91" spans="1:31" ht="15.75">
      <c r="A91" s="3">
        <v>185</v>
      </c>
      <c r="B91" s="31">
        <v>45180</v>
      </c>
      <c r="C91" s="11">
        <v>58.760000000000005</v>
      </c>
      <c r="D91" s="5">
        <v>21.3</v>
      </c>
      <c r="E91" s="5">
        <v>30</v>
      </c>
      <c r="F91" s="6">
        <v>24.03</v>
      </c>
      <c r="G91" s="5">
        <v>188</v>
      </c>
      <c r="I91" s="11">
        <v>40.96</v>
      </c>
      <c r="J91" s="5">
        <v>119</v>
      </c>
      <c r="W91" s="11">
        <v>40.660000000000004</v>
      </c>
      <c r="X91" s="5">
        <v>175</v>
      </c>
      <c r="AA91" s="14" cm="1">
        <f t="array" ref="AA91">_xlfn.IFS(C91&gt;M$12,M$12,C91&lt;M$13,M$13,TRUE,C91)</f>
        <v>58.760000000000005</v>
      </c>
      <c r="AB91" s="14" cm="1">
        <f t="array" ref="AB91">_xlfn.IFS(D91&gt;N$12,N$12,D91&lt;N$13,N$13,TRUE,D91)</f>
        <v>21.3</v>
      </c>
      <c r="AC91" s="14" cm="1">
        <f t="array" ref="AC91">_xlfn.IFS(E91&gt;O$12,O$12,E91&lt;O$13,O$13,TRUE,E91)</f>
        <v>30</v>
      </c>
      <c r="AD91" s="14" cm="1">
        <f t="array" ref="AD91">_xlfn.IFS(F91&gt;P$12,P$12,F91&lt;P$13,P$13,TRUE,F91)</f>
        <v>24.03</v>
      </c>
      <c r="AE91" s="14" cm="1">
        <f t="array" ref="AE91">_xlfn.IFS(G91&gt;Q$12,Q$12,G91&lt;Q$13,Q$13,TRUE,G91)</f>
        <v>188</v>
      </c>
    </row>
    <row r="92" spans="1:31" ht="15.75">
      <c r="A92" s="3">
        <v>107</v>
      </c>
      <c r="B92" s="31">
        <v>45102</v>
      </c>
      <c r="C92" s="11">
        <v>8</v>
      </c>
      <c r="D92" s="5">
        <v>11</v>
      </c>
      <c r="E92" s="5">
        <v>29.7</v>
      </c>
      <c r="F92" s="6">
        <v>16.119999999999997</v>
      </c>
      <c r="G92" s="5">
        <v>86</v>
      </c>
      <c r="I92" s="11">
        <v>40.78</v>
      </c>
      <c r="J92" s="5">
        <v>240</v>
      </c>
      <c r="W92" s="11">
        <v>40.519999999999996</v>
      </c>
      <c r="X92" s="5">
        <v>169</v>
      </c>
      <c r="AA92" s="14" cm="1">
        <f t="array" ref="AA92">_xlfn.IFS(C92&gt;M$12,M$12,C92&lt;M$13,M$13,TRUE,C92)</f>
        <v>8</v>
      </c>
      <c r="AB92" s="14" cm="1">
        <f t="array" ref="AB92">_xlfn.IFS(D92&gt;N$12,N$12,D92&lt;N$13,N$13,TRUE,D92)</f>
        <v>11</v>
      </c>
      <c r="AC92" s="14" cm="1">
        <f t="array" ref="AC92">_xlfn.IFS(E92&gt;O$12,O$12,E92&lt;O$13,O$13,TRUE,E92)</f>
        <v>29.7</v>
      </c>
      <c r="AD92" s="14" cm="1">
        <f t="array" ref="AD92">_xlfn.IFS(F92&gt;P$12,P$12,F92&lt;P$13,P$13,TRUE,F92)</f>
        <v>16.119999999999997</v>
      </c>
      <c r="AE92" s="14" cm="1">
        <f t="array" ref="AE92">_xlfn.IFS(G92&gt;Q$12,Q$12,G92&lt;Q$13,Q$13,TRUE,G92)</f>
        <v>86</v>
      </c>
    </row>
    <row r="93" spans="1:31" ht="15.75">
      <c r="A93" s="3">
        <v>183</v>
      </c>
      <c r="B93" s="31">
        <v>45178</v>
      </c>
      <c r="C93" s="11">
        <v>18.240000000000002</v>
      </c>
      <c r="D93" s="5">
        <v>5.7</v>
      </c>
      <c r="E93" s="5">
        <v>29.7</v>
      </c>
      <c r="F93" s="6">
        <v>16.59</v>
      </c>
      <c r="G93" s="5">
        <v>105</v>
      </c>
      <c r="I93" s="11">
        <v>40.660000000000004</v>
      </c>
      <c r="J93" s="5">
        <v>175</v>
      </c>
      <c r="W93" s="11">
        <v>40.4</v>
      </c>
      <c r="X93" s="5">
        <v>186</v>
      </c>
      <c r="AA93" s="14" cm="1">
        <f t="array" ref="AA93">_xlfn.IFS(C93&gt;M$12,M$12,C93&lt;M$13,M$13,TRUE,C93)</f>
        <v>18.240000000000002</v>
      </c>
      <c r="AB93" s="14" cm="1">
        <f t="array" ref="AB93">_xlfn.IFS(D93&gt;N$12,N$12,D93&lt;N$13,N$13,TRUE,D93)</f>
        <v>5.7</v>
      </c>
      <c r="AC93" s="14" cm="1">
        <f t="array" ref="AC93">_xlfn.IFS(E93&gt;O$12,O$12,E93&lt;O$13,O$13,TRUE,E93)</f>
        <v>29.7</v>
      </c>
      <c r="AD93" s="14" cm="1">
        <f t="array" ref="AD93">_xlfn.IFS(F93&gt;P$12,P$12,F93&lt;P$13,P$13,TRUE,F93)</f>
        <v>16.59</v>
      </c>
      <c r="AE93" s="14" cm="1">
        <f t="array" ref="AE93">_xlfn.IFS(G93&gt;Q$12,Q$12,G93&lt;Q$13,Q$13,TRUE,G93)</f>
        <v>105</v>
      </c>
    </row>
    <row r="94" spans="1:31" ht="15.75">
      <c r="A94" s="3">
        <v>65</v>
      </c>
      <c r="B94" s="31">
        <v>45060</v>
      </c>
      <c r="C94" s="11">
        <v>27.22</v>
      </c>
      <c r="D94" s="5">
        <v>42.8</v>
      </c>
      <c r="E94" s="5">
        <v>28.9</v>
      </c>
      <c r="F94" s="6">
        <v>22.949999999999996</v>
      </c>
      <c r="G94" s="5">
        <v>187</v>
      </c>
      <c r="I94" s="11">
        <v>40.519999999999996</v>
      </c>
      <c r="J94" s="5">
        <v>169</v>
      </c>
      <c r="W94" s="11">
        <v>40.04</v>
      </c>
      <c r="X94" s="5">
        <v>131</v>
      </c>
      <c r="AA94" s="14" cm="1">
        <f t="array" ref="AA94">_xlfn.IFS(C94&gt;M$12,M$12,C94&lt;M$13,M$13,TRUE,C94)</f>
        <v>27.22</v>
      </c>
      <c r="AB94" s="14" cm="1">
        <f t="array" ref="AB94">_xlfn.IFS(D94&gt;N$12,N$12,D94&lt;N$13,N$13,TRUE,D94)</f>
        <v>42.8</v>
      </c>
      <c r="AC94" s="14" cm="1">
        <f t="array" ref="AC94">_xlfn.IFS(E94&gt;O$12,O$12,E94&lt;O$13,O$13,TRUE,E94)</f>
        <v>28.9</v>
      </c>
      <c r="AD94" s="14" cm="1">
        <f t="array" ref="AD94">_xlfn.IFS(F94&gt;P$12,P$12,F94&lt;P$13,P$13,TRUE,F94)</f>
        <v>22.949999999999996</v>
      </c>
      <c r="AE94" s="14" cm="1">
        <f t="array" ref="AE94">_xlfn.IFS(G94&gt;Q$12,Q$12,G94&lt;Q$13,Q$13,TRUE,G94)</f>
        <v>187</v>
      </c>
    </row>
    <row r="95" spans="1:31" ht="15.75">
      <c r="A95" s="3">
        <v>182</v>
      </c>
      <c r="B95" s="31">
        <v>45177</v>
      </c>
      <c r="C95" s="11">
        <v>52.7</v>
      </c>
      <c r="D95" s="5">
        <v>5.4</v>
      </c>
      <c r="E95" s="5">
        <v>27.4</v>
      </c>
      <c r="F95" s="6">
        <v>13.59</v>
      </c>
      <c r="G95" s="5">
        <v>124</v>
      </c>
      <c r="I95" s="11">
        <v>40.4</v>
      </c>
      <c r="J95" s="5">
        <v>186</v>
      </c>
      <c r="W95" s="11">
        <v>40</v>
      </c>
      <c r="X95" s="5">
        <v>118</v>
      </c>
      <c r="AA95" s="14" cm="1">
        <f t="array" ref="AA95">_xlfn.IFS(C95&gt;M$12,M$12,C95&lt;M$13,M$13,TRUE,C95)</f>
        <v>52.7</v>
      </c>
      <c r="AB95" s="14" cm="1">
        <f t="array" ref="AB95">_xlfn.IFS(D95&gt;N$12,N$12,D95&lt;N$13,N$13,TRUE,D95)</f>
        <v>5.4</v>
      </c>
      <c r="AC95" s="14" cm="1">
        <f t="array" ref="AC95">_xlfn.IFS(E95&gt;O$12,O$12,E95&lt;O$13,O$13,TRUE,E95)</f>
        <v>27.4</v>
      </c>
      <c r="AD95" s="14" cm="1">
        <f t="array" ref="AD95">_xlfn.IFS(F95&gt;P$12,P$12,F95&lt;P$13,P$13,TRUE,F95)</f>
        <v>13.59</v>
      </c>
      <c r="AE95" s="14" cm="1">
        <f t="array" ref="AE95">_xlfn.IFS(G95&gt;Q$12,Q$12,G95&lt;Q$13,Q$13,TRUE,G95)</f>
        <v>124</v>
      </c>
    </row>
    <row r="96" spans="1:31" ht="15.75">
      <c r="A96" s="3">
        <v>63</v>
      </c>
      <c r="B96" s="31">
        <v>45058</v>
      </c>
      <c r="C96" s="11">
        <v>53.86</v>
      </c>
      <c r="D96" s="5">
        <v>15.5</v>
      </c>
      <c r="E96" s="5">
        <v>27.3</v>
      </c>
      <c r="F96" s="6">
        <v>20.759999999999998</v>
      </c>
      <c r="G96" s="5">
        <v>170</v>
      </c>
      <c r="I96" s="11">
        <v>40.04</v>
      </c>
      <c r="J96" s="5">
        <v>131</v>
      </c>
      <c r="W96" s="11">
        <v>39.96</v>
      </c>
      <c r="X96" s="5">
        <v>111</v>
      </c>
      <c r="AA96" s="14" cm="1">
        <f t="array" ref="AA96">_xlfn.IFS(C96&gt;M$12,M$12,C96&lt;M$13,M$13,TRUE,C96)</f>
        <v>53.86</v>
      </c>
      <c r="AB96" s="14" cm="1">
        <f t="array" ref="AB96">_xlfn.IFS(D96&gt;N$12,N$12,D96&lt;N$13,N$13,TRUE,D96)</f>
        <v>15.5</v>
      </c>
      <c r="AC96" s="14" cm="1">
        <f t="array" ref="AC96">_xlfn.IFS(E96&gt;O$12,O$12,E96&lt;O$13,O$13,TRUE,E96)</f>
        <v>27.3</v>
      </c>
      <c r="AD96" s="14" cm="1">
        <f t="array" ref="AD96">_xlfn.IFS(F96&gt;P$12,P$12,F96&lt;P$13,P$13,TRUE,F96)</f>
        <v>20.759999999999998</v>
      </c>
      <c r="AE96" s="14" cm="1">
        <f t="array" ref="AE96">_xlfn.IFS(G96&gt;Q$12,Q$12,G96&lt;Q$13,Q$13,TRUE,G96)</f>
        <v>170</v>
      </c>
    </row>
    <row r="97" spans="1:31" ht="15.75">
      <c r="A97" s="3">
        <v>70</v>
      </c>
      <c r="B97" s="31">
        <v>45065</v>
      </c>
      <c r="C97" s="11">
        <v>48.36</v>
      </c>
      <c r="D97" s="5">
        <v>43.9</v>
      </c>
      <c r="E97" s="5">
        <v>27.2</v>
      </c>
      <c r="F97" s="6">
        <v>32.749999999999993</v>
      </c>
      <c r="G97" s="5">
        <v>229</v>
      </c>
      <c r="I97" s="11">
        <v>39.96</v>
      </c>
      <c r="J97" s="5">
        <v>111</v>
      </c>
      <c r="W97" s="11">
        <v>39.14</v>
      </c>
      <c r="X97" s="5">
        <v>159</v>
      </c>
      <c r="AA97" s="14" cm="1">
        <f t="array" ref="AA97">_xlfn.IFS(C97&gt;M$12,M$12,C97&lt;M$13,M$13,TRUE,C97)</f>
        <v>48.36</v>
      </c>
      <c r="AB97" s="14" cm="1">
        <f t="array" ref="AB97">_xlfn.IFS(D97&gt;N$12,N$12,D97&lt;N$13,N$13,TRUE,D97)</f>
        <v>43.9</v>
      </c>
      <c r="AC97" s="14" cm="1">
        <f t="array" ref="AC97">_xlfn.IFS(E97&gt;O$12,O$12,E97&lt;O$13,O$13,TRUE,E97)</f>
        <v>27.2</v>
      </c>
      <c r="AD97" s="14" cm="1">
        <f t="array" ref="AD97">_xlfn.IFS(F97&gt;P$12,P$12,F97&lt;P$13,P$13,TRUE,F97)</f>
        <v>32.749999999999993</v>
      </c>
      <c r="AE97" s="14" cm="1">
        <f t="array" ref="AE97">_xlfn.IFS(G97&gt;Q$12,Q$12,G97&lt;Q$13,Q$13,TRUE,G97)</f>
        <v>229</v>
      </c>
    </row>
    <row r="98" spans="1:31" ht="15.75">
      <c r="A98" s="3">
        <v>187</v>
      </c>
      <c r="B98" s="31">
        <v>45182</v>
      </c>
      <c r="C98" s="11">
        <v>35.9</v>
      </c>
      <c r="D98" s="5">
        <v>2.1</v>
      </c>
      <c r="E98" s="5">
        <v>26.6</v>
      </c>
      <c r="F98" s="6">
        <v>4.3599999999999994</v>
      </c>
      <c r="G98" s="5">
        <v>108</v>
      </c>
      <c r="I98" s="11">
        <v>39.14</v>
      </c>
      <c r="J98" s="5">
        <v>159</v>
      </c>
      <c r="W98" s="11">
        <v>38.58</v>
      </c>
      <c r="X98" s="5">
        <v>167</v>
      </c>
      <c r="AA98" s="14" cm="1">
        <f t="array" ref="AA98">_xlfn.IFS(C98&gt;M$12,M$12,C98&lt;M$13,M$13,TRUE,C98)</f>
        <v>35.9</v>
      </c>
      <c r="AB98" s="14" cm="1">
        <f t="array" ref="AB98">_xlfn.IFS(D98&gt;N$12,N$12,D98&lt;N$13,N$13,TRUE,D98)</f>
        <v>2.1</v>
      </c>
      <c r="AC98" s="14" cm="1">
        <f t="array" ref="AC98">_xlfn.IFS(E98&gt;O$12,O$12,E98&lt;O$13,O$13,TRUE,E98)</f>
        <v>26.6</v>
      </c>
      <c r="AD98" s="14" cm="1">
        <f t="array" ref="AD98">_xlfn.IFS(F98&gt;P$12,P$12,F98&lt;P$13,P$13,TRUE,F98)</f>
        <v>4.3599999999999994</v>
      </c>
      <c r="AE98" s="14" cm="1">
        <f t="array" ref="AE98">_xlfn.IFS(G98&gt;Q$12,Q$12,G98&lt;Q$13,Q$13,TRUE,G98)</f>
        <v>108</v>
      </c>
    </row>
    <row r="99" spans="1:31" ht="15.75">
      <c r="A99" s="3">
        <v>44</v>
      </c>
      <c r="B99" s="31">
        <v>45039</v>
      </c>
      <c r="C99" s="11">
        <v>51.38</v>
      </c>
      <c r="D99" s="5">
        <v>8.4</v>
      </c>
      <c r="E99" s="5">
        <v>26.4</v>
      </c>
      <c r="F99" s="6">
        <v>14.33</v>
      </c>
      <c r="G99" s="5">
        <v>149</v>
      </c>
      <c r="I99" s="11">
        <v>38.58</v>
      </c>
      <c r="J99" s="5">
        <v>163</v>
      </c>
      <c r="W99" s="11">
        <v>38.58</v>
      </c>
      <c r="X99" s="5">
        <v>163</v>
      </c>
      <c r="AA99" s="14" cm="1">
        <f t="array" ref="AA99">_xlfn.IFS(C99&gt;M$12,M$12,C99&lt;M$13,M$13,TRUE,C99)</f>
        <v>51.38</v>
      </c>
      <c r="AB99" s="14" cm="1">
        <f t="array" ref="AB99">_xlfn.IFS(D99&gt;N$12,N$12,D99&lt;N$13,N$13,TRUE,D99)</f>
        <v>8.4</v>
      </c>
      <c r="AC99" s="14" cm="1">
        <f t="array" ref="AC99">_xlfn.IFS(E99&gt;O$12,O$12,E99&lt;O$13,O$13,TRUE,E99)</f>
        <v>26.4</v>
      </c>
      <c r="AD99" s="14" cm="1">
        <f t="array" ref="AD99">_xlfn.IFS(F99&gt;P$12,P$12,F99&lt;P$13,P$13,TRUE,F99)</f>
        <v>14.33</v>
      </c>
      <c r="AE99" s="14" cm="1">
        <f t="array" ref="AE99">_xlfn.IFS(G99&gt;Q$12,Q$12,G99&lt;Q$13,Q$13,TRUE,G99)</f>
        <v>149</v>
      </c>
    </row>
    <row r="100" spans="1:31" ht="15.75">
      <c r="A100" s="3">
        <v>24</v>
      </c>
      <c r="B100" s="31">
        <v>45019</v>
      </c>
      <c r="C100" s="11">
        <v>49.660000000000004</v>
      </c>
      <c r="D100" s="5">
        <v>16.899999999999999</v>
      </c>
      <c r="E100" s="5">
        <v>26.2</v>
      </c>
      <c r="F100" s="6">
        <v>20.8</v>
      </c>
      <c r="G100" s="5">
        <v>175</v>
      </c>
      <c r="I100" s="11">
        <v>38.58</v>
      </c>
      <c r="J100" s="5">
        <v>167</v>
      </c>
      <c r="W100" s="11">
        <v>37.839999999999996</v>
      </c>
      <c r="X100" s="5">
        <v>129</v>
      </c>
      <c r="AA100" s="14" cm="1">
        <f t="array" ref="AA100">_xlfn.IFS(C100&gt;M$12,M$12,C100&lt;M$13,M$13,TRUE,C100)</f>
        <v>49.660000000000004</v>
      </c>
      <c r="AB100" s="14" cm="1">
        <f t="array" ref="AB100">_xlfn.IFS(D100&gt;N$12,N$12,D100&lt;N$13,N$13,TRUE,D100)</f>
        <v>16.899999999999999</v>
      </c>
      <c r="AC100" s="14" cm="1">
        <f t="array" ref="AC100">_xlfn.IFS(E100&gt;O$12,O$12,E100&lt;O$13,O$13,TRUE,E100)</f>
        <v>26.2</v>
      </c>
      <c r="AD100" s="14" cm="1">
        <f t="array" ref="AD100">_xlfn.IFS(F100&gt;P$12,P$12,F100&lt;P$13,P$13,TRUE,F100)</f>
        <v>20.8</v>
      </c>
      <c r="AE100" s="14" cm="1">
        <f t="array" ref="AE100">_xlfn.IFS(G100&gt;Q$12,Q$12,G100&lt;Q$13,Q$13,TRUE,G100)</f>
        <v>175</v>
      </c>
    </row>
    <row r="101" spans="1:31" ht="15.75">
      <c r="A101" s="3">
        <v>126</v>
      </c>
      <c r="B101" s="31">
        <v>45121</v>
      </c>
      <c r="C101" s="11">
        <v>18.440000000000001</v>
      </c>
      <c r="D101" s="5">
        <v>11.8</v>
      </c>
      <c r="E101" s="5">
        <v>25.9</v>
      </c>
      <c r="F101" s="6">
        <v>4.2600000000000016</v>
      </c>
      <c r="G101" s="5">
        <v>126</v>
      </c>
      <c r="I101" s="11">
        <v>37.839999999999996</v>
      </c>
      <c r="J101" s="5">
        <v>129</v>
      </c>
      <c r="W101" s="11">
        <v>37.58</v>
      </c>
      <c r="X101" s="5">
        <v>196</v>
      </c>
      <c r="AA101" s="14" cm="1">
        <f t="array" ref="AA101">_xlfn.IFS(C101&gt;M$12,M$12,C101&lt;M$13,M$13,TRUE,C101)</f>
        <v>18.440000000000001</v>
      </c>
      <c r="AB101" s="14" cm="1">
        <f t="array" ref="AB101">_xlfn.IFS(D101&gt;N$12,N$12,D101&lt;N$13,N$13,TRUE,D101)</f>
        <v>11.8</v>
      </c>
      <c r="AC101" s="14" cm="1">
        <f t="array" ref="AC101">_xlfn.IFS(E101&gt;O$12,O$12,E101&lt;O$13,O$13,TRUE,E101)</f>
        <v>25.9</v>
      </c>
      <c r="AD101" s="14" cm="1">
        <f t="array" ref="AD101">_xlfn.IFS(F101&gt;P$12,P$12,F101&lt;P$13,P$13,TRUE,F101)</f>
        <v>4.2600000000000016</v>
      </c>
      <c r="AE101" s="14" cm="1">
        <f t="array" ref="AE101">_xlfn.IFS(G101&gt;Q$12,Q$12,G101&lt;Q$13,Q$13,TRUE,G101)</f>
        <v>126</v>
      </c>
    </row>
    <row r="102" spans="1:31" ht="15.75">
      <c r="A102" s="3">
        <v>109</v>
      </c>
      <c r="B102" s="31">
        <v>45104</v>
      </c>
      <c r="C102" s="11">
        <v>9.620000000000001</v>
      </c>
      <c r="D102" s="5">
        <v>0.4</v>
      </c>
      <c r="E102" s="5">
        <v>25.6</v>
      </c>
      <c r="F102" s="6">
        <v>11.269999999999998</v>
      </c>
      <c r="G102" s="5">
        <v>54</v>
      </c>
      <c r="I102" s="11">
        <v>37.58</v>
      </c>
      <c r="J102" s="5">
        <v>196</v>
      </c>
      <c r="W102" s="11">
        <v>37.260000000000005</v>
      </c>
      <c r="X102" s="5">
        <v>208</v>
      </c>
      <c r="AA102" s="14" cm="1">
        <f t="array" ref="AA102">_xlfn.IFS(C102&gt;M$12,M$12,C102&lt;M$13,M$13,TRUE,C102)</f>
        <v>9.620000000000001</v>
      </c>
      <c r="AB102" s="14" cm="1">
        <f t="array" ref="AB102">_xlfn.IFS(D102&gt;N$12,N$12,D102&lt;N$13,N$13,TRUE,D102)</f>
        <v>0.4</v>
      </c>
      <c r="AC102" s="14" cm="1">
        <f t="array" ref="AC102">_xlfn.IFS(E102&gt;O$12,O$12,E102&lt;O$13,O$13,TRUE,E102)</f>
        <v>25.6</v>
      </c>
      <c r="AD102" s="14" cm="1">
        <f t="array" ref="AD102">_xlfn.IFS(F102&gt;P$12,P$12,F102&lt;P$13,P$13,TRUE,F102)</f>
        <v>11.269999999999998</v>
      </c>
      <c r="AE102" s="14" cm="1">
        <f t="array" ref="AE102">_xlfn.IFS(G102&gt;Q$12,Q$12,G102&lt;Q$13,Q$13,TRUE,G102)</f>
        <v>54</v>
      </c>
    </row>
    <row r="103" spans="1:31" ht="15.75">
      <c r="A103" s="3">
        <v>117</v>
      </c>
      <c r="B103" s="31">
        <v>45112</v>
      </c>
      <c r="C103" s="11">
        <v>37.839999999999996</v>
      </c>
      <c r="D103" s="5">
        <v>14.3</v>
      </c>
      <c r="E103" s="5">
        <v>25.6</v>
      </c>
      <c r="F103" s="6">
        <v>10.829999999999998</v>
      </c>
      <c r="G103" s="5">
        <v>129</v>
      </c>
      <c r="I103" s="11">
        <v>37.260000000000005</v>
      </c>
      <c r="J103" s="5">
        <v>208</v>
      </c>
      <c r="W103" s="11">
        <v>36.68</v>
      </c>
      <c r="X103" s="5">
        <v>129</v>
      </c>
      <c r="AA103" s="14" cm="1">
        <f t="array" ref="AA103">_xlfn.IFS(C103&gt;M$12,M$12,C103&lt;M$13,M$13,TRUE,C103)</f>
        <v>37.839999999999996</v>
      </c>
      <c r="AB103" s="14" cm="1">
        <f t="array" ref="AB103">_xlfn.IFS(D103&gt;N$12,N$12,D103&lt;N$13,N$13,TRUE,D103)</f>
        <v>14.3</v>
      </c>
      <c r="AC103" s="14" cm="1">
        <f t="array" ref="AC103">_xlfn.IFS(E103&gt;O$12,O$12,E103&lt;O$13,O$13,TRUE,E103)</f>
        <v>25.6</v>
      </c>
      <c r="AD103" s="14" cm="1">
        <f t="array" ref="AD103">_xlfn.IFS(F103&gt;P$12,P$12,F103&lt;P$13,P$13,TRUE,F103)</f>
        <v>10.829999999999998</v>
      </c>
      <c r="AE103" s="14" cm="1">
        <f t="array" ref="AE103">_xlfn.IFS(G103&gt;Q$12,Q$12,G103&lt;Q$13,Q$13,TRUE,G103)</f>
        <v>129</v>
      </c>
    </row>
    <row r="104" spans="1:31" ht="15.75">
      <c r="A104" s="3">
        <v>158</v>
      </c>
      <c r="B104" s="31">
        <v>45153</v>
      </c>
      <c r="C104" s="11">
        <v>39.96</v>
      </c>
      <c r="D104" s="5">
        <v>1.3</v>
      </c>
      <c r="E104" s="5">
        <v>24.3</v>
      </c>
      <c r="F104" s="6">
        <v>5.91</v>
      </c>
      <c r="G104" s="5">
        <v>111</v>
      </c>
      <c r="I104" s="11">
        <v>36.68</v>
      </c>
      <c r="J104" s="5">
        <v>129</v>
      </c>
      <c r="W104" s="11">
        <v>36.32</v>
      </c>
      <c r="X104" s="5">
        <v>108</v>
      </c>
      <c r="AA104" s="14" cm="1">
        <f t="array" ref="AA104">_xlfn.IFS(C104&gt;M$12,M$12,C104&lt;M$13,M$13,TRUE,C104)</f>
        <v>39.96</v>
      </c>
      <c r="AB104" s="14" cm="1">
        <f t="array" ref="AB104">_xlfn.IFS(D104&gt;N$12,N$12,D104&lt;N$13,N$13,TRUE,D104)</f>
        <v>1.3</v>
      </c>
      <c r="AC104" s="14" cm="1">
        <f t="array" ref="AC104">_xlfn.IFS(E104&gt;O$12,O$12,E104&lt;O$13,O$13,TRUE,E104)</f>
        <v>24.3</v>
      </c>
      <c r="AD104" s="14" cm="1">
        <f t="array" ref="AD104">_xlfn.IFS(F104&gt;P$12,P$12,F104&lt;P$13,P$13,TRUE,F104)</f>
        <v>5.91</v>
      </c>
      <c r="AE104" s="14" cm="1">
        <f t="array" ref="AE104">_xlfn.IFS(G104&gt;Q$12,Q$12,G104&lt;Q$13,Q$13,TRUE,G104)</f>
        <v>111</v>
      </c>
    </row>
    <row r="105" spans="1:31" ht="15.75">
      <c r="A105" s="3">
        <v>11</v>
      </c>
      <c r="B105" s="31">
        <v>45006</v>
      </c>
      <c r="C105" s="11">
        <v>23.22</v>
      </c>
      <c r="D105" s="5">
        <v>5.8</v>
      </c>
      <c r="E105" s="5">
        <v>24.2</v>
      </c>
      <c r="F105" s="6">
        <v>19.829999999999998</v>
      </c>
      <c r="G105" s="5">
        <v>95</v>
      </c>
      <c r="I105" s="11">
        <v>36.32</v>
      </c>
      <c r="J105" s="5">
        <v>108</v>
      </c>
      <c r="W105" s="11">
        <v>36.260000000000005</v>
      </c>
      <c r="X105" s="5">
        <v>163</v>
      </c>
      <c r="AA105" s="14" cm="1">
        <f t="array" ref="AA105">_xlfn.IFS(C105&gt;M$12,M$12,C105&lt;M$13,M$13,TRUE,C105)</f>
        <v>23.22</v>
      </c>
      <c r="AB105" s="14" cm="1">
        <f t="array" ref="AB105">_xlfn.IFS(D105&gt;N$12,N$12,D105&lt;N$13,N$13,TRUE,D105)</f>
        <v>5.8</v>
      </c>
      <c r="AC105" s="14" cm="1">
        <f t="array" ref="AC105">_xlfn.IFS(E105&gt;O$12,O$12,E105&lt;O$13,O$13,TRUE,E105)</f>
        <v>24.2</v>
      </c>
      <c r="AD105" s="14" cm="1">
        <f t="array" ref="AD105">_xlfn.IFS(F105&gt;P$12,P$12,F105&lt;P$13,P$13,TRUE,F105)</f>
        <v>19.829999999999998</v>
      </c>
      <c r="AE105" s="14" cm="1">
        <f t="array" ref="AE105">_xlfn.IFS(G105&gt;Q$12,Q$12,G105&lt;Q$13,Q$13,TRUE,G105)</f>
        <v>95</v>
      </c>
    </row>
    <row r="106" spans="1:31" ht="15.75">
      <c r="A106" s="3">
        <v>179</v>
      </c>
      <c r="B106" s="31">
        <v>45174</v>
      </c>
      <c r="C106" s="11">
        <v>63.339999999999996</v>
      </c>
      <c r="D106" s="5">
        <v>2.2999999999999998</v>
      </c>
      <c r="E106" s="5">
        <v>23.7</v>
      </c>
      <c r="F106" s="6">
        <v>19.339999999999996</v>
      </c>
      <c r="G106" s="5">
        <v>131</v>
      </c>
      <c r="I106" s="11">
        <v>36.260000000000005</v>
      </c>
      <c r="J106" s="5">
        <v>163</v>
      </c>
      <c r="W106" s="11">
        <v>35.9</v>
      </c>
      <c r="X106" s="5">
        <v>108</v>
      </c>
      <c r="AA106" s="14" cm="1">
        <f t="array" ref="AA106">_xlfn.IFS(C106&gt;M$12,M$12,C106&lt;M$13,M$13,TRUE,C106)</f>
        <v>63.339999999999996</v>
      </c>
      <c r="AB106" s="14" cm="1">
        <f t="array" ref="AB106">_xlfn.IFS(D106&gt;N$12,N$12,D106&lt;N$13,N$13,TRUE,D106)</f>
        <v>2.2999999999999998</v>
      </c>
      <c r="AC106" s="14" cm="1">
        <f t="array" ref="AC106">_xlfn.IFS(E106&gt;O$12,O$12,E106&lt;O$13,O$13,TRUE,E106)</f>
        <v>23.7</v>
      </c>
      <c r="AD106" s="14" cm="1">
        <f t="array" ref="AD106">_xlfn.IFS(F106&gt;P$12,P$12,F106&lt;P$13,P$13,TRUE,F106)</f>
        <v>19.339999999999996</v>
      </c>
      <c r="AE106" s="14" cm="1">
        <f t="array" ref="AE106">_xlfn.IFS(G106&gt;Q$12,Q$12,G106&lt;Q$13,Q$13,TRUE,G106)</f>
        <v>131</v>
      </c>
    </row>
    <row r="107" spans="1:31" ht="15.75">
      <c r="A107" s="3">
        <v>7</v>
      </c>
      <c r="B107" s="31">
        <v>45002</v>
      </c>
      <c r="C107" s="11">
        <v>13.5</v>
      </c>
      <c r="D107" s="5">
        <v>32.799999999999997</v>
      </c>
      <c r="E107" s="5">
        <v>23.5</v>
      </c>
      <c r="F107" s="6">
        <v>12.749999999999998</v>
      </c>
      <c r="G107" s="5">
        <v>123</v>
      </c>
      <c r="I107" s="11">
        <v>35.9</v>
      </c>
      <c r="J107" s="5">
        <v>108</v>
      </c>
      <c r="W107" s="11">
        <v>33.700000000000003</v>
      </c>
      <c r="X107" s="5">
        <v>193</v>
      </c>
      <c r="AA107" s="14" cm="1">
        <f t="array" ref="AA107">_xlfn.IFS(C107&gt;M$12,M$12,C107&lt;M$13,M$13,TRUE,C107)</f>
        <v>13.5</v>
      </c>
      <c r="AB107" s="14" cm="1">
        <f t="array" ref="AB107">_xlfn.IFS(D107&gt;N$12,N$12,D107&lt;N$13,N$13,TRUE,D107)</f>
        <v>32.799999999999997</v>
      </c>
      <c r="AC107" s="14" cm="1">
        <f t="array" ref="AC107">_xlfn.IFS(E107&gt;O$12,O$12,E107&lt;O$13,O$13,TRUE,E107)</f>
        <v>23.5</v>
      </c>
      <c r="AD107" s="14" cm="1">
        <f t="array" ref="AD107">_xlfn.IFS(F107&gt;P$12,P$12,F107&lt;P$13,P$13,TRUE,F107)</f>
        <v>12.749999999999998</v>
      </c>
      <c r="AE107" s="14" cm="1">
        <f t="array" ref="AE107">_xlfn.IFS(G107&gt;Q$12,Q$12,G107&lt;Q$13,Q$13,TRUE,G107)</f>
        <v>123</v>
      </c>
    </row>
    <row r="108" spans="1:31" ht="15.75">
      <c r="A108" s="3">
        <v>22</v>
      </c>
      <c r="B108" s="31">
        <v>45017</v>
      </c>
      <c r="C108" s="11">
        <v>48.480000000000004</v>
      </c>
      <c r="D108" s="5">
        <v>123</v>
      </c>
      <c r="E108" s="5">
        <v>23.5</v>
      </c>
      <c r="F108" s="6">
        <v>16.89</v>
      </c>
      <c r="G108" s="5">
        <v>127</v>
      </c>
      <c r="I108" s="11">
        <v>33.700000000000003</v>
      </c>
      <c r="J108" s="5">
        <v>193</v>
      </c>
      <c r="W108" s="11">
        <v>33.619999999999997</v>
      </c>
      <c r="X108" s="5">
        <v>171</v>
      </c>
      <c r="AA108" s="14" cm="1">
        <f t="array" ref="AA108">_xlfn.IFS(C108&gt;M$12,M$12,C108&lt;M$13,M$13,TRUE,C108)</f>
        <v>48.480000000000004</v>
      </c>
      <c r="AB108" s="14" cm="1">
        <f t="array" ref="AB108">_xlfn.IFS(D108&gt;N$12,N$12,D108&lt;N$13,N$13,TRUE,D108)</f>
        <v>77.150000000000006</v>
      </c>
      <c r="AC108" s="14" cm="1">
        <f t="array" ref="AC108">_xlfn.IFS(E108&gt;O$12,O$12,E108&lt;O$13,O$13,TRUE,E108)</f>
        <v>23.5</v>
      </c>
      <c r="AD108" s="14" cm="1">
        <f t="array" ref="AD108">_xlfn.IFS(F108&gt;P$12,P$12,F108&lt;P$13,P$13,TRUE,F108)</f>
        <v>16.89</v>
      </c>
      <c r="AE108" s="14" cm="1">
        <f t="array" ref="AE108">_xlfn.IFS(G108&gt;Q$12,Q$12,G108&lt;Q$13,Q$13,TRUE,G108)</f>
        <v>127</v>
      </c>
    </row>
    <row r="109" spans="1:31" ht="15.75">
      <c r="A109" s="3">
        <v>190</v>
      </c>
      <c r="B109" s="31">
        <v>45185</v>
      </c>
      <c r="C109" s="11">
        <v>6.74</v>
      </c>
      <c r="D109" s="5">
        <v>12.1</v>
      </c>
      <c r="E109" s="5">
        <v>23.4</v>
      </c>
      <c r="F109" s="6">
        <v>18.560000000000002</v>
      </c>
      <c r="G109" s="5">
        <v>83</v>
      </c>
      <c r="I109" s="11">
        <v>33.619999999999997</v>
      </c>
      <c r="J109" s="5">
        <v>171</v>
      </c>
      <c r="W109" s="11">
        <v>33.239999999999995</v>
      </c>
      <c r="X109" s="5">
        <v>133</v>
      </c>
      <c r="AA109" s="14" cm="1">
        <f t="array" ref="AA109">_xlfn.IFS(C109&gt;M$12,M$12,C109&lt;M$13,M$13,TRUE,C109)</f>
        <v>6.74</v>
      </c>
      <c r="AB109" s="14" cm="1">
        <f t="array" ref="AB109">_xlfn.IFS(D109&gt;N$12,N$12,D109&lt;N$13,N$13,TRUE,D109)</f>
        <v>12.1</v>
      </c>
      <c r="AC109" s="14" cm="1">
        <f t="array" ref="AC109">_xlfn.IFS(E109&gt;O$12,O$12,E109&lt;O$13,O$13,TRUE,E109)</f>
        <v>23.4</v>
      </c>
      <c r="AD109" s="14" cm="1">
        <f t="array" ref="AD109">_xlfn.IFS(F109&gt;P$12,P$12,F109&lt;P$13,P$13,TRUE,F109)</f>
        <v>18.560000000000002</v>
      </c>
      <c r="AE109" s="14" cm="1">
        <f t="array" ref="AE109">_xlfn.IFS(G109&gt;Q$12,Q$12,G109&lt;Q$13,Q$13,TRUE,G109)</f>
        <v>83</v>
      </c>
    </row>
    <row r="110" spans="1:31" ht="15.75">
      <c r="A110" s="3">
        <v>108</v>
      </c>
      <c r="B110" s="31">
        <v>45103</v>
      </c>
      <c r="C110" s="11">
        <v>27.080000000000002</v>
      </c>
      <c r="D110" s="5">
        <v>0.3</v>
      </c>
      <c r="E110" s="5">
        <v>23.2</v>
      </c>
      <c r="F110" s="6">
        <v>19.910000000000004</v>
      </c>
      <c r="G110" s="5">
        <v>104</v>
      </c>
      <c r="I110" s="11">
        <v>33.239999999999995</v>
      </c>
      <c r="J110" s="5">
        <v>133</v>
      </c>
      <c r="W110" s="11">
        <v>32.94</v>
      </c>
      <c r="X110" s="5">
        <v>184</v>
      </c>
      <c r="AA110" s="14" cm="1">
        <f t="array" ref="AA110">_xlfn.IFS(C110&gt;M$12,M$12,C110&lt;M$13,M$13,TRUE,C110)</f>
        <v>27.080000000000002</v>
      </c>
      <c r="AB110" s="14" cm="1">
        <f t="array" ref="AB110">_xlfn.IFS(D110&gt;N$12,N$12,D110&lt;N$13,N$13,TRUE,D110)</f>
        <v>0.3</v>
      </c>
      <c r="AC110" s="14" cm="1">
        <f t="array" ref="AC110">_xlfn.IFS(E110&gt;O$12,O$12,E110&lt;O$13,O$13,TRUE,E110)</f>
        <v>23.2</v>
      </c>
      <c r="AD110" s="14" cm="1">
        <f t="array" ref="AD110">_xlfn.IFS(F110&gt;P$12,P$12,F110&lt;P$13,P$13,TRUE,F110)</f>
        <v>19.910000000000004</v>
      </c>
      <c r="AE110" s="14" cm="1">
        <f t="array" ref="AE110">_xlfn.IFS(G110&gt;Q$12,Q$12,G110&lt;Q$13,Q$13,TRUE,G110)</f>
        <v>104</v>
      </c>
    </row>
    <row r="111" spans="1:31" ht="15.75">
      <c r="A111" s="3">
        <v>112</v>
      </c>
      <c r="B111" s="31">
        <v>45107</v>
      </c>
      <c r="C111" s="11">
        <v>55.339999999999996</v>
      </c>
      <c r="D111" s="5">
        <v>38</v>
      </c>
      <c r="E111" s="5">
        <v>23.2</v>
      </c>
      <c r="F111" s="6">
        <v>33.89</v>
      </c>
      <c r="G111" s="5">
        <v>221</v>
      </c>
      <c r="I111" s="11">
        <v>32.94</v>
      </c>
      <c r="J111" s="5">
        <v>184</v>
      </c>
      <c r="W111" s="11">
        <v>32.46</v>
      </c>
      <c r="X111" s="5">
        <v>148</v>
      </c>
      <c r="AA111" s="14" cm="1">
        <f t="array" ref="AA111">_xlfn.IFS(C111&gt;M$12,M$12,C111&lt;M$13,M$13,TRUE,C111)</f>
        <v>55.339999999999996</v>
      </c>
      <c r="AB111" s="14" cm="1">
        <f t="array" ref="AB111">_xlfn.IFS(D111&gt;N$12,N$12,D111&lt;N$13,N$13,TRUE,D111)</f>
        <v>38</v>
      </c>
      <c r="AC111" s="14" cm="1">
        <f t="array" ref="AC111">_xlfn.IFS(E111&gt;O$12,O$12,E111&lt;O$13,O$13,TRUE,E111)</f>
        <v>23.2</v>
      </c>
      <c r="AD111" s="14" cm="1">
        <f t="array" ref="AD111">_xlfn.IFS(F111&gt;P$12,P$12,F111&lt;P$13,P$13,TRUE,F111)</f>
        <v>33.89</v>
      </c>
      <c r="AE111" s="14" cm="1">
        <f t="array" ref="AE111">_xlfn.IFS(G111&gt;Q$12,Q$12,G111&lt;Q$13,Q$13,TRUE,G111)</f>
        <v>221</v>
      </c>
    </row>
    <row r="112" spans="1:31" ht="15.75">
      <c r="A112" s="3">
        <v>80</v>
      </c>
      <c r="B112" s="31">
        <v>45075</v>
      </c>
      <c r="C112" s="11">
        <v>31.2</v>
      </c>
      <c r="D112" s="5">
        <v>7.7</v>
      </c>
      <c r="E112" s="5">
        <v>23.1</v>
      </c>
      <c r="F112" s="6">
        <v>6.2099999999999991</v>
      </c>
      <c r="G112" s="5">
        <v>120</v>
      </c>
      <c r="I112" s="11">
        <v>32.46</v>
      </c>
      <c r="J112" s="5">
        <v>148</v>
      </c>
      <c r="W112" s="11">
        <v>32.339999999999996</v>
      </c>
      <c r="X112" s="5">
        <v>138</v>
      </c>
      <c r="AA112" s="14" cm="1">
        <f t="array" ref="AA112">_xlfn.IFS(C112&gt;M$12,M$12,C112&lt;M$13,M$13,TRUE,C112)</f>
        <v>31.2</v>
      </c>
      <c r="AB112" s="14" cm="1">
        <f t="array" ref="AB112">_xlfn.IFS(D112&gt;N$12,N$12,D112&lt;N$13,N$13,TRUE,D112)</f>
        <v>7.7</v>
      </c>
      <c r="AC112" s="14" cm="1">
        <f t="array" ref="AC112">_xlfn.IFS(E112&gt;O$12,O$12,E112&lt;O$13,O$13,TRUE,E112)</f>
        <v>23.1</v>
      </c>
      <c r="AD112" s="14" cm="1">
        <f t="array" ref="AD112">_xlfn.IFS(F112&gt;P$12,P$12,F112&lt;P$13,P$13,TRUE,F112)</f>
        <v>6.2099999999999991</v>
      </c>
      <c r="AE112" s="14" cm="1">
        <f t="array" ref="AE112">_xlfn.IFS(G112&gt;Q$12,Q$12,G112&lt;Q$13,Q$13,TRUE,G112)</f>
        <v>120</v>
      </c>
    </row>
    <row r="113" spans="1:31" ht="15.75">
      <c r="A113" s="3">
        <v>28</v>
      </c>
      <c r="B113" s="31">
        <v>45023</v>
      </c>
      <c r="C113" s="11">
        <v>49.019999999999996</v>
      </c>
      <c r="D113" s="5">
        <v>16.7</v>
      </c>
      <c r="E113" s="5">
        <v>22.9</v>
      </c>
      <c r="F113" s="6">
        <v>23.2</v>
      </c>
      <c r="G113" s="5">
        <v>168</v>
      </c>
      <c r="I113" s="11">
        <v>32.339999999999996</v>
      </c>
      <c r="J113" s="5">
        <v>138</v>
      </c>
      <c r="W113" s="11">
        <v>31.860000000000003</v>
      </c>
      <c r="X113" s="5">
        <v>93</v>
      </c>
      <c r="AA113" s="14" cm="1">
        <f t="array" ref="AA113">_xlfn.IFS(C113&gt;M$12,M$12,C113&lt;M$13,M$13,TRUE,C113)</f>
        <v>49.019999999999996</v>
      </c>
      <c r="AB113" s="14" cm="1">
        <f t="array" ref="AB113">_xlfn.IFS(D113&gt;N$12,N$12,D113&lt;N$13,N$13,TRUE,D113)</f>
        <v>16.7</v>
      </c>
      <c r="AC113" s="14" cm="1">
        <f t="array" ref="AC113">_xlfn.IFS(E113&gt;O$12,O$12,E113&lt;O$13,O$13,TRUE,E113)</f>
        <v>22.9</v>
      </c>
      <c r="AD113" s="14" cm="1">
        <f t="array" ref="AD113">_xlfn.IFS(F113&gt;P$12,P$12,F113&lt;P$13,P$13,TRUE,F113)</f>
        <v>23.2</v>
      </c>
      <c r="AE113" s="14" cm="1">
        <f t="array" ref="AE113">_xlfn.IFS(G113&gt;Q$12,Q$12,G113&lt;Q$13,Q$13,TRUE,G113)</f>
        <v>168</v>
      </c>
    </row>
    <row r="114" spans="1:31" ht="15.75">
      <c r="A114" s="3">
        <v>29</v>
      </c>
      <c r="B114" s="31">
        <v>45024</v>
      </c>
      <c r="C114" s="11">
        <v>52.760000000000005</v>
      </c>
      <c r="D114" s="5">
        <v>27.1</v>
      </c>
      <c r="E114" s="5">
        <v>22.9</v>
      </c>
      <c r="F114" s="6">
        <v>29.270000000000007</v>
      </c>
      <c r="G114" s="5">
        <v>199</v>
      </c>
      <c r="I114" s="11">
        <v>31.860000000000003</v>
      </c>
      <c r="J114" s="5">
        <v>93</v>
      </c>
      <c r="W114" s="11">
        <v>31.3</v>
      </c>
      <c r="X114" s="5">
        <v>197</v>
      </c>
      <c r="AA114" s="14" cm="1">
        <f t="array" ref="AA114">_xlfn.IFS(C114&gt;M$12,M$12,C114&lt;M$13,M$13,TRUE,C114)</f>
        <v>52.760000000000005</v>
      </c>
      <c r="AB114" s="14" cm="1">
        <f t="array" ref="AB114">_xlfn.IFS(D114&gt;N$12,N$12,D114&lt;N$13,N$13,TRUE,D114)</f>
        <v>27.1</v>
      </c>
      <c r="AC114" s="14" cm="1">
        <f t="array" ref="AC114">_xlfn.IFS(E114&gt;O$12,O$12,E114&lt;O$13,O$13,TRUE,E114)</f>
        <v>22.9</v>
      </c>
      <c r="AD114" s="14" cm="1">
        <f t="array" ref="AD114">_xlfn.IFS(F114&gt;P$12,P$12,F114&lt;P$13,P$13,TRUE,F114)</f>
        <v>29.270000000000007</v>
      </c>
      <c r="AE114" s="14" cm="1">
        <f t="array" ref="AE114">_xlfn.IFS(G114&gt;Q$12,Q$12,G114&lt;Q$13,Q$13,TRUE,G114)</f>
        <v>199</v>
      </c>
    </row>
    <row r="115" spans="1:31" ht="15.75">
      <c r="A115" s="3">
        <v>81</v>
      </c>
      <c r="B115" s="31">
        <v>45076</v>
      </c>
      <c r="C115" s="11">
        <v>19.28</v>
      </c>
      <c r="D115" s="5">
        <v>26.7</v>
      </c>
      <c r="E115" s="5">
        <v>22.3</v>
      </c>
      <c r="F115" s="6">
        <v>12.070000000000002</v>
      </c>
      <c r="G115" s="5">
        <v>120</v>
      </c>
      <c r="I115" s="11">
        <v>31.3</v>
      </c>
      <c r="J115" s="5">
        <v>197</v>
      </c>
      <c r="W115" s="11">
        <v>31.2</v>
      </c>
      <c r="X115" s="5">
        <v>125</v>
      </c>
      <c r="AA115" s="14" cm="1">
        <f t="array" ref="AA115">_xlfn.IFS(C115&gt;M$12,M$12,C115&lt;M$13,M$13,TRUE,C115)</f>
        <v>19.28</v>
      </c>
      <c r="AB115" s="14" cm="1">
        <f t="array" ref="AB115">_xlfn.IFS(D115&gt;N$12,N$12,D115&lt;N$13,N$13,TRUE,D115)</f>
        <v>26.7</v>
      </c>
      <c r="AC115" s="14" cm="1">
        <f t="array" ref="AC115">_xlfn.IFS(E115&gt;O$12,O$12,E115&lt;O$13,O$13,TRUE,E115)</f>
        <v>22.3</v>
      </c>
      <c r="AD115" s="14" cm="1">
        <f t="array" ref="AD115">_xlfn.IFS(F115&gt;P$12,P$12,F115&lt;P$13,P$13,TRUE,F115)</f>
        <v>12.070000000000002</v>
      </c>
      <c r="AE115" s="14" cm="1">
        <f t="array" ref="AE115">_xlfn.IFS(G115&gt;Q$12,Q$12,G115&lt;Q$13,Q$13,TRUE,G115)</f>
        <v>120</v>
      </c>
    </row>
    <row r="116" spans="1:31" ht="15.75">
      <c r="A116" s="3">
        <v>120</v>
      </c>
      <c r="B116" s="31">
        <v>45115</v>
      </c>
      <c r="C116" s="11">
        <v>9.879999999999999</v>
      </c>
      <c r="D116" s="5">
        <v>16</v>
      </c>
      <c r="E116" s="5">
        <v>22.3</v>
      </c>
      <c r="F116" s="6">
        <v>1.0199999999999996</v>
      </c>
      <c r="G116" s="5">
        <v>77</v>
      </c>
      <c r="I116" s="11">
        <v>31.2</v>
      </c>
      <c r="J116" s="5">
        <v>125</v>
      </c>
      <c r="W116" s="11">
        <v>31.2</v>
      </c>
      <c r="X116" s="5">
        <v>120</v>
      </c>
      <c r="AA116" s="14" cm="1">
        <f t="array" ref="AA116">_xlfn.IFS(C116&gt;M$12,M$12,C116&lt;M$13,M$13,TRUE,C116)</f>
        <v>9.879999999999999</v>
      </c>
      <c r="AB116" s="14" cm="1">
        <f t="array" ref="AB116">_xlfn.IFS(D116&gt;N$12,N$12,D116&lt;N$13,N$13,TRUE,D116)</f>
        <v>16</v>
      </c>
      <c r="AC116" s="14" cm="1">
        <f t="array" ref="AC116">_xlfn.IFS(E116&gt;O$12,O$12,E116&lt;O$13,O$13,TRUE,E116)</f>
        <v>22.3</v>
      </c>
      <c r="AD116" s="14" cm="1">
        <f t="array" ref="AD116">_xlfn.IFS(F116&gt;P$12,P$12,F116&lt;P$13,P$13,TRUE,F116)</f>
        <v>1.0199999999999996</v>
      </c>
      <c r="AE116" s="14" cm="1">
        <f t="array" ref="AE116">_xlfn.IFS(G116&gt;Q$12,Q$12,G116&lt;Q$13,Q$13,TRUE,G116)</f>
        <v>77</v>
      </c>
    </row>
    <row r="117" spans="1:31" ht="15.75">
      <c r="A117" s="3">
        <v>98</v>
      </c>
      <c r="B117" s="31">
        <v>45093</v>
      </c>
      <c r="C117" s="11">
        <v>41.980000000000004</v>
      </c>
      <c r="D117" s="5">
        <v>21</v>
      </c>
      <c r="E117" s="5">
        <v>22</v>
      </c>
      <c r="F117" s="6">
        <v>20.190000000000001</v>
      </c>
      <c r="G117" s="5">
        <v>168</v>
      </c>
      <c r="I117" s="11">
        <v>31.2</v>
      </c>
      <c r="J117" s="5">
        <v>120</v>
      </c>
      <c r="W117" s="11">
        <v>31.060000000000002</v>
      </c>
      <c r="X117" s="5">
        <v>123</v>
      </c>
      <c r="AA117" s="14" cm="1">
        <f t="array" ref="AA117">_xlfn.IFS(C117&gt;M$12,M$12,C117&lt;M$13,M$13,TRUE,C117)</f>
        <v>41.980000000000004</v>
      </c>
      <c r="AB117" s="14" cm="1">
        <f t="array" ref="AB117">_xlfn.IFS(D117&gt;N$12,N$12,D117&lt;N$13,N$13,TRUE,D117)</f>
        <v>21</v>
      </c>
      <c r="AC117" s="14" cm="1">
        <f t="array" ref="AC117">_xlfn.IFS(E117&gt;O$12,O$12,E117&lt;O$13,O$13,TRUE,E117)</f>
        <v>22</v>
      </c>
      <c r="AD117" s="14" cm="1">
        <f t="array" ref="AD117">_xlfn.IFS(F117&gt;P$12,P$12,F117&lt;P$13,P$13,TRUE,F117)</f>
        <v>20.190000000000001</v>
      </c>
      <c r="AE117" s="14" cm="1">
        <f t="array" ref="AE117">_xlfn.IFS(G117&gt;Q$12,Q$12,G117&lt;Q$13,Q$13,TRUE,G117)</f>
        <v>168</v>
      </c>
    </row>
    <row r="118" spans="1:31" ht="15.75">
      <c r="A118" s="3">
        <v>167</v>
      </c>
      <c r="B118" s="31">
        <v>45162</v>
      </c>
      <c r="C118" s="11">
        <v>11.58</v>
      </c>
      <c r="D118" s="5">
        <v>37.6</v>
      </c>
      <c r="E118" s="5">
        <v>21.6</v>
      </c>
      <c r="F118" s="6">
        <v>11.95</v>
      </c>
      <c r="G118" s="5">
        <v>90</v>
      </c>
      <c r="I118" s="11">
        <v>31.060000000000002</v>
      </c>
      <c r="J118" s="5">
        <v>123</v>
      </c>
      <c r="W118" s="11">
        <v>31.04</v>
      </c>
      <c r="X118" s="5">
        <v>152</v>
      </c>
      <c r="AA118" s="14" cm="1">
        <f t="array" ref="AA118">_xlfn.IFS(C118&gt;M$12,M$12,C118&lt;M$13,M$13,TRUE,C118)</f>
        <v>11.58</v>
      </c>
      <c r="AB118" s="14" cm="1">
        <f t="array" ref="AB118">_xlfn.IFS(D118&gt;N$12,N$12,D118&lt;N$13,N$13,TRUE,D118)</f>
        <v>37.6</v>
      </c>
      <c r="AC118" s="14" cm="1">
        <f t="array" ref="AC118">_xlfn.IFS(E118&gt;O$12,O$12,E118&lt;O$13,O$13,TRUE,E118)</f>
        <v>21.6</v>
      </c>
      <c r="AD118" s="14" cm="1">
        <f t="array" ref="AD118">_xlfn.IFS(F118&gt;P$12,P$12,F118&lt;P$13,P$13,TRUE,F118)</f>
        <v>11.95</v>
      </c>
      <c r="AE118" s="14" cm="1">
        <f t="array" ref="AE118">_xlfn.IFS(G118&gt;Q$12,Q$12,G118&lt;Q$13,Q$13,TRUE,G118)</f>
        <v>90</v>
      </c>
    </row>
    <row r="119" spans="1:31" ht="15.75">
      <c r="A119" s="3">
        <v>61</v>
      </c>
      <c r="B119" s="31">
        <v>45056</v>
      </c>
      <c r="C119" s="11">
        <v>16.7</v>
      </c>
      <c r="D119" s="5">
        <v>2</v>
      </c>
      <c r="E119" s="5">
        <v>21.4</v>
      </c>
      <c r="F119" s="6">
        <v>17.79</v>
      </c>
      <c r="G119" s="5">
        <v>83</v>
      </c>
      <c r="I119" s="11">
        <v>31.04</v>
      </c>
      <c r="J119" s="5">
        <v>152</v>
      </c>
      <c r="W119" s="11">
        <v>31</v>
      </c>
      <c r="X119" s="5">
        <v>92</v>
      </c>
      <c r="AA119" s="14" cm="1">
        <f t="array" ref="AA119">_xlfn.IFS(C119&gt;M$12,M$12,C119&lt;M$13,M$13,TRUE,C119)</f>
        <v>16.7</v>
      </c>
      <c r="AB119" s="14" cm="1">
        <f t="array" ref="AB119">_xlfn.IFS(D119&gt;N$12,N$12,D119&lt;N$13,N$13,TRUE,D119)</f>
        <v>2</v>
      </c>
      <c r="AC119" s="14" cm="1">
        <f t="array" ref="AC119">_xlfn.IFS(E119&gt;O$12,O$12,E119&lt;O$13,O$13,TRUE,E119)</f>
        <v>21.4</v>
      </c>
      <c r="AD119" s="14" cm="1">
        <f t="array" ref="AD119">_xlfn.IFS(F119&gt;P$12,P$12,F119&lt;P$13,P$13,TRUE,F119)</f>
        <v>17.79</v>
      </c>
      <c r="AE119" s="14" cm="1">
        <f t="array" ref="AE119">_xlfn.IFS(G119&gt;Q$12,Q$12,G119&lt;Q$13,Q$13,TRUE,G119)</f>
        <v>83</v>
      </c>
    </row>
    <row r="120" spans="1:31" ht="15.75">
      <c r="A120" s="3">
        <v>103</v>
      </c>
      <c r="B120" s="31">
        <v>45098</v>
      </c>
      <c r="C120" s="11">
        <v>64.039999999999992</v>
      </c>
      <c r="D120" s="5">
        <v>10.1</v>
      </c>
      <c r="E120" s="5">
        <v>21.4</v>
      </c>
      <c r="F120" s="6">
        <v>24.509999999999998</v>
      </c>
      <c r="G120" s="5">
        <v>158</v>
      </c>
      <c r="I120" s="11">
        <v>30.860000000000003</v>
      </c>
      <c r="J120" s="5">
        <v>135</v>
      </c>
      <c r="W120" s="11">
        <v>30.860000000000003</v>
      </c>
      <c r="X120" s="5">
        <v>135</v>
      </c>
      <c r="AA120" s="14" cm="1">
        <f t="array" ref="AA120">_xlfn.IFS(C120&gt;M$12,M$12,C120&lt;M$13,M$13,TRUE,C120)</f>
        <v>64.039999999999992</v>
      </c>
      <c r="AB120" s="14" cm="1">
        <f t="array" ref="AB120">_xlfn.IFS(D120&gt;N$12,N$12,D120&lt;N$13,N$13,TRUE,D120)</f>
        <v>10.1</v>
      </c>
      <c r="AC120" s="14" cm="1">
        <f t="array" ref="AC120">_xlfn.IFS(E120&gt;O$12,O$12,E120&lt;O$13,O$13,TRUE,E120)</f>
        <v>21.4</v>
      </c>
      <c r="AD120" s="14" cm="1">
        <f t="array" ref="AD120">_xlfn.IFS(F120&gt;P$12,P$12,F120&lt;P$13,P$13,TRUE,F120)</f>
        <v>24.509999999999998</v>
      </c>
      <c r="AE120" s="14" cm="1">
        <f t="array" ref="AE120">_xlfn.IFS(G120&gt;Q$12,Q$12,G120&lt;Q$13,Q$13,TRUE,G120)</f>
        <v>158</v>
      </c>
    </row>
    <row r="121" spans="1:31" ht="15.75">
      <c r="A121" s="3">
        <v>10</v>
      </c>
      <c r="B121" s="31">
        <v>45005</v>
      </c>
      <c r="C121" s="11">
        <v>40.96</v>
      </c>
      <c r="D121" s="5">
        <v>2.6</v>
      </c>
      <c r="E121" s="5">
        <v>21.2</v>
      </c>
      <c r="F121" s="6">
        <v>12.8</v>
      </c>
      <c r="G121" s="5">
        <v>119</v>
      </c>
      <c r="I121" s="11">
        <v>30.48</v>
      </c>
      <c r="J121" s="5">
        <v>117</v>
      </c>
      <c r="W121" s="11">
        <v>30.48</v>
      </c>
      <c r="X121" s="5">
        <v>117</v>
      </c>
      <c r="AA121" s="14" cm="1">
        <f t="array" ref="AA121">_xlfn.IFS(C121&gt;M$12,M$12,C121&lt;M$13,M$13,TRUE,C121)</f>
        <v>40.96</v>
      </c>
      <c r="AB121" s="14" cm="1">
        <f t="array" ref="AB121">_xlfn.IFS(D121&gt;N$12,N$12,D121&lt;N$13,N$13,TRUE,D121)</f>
        <v>2.6</v>
      </c>
      <c r="AC121" s="14" cm="1">
        <f t="array" ref="AC121">_xlfn.IFS(E121&gt;O$12,O$12,E121&lt;O$13,O$13,TRUE,E121)</f>
        <v>21.2</v>
      </c>
      <c r="AD121" s="14" cm="1">
        <f t="array" ref="AD121">_xlfn.IFS(F121&gt;P$12,P$12,F121&lt;P$13,P$13,TRUE,F121)</f>
        <v>12.8</v>
      </c>
      <c r="AE121" s="14" cm="1">
        <f t="array" ref="AE121">_xlfn.IFS(G121&gt;Q$12,Q$12,G121&lt;Q$13,Q$13,TRUE,G121)</f>
        <v>119</v>
      </c>
    </row>
    <row r="122" spans="1:31" ht="15.75">
      <c r="A122" s="3">
        <v>77</v>
      </c>
      <c r="B122" s="31">
        <v>45072</v>
      </c>
      <c r="C122" s="11">
        <v>13.5</v>
      </c>
      <c r="D122" s="5">
        <v>1.6</v>
      </c>
      <c r="E122" s="5">
        <v>20.7</v>
      </c>
      <c r="F122" s="6">
        <v>15.27</v>
      </c>
      <c r="G122" s="5">
        <v>83</v>
      </c>
      <c r="I122" s="11">
        <v>29.96</v>
      </c>
      <c r="J122" s="5">
        <v>129</v>
      </c>
      <c r="W122" s="11">
        <v>29.96</v>
      </c>
      <c r="X122" s="5">
        <v>129</v>
      </c>
      <c r="AA122" s="14" cm="1">
        <f t="array" ref="AA122">_xlfn.IFS(C122&gt;M$12,M$12,C122&lt;M$13,M$13,TRUE,C122)</f>
        <v>13.5</v>
      </c>
      <c r="AB122" s="14" cm="1">
        <f t="array" ref="AB122">_xlfn.IFS(D122&gt;N$12,N$12,D122&lt;N$13,N$13,TRUE,D122)</f>
        <v>1.6</v>
      </c>
      <c r="AC122" s="14" cm="1">
        <f t="array" ref="AC122">_xlfn.IFS(E122&gt;O$12,O$12,E122&lt;O$13,O$13,TRUE,E122)</f>
        <v>20.7</v>
      </c>
      <c r="AD122" s="14" cm="1">
        <f t="array" ref="AD122">_xlfn.IFS(F122&gt;P$12,P$12,F122&lt;P$13,P$13,TRUE,F122)</f>
        <v>15.27</v>
      </c>
      <c r="AE122" s="14" cm="1">
        <f t="array" ref="AE122">_xlfn.IFS(G122&gt;Q$12,Q$12,G122&lt;Q$13,Q$13,TRUE,G122)</f>
        <v>83</v>
      </c>
    </row>
    <row r="123" spans="1:31" ht="15.75">
      <c r="A123" s="3">
        <v>150</v>
      </c>
      <c r="B123" s="31">
        <v>45145</v>
      </c>
      <c r="C123" s="11">
        <v>164</v>
      </c>
      <c r="D123" s="5">
        <v>25.8</v>
      </c>
      <c r="E123" s="5">
        <v>20.6</v>
      </c>
      <c r="F123" s="6">
        <v>9.1300000000000008</v>
      </c>
      <c r="G123" s="5">
        <v>118</v>
      </c>
      <c r="I123" s="11">
        <v>29.240000000000002</v>
      </c>
      <c r="J123" s="5">
        <v>127</v>
      </c>
      <c r="W123" s="11">
        <v>29.240000000000002</v>
      </c>
      <c r="X123" s="5">
        <v>127</v>
      </c>
      <c r="AA123" s="14" cm="1">
        <f t="array" ref="AA123">_xlfn.IFS(C123&gt;M$12,M$12,C123&lt;M$13,M$13,TRUE,C123)</f>
        <v>96.52</v>
      </c>
      <c r="AB123" s="14" cm="1">
        <f t="array" ref="AB123">_xlfn.IFS(D123&gt;N$12,N$12,D123&lt;N$13,N$13,TRUE,D123)</f>
        <v>25.8</v>
      </c>
      <c r="AC123" s="14" cm="1">
        <f t="array" ref="AC123">_xlfn.IFS(E123&gt;O$12,O$12,E123&lt;O$13,O$13,TRUE,E123)</f>
        <v>20.6</v>
      </c>
      <c r="AD123" s="14" cm="1">
        <f t="array" ref="AD123">_xlfn.IFS(F123&gt;P$12,P$12,F123&lt;P$13,P$13,TRUE,F123)</f>
        <v>9.1300000000000008</v>
      </c>
      <c r="AE123" s="14" cm="1">
        <f t="array" ref="AE123">_xlfn.IFS(G123&gt;Q$12,Q$12,G123&lt;Q$13,Q$13,TRUE,G123)</f>
        <v>118</v>
      </c>
    </row>
    <row r="124" spans="1:31" ht="15.75">
      <c r="A124" s="3">
        <v>139</v>
      </c>
      <c r="B124" s="31">
        <v>45134</v>
      </c>
      <c r="C124" s="11">
        <v>9.6</v>
      </c>
      <c r="D124" s="5">
        <v>25.9</v>
      </c>
      <c r="E124" s="5">
        <v>20.5</v>
      </c>
      <c r="F124" s="6">
        <v>9.0499999999999989</v>
      </c>
      <c r="G124" s="5">
        <v>109</v>
      </c>
      <c r="I124" s="11">
        <v>29.14</v>
      </c>
      <c r="J124" s="5">
        <v>172</v>
      </c>
      <c r="W124" s="11">
        <v>29.14</v>
      </c>
      <c r="X124" s="5">
        <v>172</v>
      </c>
      <c r="AA124" s="14" cm="1">
        <f t="array" ref="AA124">_xlfn.IFS(C124&gt;M$12,M$12,C124&lt;M$13,M$13,TRUE,C124)</f>
        <v>9.6</v>
      </c>
      <c r="AB124" s="14" cm="1">
        <f t="array" ref="AB124">_xlfn.IFS(D124&gt;N$12,N$12,D124&lt;N$13,N$13,TRUE,D124)</f>
        <v>25.9</v>
      </c>
      <c r="AC124" s="14" cm="1">
        <f t="array" ref="AC124">_xlfn.IFS(E124&gt;O$12,O$12,E124&lt;O$13,O$13,TRUE,E124)</f>
        <v>20.5</v>
      </c>
      <c r="AD124" s="14" cm="1">
        <f t="array" ref="AD124">_xlfn.IFS(F124&gt;P$12,P$12,F124&lt;P$13,P$13,TRUE,F124)</f>
        <v>9.0499999999999989</v>
      </c>
      <c r="AE124" s="14" cm="1">
        <f t="array" ref="AE124">_xlfn.IFS(G124&gt;Q$12,Q$12,G124&lt;Q$13,Q$13,TRUE,G124)</f>
        <v>109</v>
      </c>
    </row>
    <row r="125" spans="1:31" ht="15.75">
      <c r="A125" s="3">
        <v>177</v>
      </c>
      <c r="B125" s="31">
        <v>45172</v>
      </c>
      <c r="C125" s="11">
        <v>58.68</v>
      </c>
      <c r="D125" s="5">
        <v>30.2</v>
      </c>
      <c r="E125" s="5">
        <v>20.3</v>
      </c>
      <c r="F125" s="6">
        <v>31.819999999999997</v>
      </c>
      <c r="G125" s="5">
        <v>216</v>
      </c>
      <c r="I125" s="11">
        <v>29.080000000000002</v>
      </c>
      <c r="J125" s="5">
        <v>112</v>
      </c>
      <c r="W125" s="11">
        <v>29.080000000000002</v>
      </c>
      <c r="X125" s="5">
        <v>112</v>
      </c>
      <c r="AA125" s="14" cm="1">
        <f t="array" ref="AA125">_xlfn.IFS(C125&gt;M$12,M$12,C125&lt;M$13,M$13,TRUE,C125)</f>
        <v>58.68</v>
      </c>
      <c r="AB125" s="14" cm="1">
        <f t="array" ref="AB125">_xlfn.IFS(D125&gt;N$12,N$12,D125&lt;N$13,N$13,TRUE,D125)</f>
        <v>30.2</v>
      </c>
      <c r="AC125" s="14" cm="1">
        <f t="array" ref="AC125">_xlfn.IFS(E125&gt;O$12,O$12,E125&lt;O$13,O$13,TRUE,E125)</f>
        <v>20.3</v>
      </c>
      <c r="AD125" s="14" cm="1">
        <f t="array" ref="AD125">_xlfn.IFS(F125&gt;P$12,P$12,F125&lt;P$13,P$13,TRUE,F125)</f>
        <v>31.819999999999997</v>
      </c>
      <c r="AE125" s="14" cm="1">
        <f t="array" ref="AE125">_xlfn.IFS(G125&gt;Q$12,Q$12,G125&lt;Q$13,Q$13,TRUE,G125)</f>
        <v>216</v>
      </c>
    </row>
    <row r="126" spans="1:31" ht="15.75">
      <c r="A126" s="3">
        <v>186</v>
      </c>
      <c r="B126" s="31">
        <v>45181</v>
      </c>
      <c r="C126" s="11">
        <v>46</v>
      </c>
      <c r="D126" s="5">
        <v>45.1</v>
      </c>
      <c r="E126" s="5">
        <v>19.600000000000001</v>
      </c>
      <c r="F126" s="6">
        <v>35.209999999999994</v>
      </c>
      <c r="G126" s="5">
        <v>228</v>
      </c>
      <c r="I126" s="11">
        <v>28.919999999999998</v>
      </c>
      <c r="J126" s="5"/>
      <c r="W126" s="11">
        <v>28.919999999999998</v>
      </c>
      <c r="X126" s="5"/>
      <c r="AA126" s="14" cm="1">
        <f t="array" ref="AA126">_xlfn.IFS(C126&gt;M$12,M$12,C126&lt;M$13,M$13,TRUE,C126)</f>
        <v>46</v>
      </c>
      <c r="AB126" s="14" cm="1">
        <f t="array" ref="AB126">_xlfn.IFS(D126&gt;N$12,N$12,D126&lt;N$13,N$13,TRUE,D126)</f>
        <v>45.1</v>
      </c>
      <c r="AC126" s="14" cm="1">
        <f t="array" ref="AC126">_xlfn.IFS(E126&gt;O$12,O$12,E126&lt;O$13,O$13,TRUE,E126)</f>
        <v>19.600000000000001</v>
      </c>
      <c r="AD126" s="14" cm="1">
        <f t="array" ref="AD126">_xlfn.IFS(F126&gt;P$12,P$12,F126&lt;P$13,P$13,TRUE,F126)</f>
        <v>35.209999999999994</v>
      </c>
      <c r="AE126" s="14" cm="1">
        <f t="array" ref="AE126">_xlfn.IFS(G126&gt;Q$12,Q$12,G126&lt;Q$13,Q$13,TRUE,G126)</f>
        <v>228</v>
      </c>
    </row>
    <row r="127" spans="1:31" ht="15.75">
      <c r="A127" s="3">
        <v>26</v>
      </c>
      <c r="B127" s="31">
        <v>45021</v>
      </c>
      <c r="C127" s="11">
        <v>59.58</v>
      </c>
      <c r="D127" s="5">
        <v>3.5</v>
      </c>
      <c r="E127" s="5">
        <v>19.5</v>
      </c>
      <c r="F127" s="6">
        <v>20.239999999999998</v>
      </c>
      <c r="G127" s="5">
        <v>139</v>
      </c>
      <c r="I127" s="11">
        <v>28.880000000000003</v>
      </c>
      <c r="J127" s="5">
        <v>117</v>
      </c>
      <c r="W127" s="11">
        <v>28.880000000000003</v>
      </c>
      <c r="X127" s="5">
        <v>117</v>
      </c>
      <c r="AA127" s="14" cm="1">
        <f t="array" ref="AA127">_xlfn.IFS(C127&gt;M$12,M$12,C127&lt;M$13,M$13,TRUE,C127)</f>
        <v>59.58</v>
      </c>
      <c r="AB127" s="14" cm="1">
        <f t="array" ref="AB127">_xlfn.IFS(D127&gt;N$12,N$12,D127&lt;N$13,N$13,TRUE,D127)</f>
        <v>3.5</v>
      </c>
      <c r="AC127" s="14" cm="1">
        <f t="array" ref="AC127">_xlfn.IFS(E127&gt;O$12,O$12,E127&lt;O$13,O$13,TRUE,E127)</f>
        <v>19.5</v>
      </c>
      <c r="AD127" s="14" cm="1">
        <f t="array" ref="AD127">_xlfn.IFS(F127&gt;P$12,P$12,F127&lt;P$13,P$13,TRUE,F127)</f>
        <v>20.239999999999998</v>
      </c>
      <c r="AE127" s="14" cm="1">
        <f t="array" ref="AE127">_xlfn.IFS(G127&gt;Q$12,Q$12,G127&lt;Q$13,Q$13,TRUE,G127)</f>
        <v>139</v>
      </c>
    </row>
    <row r="128" spans="1:31" ht="15.75">
      <c r="A128" s="3">
        <v>168</v>
      </c>
      <c r="B128" s="31">
        <v>45163</v>
      </c>
      <c r="C128" s="11">
        <v>48.36</v>
      </c>
      <c r="D128" s="5">
        <v>5.2</v>
      </c>
      <c r="E128" s="5">
        <v>19.399999999999999</v>
      </c>
      <c r="F128" s="6">
        <v>15.520000000000001</v>
      </c>
      <c r="G128" s="5">
        <v>129</v>
      </c>
      <c r="I128" s="11">
        <v>28.44</v>
      </c>
      <c r="J128" s="5">
        <v>132</v>
      </c>
      <c r="W128" s="11">
        <v>28.44</v>
      </c>
      <c r="X128" s="5">
        <v>132</v>
      </c>
      <c r="AA128" s="14" cm="1">
        <f t="array" ref="AA128">_xlfn.IFS(C128&gt;M$12,M$12,C128&lt;M$13,M$13,TRUE,C128)</f>
        <v>48.36</v>
      </c>
      <c r="AB128" s="14" cm="1">
        <f t="array" ref="AB128">_xlfn.IFS(D128&gt;N$12,N$12,D128&lt;N$13,N$13,TRUE,D128)</f>
        <v>5.2</v>
      </c>
      <c r="AC128" s="14" cm="1">
        <f t="array" ref="AC128">_xlfn.IFS(E128&gt;O$12,O$12,E128&lt;O$13,O$13,TRUE,E128)</f>
        <v>19.399999999999999</v>
      </c>
      <c r="AD128" s="14" cm="1">
        <f t="array" ref="AD128">_xlfn.IFS(F128&gt;P$12,P$12,F128&lt;P$13,P$13,TRUE,F128)</f>
        <v>15.520000000000001</v>
      </c>
      <c r="AE128" s="14" cm="1">
        <f t="array" ref="AE128">_xlfn.IFS(G128&gt;Q$12,Q$12,G128&lt;Q$13,Q$13,TRUE,G128)</f>
        <v>129</v>
      </c>
    </row>
    <row r="129" spans="1:31" ht="15.75">
      <c r="A129" s="3">
        <v>73</v>
      </c>
      <c r="B129" s="31">
        <v>45068</v>
      </c>
      <c r="C129" s="11">
        <v>15.36</v>
      </c>
      <c r="D129" s="5">
        <v>33</v>
      </c>
      <c r="E129" s="5">
        <v>19.3</v>
      </c>
      <c r="F129" s="6">
        <v>11.459999999999999</v>
      </c>
      <c r="G129" s="5">
        <v>106</v>
      </c>
      <c r="I129" s="11">
        <v>28.14</v>
      </c>
      <c r="J129" s="5">
        <v>180</v>
      </c>
      <c r="W129" s="11">
        <v>28.14</v>
      </c>
      <c r="X129" s="5">
        <v>180</v>
      </c>
      <c r="AA129" s="14" cm="1">
        <f t="array" ref="AA129">_xlfn.IFS(C129&gt;M$12,M$12,C129&lt;M$13,M$13,TRUE,C129)</f>
        <v>15.36</v>
      </c>
      <c r="AB129" s="14" cm="1">
        <f t="array" ref="AB129">_xlfn.IFS(D129&gt;N$12,N$12,D129&lt;N$13,N$13,TRUE,D129)</f>
        <v>33</v>
      </c>
      <c r="AC129" s="14" cm="1">
        <f t="array" ref="AC129">_xlfn.IFS(E129&gt;O$12,O$12,E129&lt;O$13,O$13,TRUE,E129)</f>
        <v>19.3</v>
      </c>
      <c r="AD129" s="14" cm="1">
        <f t="array" ref="AD129">_xlfn.IFS(F129&gt;P$12,P$12,F129&lt;P$13,P$13,TRUE,F129)</f>
        <v>11.459999999999999</v>
      </c>
      <c r="AE129" s="14" cm="1">
        <f t="array" ref="AE129">_xlfn.IFS(G129&gt;Q$12,Q$12,G129&lt;Q$13,Q$13,TRUE,G129)</f>
        <v>106</v>
      </c>
    </row>
    <row r="130" spans="1:31" ht="15.75">
      <c r="A130" s="3">
        <v>20</v>
      </c>
      <c r="B130" s="31">
        <v>45015</v>
      </c>
      <c r="C130" s="11">
        <v>32.46</v>
      </c>
      <c r="D130" s="5">
        <v>23.9</v>
      </c>
      <c r="E130" s="5">
        <v>19.100000000000001</v>
      </c>
      <c r="F130" s="6">
        <v>19.04</v>
      </c>
      <c r="G130" s="5">
        <v>148</v>
      </c>
      <c r="I130" s="11">
        <v>28.04</v>
      </c>
      <c r="J130" s="5">
        <v>183</v>
      </c>
      <c r="W130" s="11">
        <v>28.04</v>
      </c>
      <c r="X130" s="5">
        <v>183</v>
      </c>
      <c r="AA130" s="14" cm="1">
        <f t="array" ref="AA130">_xlfn.IFS(C130&gt;M$12,M$12,C130&lt;M$13,M$13,TRUE,C130)</f>
        <v>32.46</v>
      </c>
      <c r="AB130" s="14" cm="1">
        <f t="array" ref="AB130">_xlfn.IFS(D130&gt;N$12,N$12,D130&lt;N$13,N$13,TRUE,D130)</f>
        <v>23.9</v>
      </c>
      <c r="AC130" s="14" cm="1">
        <f t="array" ref="AC130">_xlfn.IFS(E130&gt;O$12,O$12,E130&lt;O$13,O$13,TRUE,E130)</f>
        <v>19.100000000000001</v>
      </c>
      <c r="AD130" s="14" cm="1">
        <f t="array" ref="AD130">_xlfn.IFS(F130&gt;P$12,P$12,F130&lt;P$13,P$13,TRUE,F130)</f>
        <v>19.04</v>
      </c>
      <c r="AE130" s="14" cm="1">
        <f t="array" ref="AE130">_xlfn.IFS(G130&gt;Q$12,Q$12,G130&lt;Q$13,Q$13,TRUE,G130)</f>
        <v>148</v>
      </c>
    </row>
    <row r="131" spans="1:31" ht="15.75">
      <c r="A131" s="3">
        <v>48</v>
      </c>
      <c r="B131" s="31">
        <v>45043</v>
      </c>
      <c r="C131" s="11">
        <v>52.980000000000004</v>
      </c>
      <c r="D131" s="5">
        <v>41.5</v>
      </c>
      <c r="E131" s="5">
        <v>18.5</v>
      </c>
      <c r="F131" s="6">
        <v>37.340000000000003</v>
      </c>
      <c r="G131" s="5">
        <v>245</v>
      </c>
      <c r="I131" s="11">
        <v>27.84</v>
      </c>
      <c r="J131" s="5">
        <v>116</v>
      </c>
      <c r="W131" s="11">
        <v>27.84</v>
      </c>
      <c r="X131" s="5">
        <v>116</v>
      </c>
      <c r="AA131" s="14" cm="1">
        <f t="array" ref="AA131">_xlfn.IFS(C131&gt;M$12,M$12,C131&lt;M$13,M$13,TRUE,C131)</f>
        <v>52.980000000000004</v>
      </c>
      <c r="AB131" s="14" cm="1">
        <f t="array" ref="AB131">_xlfn.IFS(D131&gt;N$12,N$12,D131&lt;N$13,N$13,TRUE,D131)</f>
        <v>41.5</v>
      </c>
      <c r="AC131" s="14" cm="1">
        <f t="array" ref="AC131">_xlfn.IFS(E131&gt;O$12,O$12,E131&lt;O$13,O$13,TRUE,E131)</f>
        <v>18.5</v>
      </c>
      <c r="AD131" s="14" cm="1">
        <f t="array" ref="AD131">_xlfn.IFS(F131&gt;P$12,P$12,F131&lt;P$13,P$13,TRUE,F131)</f>
        <v>37.340000000000003</v>
      </c>
      <c r="AE131" s="14" cm="1">
        <f t="array" ref="AE131">_xlfn.IFS(G131&gt;Q$12,Q$12,G131&lt;Q$13,Q$13,TRUE,G131)</f>
        <v>245</v>
      </c>
    </row>
    <row r="132" spans="1:31" ht="15.75">
      <c r="A132" s="3">
        <v>171</v>
      </c>
      <c r="B132" s="31">
        <v>45166</v>
      </c>
      <c r="C132" s="11">
        <v>12</v>
      </c>
      <c r="D132" s="5">
        <v>11.6</v>
      </c>
      <c r="E132" s="5">
        <v>18.399999999999999</v>
      </c>
      <c r="F132" s="6">
        <v>3.4400000000000013</v>
      </c>
      <c r="G132" s="5">
        <v>90</v>
      </c>
      <c r="I132" s="11">
        <v>27.66</v>
      </c>
      <c r="J132" s="5">
        <v>147</v>
      </c>
      <c r="W132" s="11">
        <v>27.66</v>
      </c>
      <c r="X132" s="5">
        <v>147</v>
      </c>
      <c r="AA132" s="14" cm="1">
        <f t="array" ref="AA132">_xlfn.IFS(C132&gt;M$12,M$12,C132&lt;M$13,M$13,TRUE,C132)</f>
        <v>12</v>
      </c>
      <c r="AB132" s="14" cm="1">
        <f t="array" ref="AB132">_xlfn.IFS(D132&gt;N$12,N$12,D132&lt;N$13,N$13,TRUE,D132)</f>
        <v>11.6</v>
      </c>
      <c r="AC132" s="14" cm="1">
        <f t="array" ref="AC132">_xlfn.IFS(E132&gt;O$12,O$12,E132&lt;O$13,O$13,TRUE,E132)</f>
        <v>18.399999999999999</v>
      </c>
      <c r="AD132" s="14" cm="1">
        <f t="array" ref="AD132">_xlfn.IFS(F132&gt;P$12,P$12,F132&lt;P$13,P$13,TRUE,F132)</f>
        <v>3.4400000000000013</v>
      </c>
      <c r="AE132" s="14" cm="1">
        <f t="array" ref="AE132">_xlfn.IFS(G132&gt;Q$12,Q$12,G132&lt;Q$13,Q$13,TRUE,G132)</f>
        <v>90</v>
      </c>
    </row>
    <row r="133" spans="1:31" ht="15.75">
      <c r="A133" s="3">
        <v>19</v>
      </c>
      <c r="B133" s="31">
        <v>45014</v>
      </c>
      <c r="C133" s="11">
        <v>14.84</v>
      </c>
      <c r="D133" s="5">
        <v>20.5</v>
      </c>
      <c r="E133" s="5">
        <v>18.3</v>
      </c>
      <c r="F133" s="6">
        <v>9.8500000000000014</v>
      </c>
      <c r="G133" s="5">
        <v>127</v>
      </c>
      <c r="I133" s="11">
        <v>27.54</v>
      </c>
      <c r="J133" s="5">
        <v>298.75</v>
      </c>
      <c r="W133" s="11">
        <v>27.54</v>
      </c>
      <c r="X133" s="44">
        <v>183</v>
      </c>
      <c r="AA133" s="14" cm="1">
        <f t="array" ref="AA133">_xlfn.IFS(C133&gt;M$12,M$12,C133&lt;M$13,M$13,TRUE,C133)</f>
        <v>14.84</v>
      </c>
      <c r="AB133" s="14" cm="1">
        <f t="array" ref="AB133">_xlfn.IFS(D133&gt;N$12,N$12,D133&lt;N$13,N$13,TRUE,D133)</f>
        <v>20.5</v>
      </c>
      <c r="AC133" s="14" cm="1">
        <f t="array" ref="AC133">_xlfn.IFS(E133&gt;O$12,O$12,E133&lt;O$13,O$13,TRUE,E133)</f>
        <v>18.3</v>
      </c>
      <c r="AD133" s="14" cm="1">
        <f t="array" ref="AD133">_xlfn.IFS(F133&gt;P$12,P$12,F133&lt;P$13,P$13,TRUE,F133)</f>
        <v>9.8500000000000014</v>
      </c>
      <c r="AE133" s="14" cm="1">
        <f t="array" ref="AE133">_xlfn.IFS(G133&gt;Q$12,Q$12,G133&lt;Q$13,Q$13,TRUE,G133)</f>
        <v>127</v>
      </c>
    </row>
    <row r="134" spans="1:31" ht="15.75">
      <c r="A134" s="3">
        <v>25</v>
      </c>
      <c r="B134" s="31">
        <v>45020</v>
      </c>
      <c r="C134" s="11">
        <v>20.46</v>
      </c>
      <c r="D134" s="5">
        <v>12.6</v>
      </c>
      <c r="E134" s="5">
        <v>18.3</v>
      </c>
      <c r="F134" s="6">
        <v>5.2099999999999991</v>
      </c>
      <c r="G134" s="5">
        <v>110</v>
      </c>
      <c r="I134" s="11">
        <v>27.22</v>
      </c>
      <c r="J134" s="5">
        <v>187</v>
      </c>
      <c r="W134" s="11">
        <v>27.22</v>
      </c>
      <c r="X134" s="5">
        <v>187</v>
      </c>
      <c r="AA134" s="14" cm="1">
        <f t="array" ref="AA134">_xlfn.IFS(C134&gt;M$12,M$12,C134&lt;M$13,M$13,TRUE,C134)</f>
        <v>20.46</v>
      </c>
      <c r="AB134" s="14" cm="1">
        <f t="array" ref="AB134">_xlfn.IFS(D134&gt;N$12,N$12,D134&lt;N$13,N$13,TRUE,D134)</f>
        <v>12.6</v>
      </c>
      <c r="AC134" s="14" cm="1">
        <f t="array" ref="AC134">_xlfn.IFS(E134&gt;O$12,O$12,E134&lt;O$13,O$13,TRUE,E134)</f>
        <v>18.3</v>
      </c>
      <c r="AD134" s="14" cm="1">
        <f t="array" ref="AD134">_xlfn.IFS(F134&gt;P$12,P$12,F134&lt;P$13,P$13,TRUE,F134)</f>
        <v>5.2099999999999991</v>
      </c>
      <c r="AE134" s="14" cm="1">
        <f t="array" ref="AE134">_xlfn.IFS(G134&gt;Q$12,Q$12,G134&lt;Q$13,Q$13,TRUE,G134)</f>
        <v>110</v>
      </c>
    </row>
    <row r="135" spans="1:31" ht="15.75">
      <c r="A135" s="3">
        <v>188</v>
      </c>
      <c r="B135" s="31">
        <v>45183</v>
      </c>
      <c r="C135" s="11">
        <v>41.22</v>
      </c>
      <c r="D135" s="5">
        <v>28.7</v>
      </c>
      <c r="E135" s="5">
        <v>18.2</v>
      </c>
      <c r="F135" s="6">
        <v>26.18</v>
      </c>
      <c r="G135" s="5">
        <v>186</v>
      </c>
      <c r="I135" s="11">
        <v>27.080000000000002</v>
      </c>
      <c r="J135" s="5">
        <v>104</v>
      </c>
      <c r="W135" s="11">
        <v>27.080000000000002</v>
      </c>
      <c r="X135" s="5">
        <v>104</v>
      </c>
      <c r="AA135" s="14" cm="1">
        <f t="array" ref="AA135">_xlfn.IFS(C135&gt;M$12,M$12,C135&lt;M$13,M$13,TRUE,C135)</f>
        <v>41.22</v>
      </c>
      <c r="AB135" s="14" cm="1">
        <f t="array" ref="AB135">_xlfn.IFS(D135&gt;N$12,N$12,D135&lt;N$13,N$13,TRUE,D135)</f>
        <v>28.7</v>
      </c>
      <c r="AC135" s="14" cm="1">
        <f t="array" ref="AC135">_xlfn.IFS(E135&gt;O$12,O$12,E135&lt;O$13,O$13,TRUE,E135)</f>
        <v>18.2</v>
      </c>
      <c r="AD135" s="14" cm="1">
        <f t="array" ref="AD135">_xlfn.IFS(F135&gt;P$12,P$12,F135&lt;P$13,P$13,TRUE,F135)</f>
        <v>26.18</v>
      </c>
      <c r="AE135" s="14" cm="1">
        <f t="array" ref="AE135">_xlfn.IFS(G135&gt;Q$12,Q$12,G135&lt;Q$13,Q$13,TRUE,G135)</f>
        <v>186</v>
      </c>
    </row>
    <row r="136" spans="1:31" ht="15.75">
      <c r="A136" s="3">
        <v>104</v>
      </c>
      <c r="B136" s="31">
        <v>45099</v>
      </c>
      <c r="C136" s="11">
        <v>38.58</v>
      </c>
      <c r="D136" s="5">
        <v>17.2</v>
      </c>
      <c r="E136" s="5">
        <v>17.899999999999999</v>
      </c>
      <c r="F136" s="6">
        <v>20.23</v>
      </c>
      <c r="G136" s="5">
        <v>163</v>
      </c>
      <c r="I136" s="11">
        <v>26.5</v>
      </c>
      <c r="J136" s="5">
        <v>113</v>
      </c>
      <c r="W136" s="11">
        <v>26.5</v>
      </c>
      <c r="X136" s="5">
        <v>113</v>
      </c>
      <c r="AA136" s="14" cm="1">
        <f t="array" ref="AA136">_xlfn.IFS(C136&gt;M$12,M$12,C136&lt;M$13,M$13,TRUE,C136)</f>
        <v>38.58</v>
      </c>
      <c r="AB136" s="14" cm="1">
        <f t="array" ref="AB136">_xlfn.IFS(D136&gt;N$12,N$12,D136&lt;N$13,N$13,TRUE,D136)</f>
        <v>17.2</v>
      </c>
      <c r="AC136" s="14" cm="1">
        <f t="array" ref="AC136">_xlfn.IFS(E136&gt;O$12,O$12,E136&lt;O$13,O$13,TRUE,E136)</f>
        <v>17.899999999999999</v>
      </c>
      <c r="AD136" s="14" cm="1">
        <f t="array" ref="AD136">_xlfn.IFS(F136&gt;P$12,P$12,F136&lt;P$13,P$13,TRUE,F136)</f>
        <v>20.23</v>
      </c>
      <c r="AE136" s="14" cm="1">
        <f t="array" ref="AE136">_xlfn.IFS(G136&gt;Q$12,Q$12,G136&lt;Q$13,Q$13,TRUE,G136)</f>
        <v>163</v>
      </c>
    </row>
    <row r="137" spans="1:31" ht="15.75">
      <c r="A137" s="3">
        <v>180</v>
      </c>
      <c r="B137" s="31">
        <v>45175</v>
      </c>
      <c r="C137" s="11">
        <v>41.12</v>
      </c>
      <c r="D137" s="5">
        <v>10</v>
      </c>
      <c r="E137" s="5">
        <v>17.600000000000001</v>
      </c>
      <c r="F137" s="6">
        <v>14.519999999999998</v>
      </c>
      <c r="G137" s="5">
        <v>135</v>
      </c>
      <c r="I137" s="11">
        <v>25.78</v>
      </c>
      <c r="J137" s="5">
        <v>173</v>
      </c>
      <c r="W137" s="11">
        <v>25.78</v>
      </c>
      <c r="X137" s="5">
        <v>173</v>
      </c>
      <c r="AA137" s="14" cm="1">
        <f t="array" ref="AA137">_xlfn.IFS(C137&gt;M$12,M$12,C137&lt;M$13,M$13,TRUE,C137)</f>
        <v>41.12</v>
      </c>
      <c r="AB137" s="14" cm="1">
        <f t="array" ref="AB137">_xlfn.IFS(D137&gt;N$12,N$12,D137&lt;N$13,N$13,TRUE,D137)</f>
        <v>10</v>
      </c>
      <c r="AC137" s="14" cm="1">
        <f t="array" ref="AC137">_xlfn.IFS(E137&gt;O$12,O$12,E137&lt;O$13,O$13,TRUE,E137)</f>
        <v>17.600000000000001</v>
      </c>
      <c r="AD137" s="14" cm="1">
        <f t="array" ref="AD137">_xlfn.IFS(F137&gt;P$12,P$12,F137&lt;P$13,P$13,TRUE,F137)</f>
        <v>14.519999999999998</v>
      </c>
      <c r="AE137" s="14" cm="1">
        <f t="array" ref="AE137">_xlfn.IFS(G137&gt;Q$12,Q$12,G137&lt;Q$13,Q$13,TRUE,G137)</f>
        <v>135</v>
      </c>
    </row>
    <row r="138" spans="1:31" ht="15.75">
      <c r="A138" s="3">
        <v>173</v>
      </c>
      <c r="B138" s="31">
        <v>45168</v>
      </c>
      <c r="C138" s="11">
        <v>9.92</v>
      </c>
      <c r="D138" s="5">
        <v>20.100000000000001</v>
      </c>
      <c r="E138" s="5">
        <v>17</v>
      </c>
      <c r="F138" s="6">
        <v>5.2100000000000009</v>
      </c>
      <c r="G138" s="5">
        <v>93</v>
      </c>
      <c r="I138" s="11">
        <v>25.28</v>
      </c>
      <c r="J138" s="5">
        <v>108</v>
      </c>
      <c r="W138" s="11">
        <v>25.28</v>
      </c>
      <c r="X138" s="5">
        <v>108</v>
      </c>
      <c r="AA138" s="14" cm="1">
        <f t="array" ref="AA138">_xlfn.IFS(C138&gt;M$12,M$12,C138&lt;M$13,M$13,TRUE,C138)</f>
        <v>9.92</v>
      </c>
      <c r="AB138" s="14" cm="1">
        <f t="array" ref="AB138">_xlfn.IFS(D138&gt;N$12,N$12,D138&lt;N$13,N$13,TRUE,D138)</f>
        <v>20.100000000000001</v>
      </c>
      <c r="AC138" s="14" cm="1">
        <f t="array" ref="AC138">_xlfn.IFS(E138&gt;O$12,O$12,E138&lt;O$13,O$13,TRUE,E138)</f>
        <v>17</v>
      </c>
      <c r="AD138" s="14" cm="1">
        <f t="array" ref="AD138">_xlfn.IFS(F138&gt;P$12,P$12,F138&lt;P$13,P$13,TRUE,F138)</f>
        <v>5.2100000000000009</v>
      </c>
      <c r="AE138" s="14" cm="1">
        <f t="array" ref="AE138">_xlfn.IFS(G138&gt;Q$12,Q$12,G138&lt;Q$13,Q$13,TRUE,G138)</f>
        <v>93</v>
      </c>
    </row>
    <row r="139" spans="1:31" ht="15.75">
      <c r="A139" s="3">
        <v>58</v>
      </c>
      <c r="B139" s="31">
        <v>45053</v>
      </c>
      <c r="C139" s="11">
        <v>33.239999999999995</v>
      </c>
      <c r="D139" s="5">
        <v>19.2</v>
      </c>
      <c r="E139" s="5">
        <v>16.600000000000001</v>
      </c>
      <c r="F139" s="6">
        <v>16.579999999999998</v>
      </c>
      <c r="G139" s="5">
        <v>133</v>
      </c>
      <c r="I139" s="11">
        <v>25.1</v>
      </c>
      <c r="J139" s="5">
        <v>149</v>
      </c>
      <c r="W139" s="11">
        <v>25.1</v>
      </c>
      <c r="X139" s="5">
        <v>149</v>
      </c>
      <c r="AA139" s="14" cm="1">
        <f t="array" ref="AA139">_xlfn.IFS(C139&gt;M$12,M$12,C139&lt;M$13,M$13,TRUE,C139)</f>
        <v>33.239999999999995</v>
      </c>
      <c r="AB139" s="14" cm="1">
        <f t="array" ref="AB139">_xlfn.IFS(D139&gt;N$12,N$12,D139&lt;N$13,N$13,TRUE,D139)</f>
        <v>19.2</v>
      </c>
      <c r="AC139" s="14" cm="1">
        <f t="array" ref="AC139">_xlfn.IFS(E139&gt;O$12,O$12,E139&lt;O$13,O$13,TRUE,E139)</f>
        <v>16.600000000000001</v>
      </c>
      <c r="AD139" s="14" cm="1">
        <f t="array" ref="AD139">_xlfn.IFS(F139&gt;P$12,P$12,F139&lt;P$13,P$13,TRUE,F139)</f>
        <v>16.579999999999998</v>
      </c>
      <c r="AE139" s="14" cm="1">
        <f t="array" ref="AE139">_xlfn.IFS(G139&gt;Q$12,Q$12,G139&lt;Q$13,Q$13,TRUE,G139)</f>
        <v>133</v>
      </c>
    </row>
    <row r="140" spans="1:31" ht="15.75">
      <c r="A140" s="3">
        <v>87</v>
      </c>
      <c r="B140" s="31">
        <v>45082</v>
      </c>
      <c r="C140" s="11">
        <v>21.259999999999998</v>
      </c>
      <c r="D140" s="5">
        <v>27.5</v>
      </c>
      <c r="E140" s="5">
        <v>16</v>
      </c>
      <c r="F140" s="6">
        <v>14.979999999999999</v>
      </c>
      <c r="G140" s="5">
        <v>122</v>
      </c>
      <c r="I140" s="11">
        <v>24.94</v>
      </c>
      <c r="J140" s="5">
        <v>152</v>
      </c>
      <c r="W140" s="11">
        <v>24.94</v>
      </c>
      <c r="X140" s="5">
        <v>152</v>
      </c>
      <c r="AA140" s="14" cm="1">
        <f t="array" ref="AA140">_xlfn.IFS(C140&gt;M$12,M$12,C140&lt;M$13,M$13,TRUE,C140)</f>
        <v>21.259999999999998</v>
      </c>
      <c r="AB140" s="14" cm="1">
        <f t="array" ref="AB140">_xlfn.IFS(D140&gt;N$12,N$12,D140&lt;N$13,N$13,TRUE,D140)</f>
        <v>27.5</v>
      </c>
      <c r="AC140" s="14" cm="1">
        <f t="array" ref="AC140">_xlfn.IFS(E140&gt;O$12,O$12,E140&lt;O$13,O$13,TRUE,E140)</f>
        <v>16</v>
      </c>
      <c r="AD140" s="14" cm="1">
        <f t="array" ref="AD140">_xlfn.IFS(F140&gt;P$12,P$12,F140&lt;P$13,P$13,TRUE,F140)</f>
        <v>14.979999999999999</v>
      </c>
      <c r="AE140" s="14" cm="1">
        <f t="array" ref="AE140">_xlfn.IFS(G140&gt;Q$12,Q$12,G140&lt;Q$13,Q$13,TRUE,G140)</f>
        <v>122</v>
      </c>
    </row>
    <row r="141" spans="1:31" ht="15.75">
      <c r="A141" s="3">
        <v>55</v>
      </c>
      <c r="B141" s="31">
        <v>45050</v>
      </c>
      <c r="C141" s="11">
        <v>62.54</v>
      </c>
      <c r="D141" s="5">
        <v>28.8</v>
      </c>
      <c r="E141" s="5">
        <v>15.9</v>
      </c>
      <c r="F141" s="6">
        <v>34.31</v>
      </c>
      <c r="G141" s="5">
        <v>220</v>
      </c>
      <c r="I141" s="11">
        <v>24.14</v>
      </c>
      <c r="J141" s="5">
        <v>91.5</v>
      </c>
      <c r="W141" s="11">
        <v>24.14</v>
      </c>
      <c r="X141" s="5">
        <v>91.5</v>
      </c>
      <c r="AA141" s="14" cm="1">
        <f t="array" ref="AA141">_xlfn.IFS(C141&gt;M$12,M$12,C141&lt;M$13,M$13,TRUE,C141)</f>
        <v>62.54</v>
      </c>
      <c r="AB141" s="14" cm="1">
        <f t="array" ref="AB141">_xlfn.IFS(D141&gt;N$12,N$12,D141&lt;N$13,N$13,TRUE,D141)</f>
        <v>28.8</v>
      </c>
      <c r="AC141" s="14" cm="1">
        <f t="array" ref="AC141">_xlfn.IFS(E141&gt;O$12,O$12,E141&lt;O$13,O$13,TRUE,E141)</f>
        <v>15.9</v>
      </c>
      <c r="AD141" s="14" cm="1">
        <f t="array" ref="AD141">_xlfn.IFS(F141&gt;P$12,P$12,F141&lt;P$13,P$13,TRUE,F141)</f>
        <v>34.31</v>
      </c>
      <c r="AE141" s="14" cm="1">
        <f t="array" ref="AE141">_xlfn.IFS(G141&gt;Q$12,Q$12,G141&lt;Q$13,Q$13,TRUE,G141)</f>
        <v>220</v>
      </c>
    </row>
    <row r="142" spans="1:31" ht="15.75">
      <c r="A142" s="3">
        <v>123</v>
      </c>
      <c r="B142" s="31">
        <v>45118</v>
      </c>
      <c r="C142" s="11">
        <v>45.8</v>
      </c>
      <c r="D142" s="5">
        <v>2.4</v>
      </c>
      <c r="E142" s="5">
        <v>15.6</v>
      </c>
      <c r="F142" s="6">
        <v>17.36</v>
      </c>
      <c r="G142" s="5">
        <v>125</v>
      </c>
      <c r="I142" s="11">
        <v>24.02</v>
      </c>
      <c r="J142" s="5">
        <v>133</v>
      </c>
      <c r="W142" s="11">
        <v>24.02</v>
      </c>
      <c r="X142" s="5">
        <v>133</v>
      </c>
      <c r="AA142" s="14" cm="1">
        <f t="array" ref="AA142">_xlfn.IFS(C142&gt;M$12,M$12,C142&lt;M$13,M$13,TRUE,C142)</f>
        <v>45.8</v>
      </c>
      <c r="AB142" s="14" cm="1">
        <f t="array" ref="AB142">_xlfn.IFS(D142&gt;N$12,N$12,D142&lt;N$13,N$13,TRUE,D142)</f>
        <v>2.4</v>
      </c>
      <c r="AC142" s="14" cm="1">
        <f t="array" ref="AC142">_xlfn.IFS(E142&gt;O$12,O$12,E142&lt;O$13,O$13,TRUE,E142)</f>
        <v>15.6</v>
      </c>
      <c r="AD142" s="14" cm="1">
        <f t="array" ref="AD142">_xlfn.IFS(F142&gt;P$12,P$12,F142&lt;P$13,P$13,TRUE,F142)</f>
        <v>17.36</v>
      </c>
      <c r="AE142" s="14" cm="1">
        <f t="array" ref="AE142">_xlfn.IFS(G142&gt;Q$12,Q$12,G142&lt;Q$13,Q$13,TRUE,G142)</f>
        <v>125</v>
      </c>
    </row>
    <row r="143" spans="1:31" ht="15.75">
      <c r="A143" s="3">
        <v>118</v>
      </c>
      <c r="B143" s="31">
        <v>45113</v>
      </c>
      <c r="C143" s="11">
        <v>25.28</v>
      </c>
      <c r="D143" s="5">
        <v>0.8</v>
      </c>
      <c r="E143" s="5">
        <v>14.8</v>
      </c>
      <c r="F143" s="6">
        <v>2.12</v>
      </c>
      <c r="G143" s="5">
        <v>108</v>
      </c>
      <c r="I143" s="11">
        <v>23.96</v>
      </c>
      <c r="J143" s="5">
        <v>177</v>
      </c>
      <c r="W143" s="11">
        <v>23.96</v>
      </c>
      <c r="X143" s="5">
        <v>177</v>
      </c>
      <c r="AA143" s="14" cm="1">
        <f t="array" ref="AA143">_xlfn.IFS(C143&gt;M$12,M$12,C143&lt;M$13,M$13,TRUE,C143)</f>
        <v>25.28</v>
      </c>
      <c r="AB143" s="14" cm="1">
        <f t="array" ref="AB143">_xlfn.IFS(D143&gt;N$12,N$12,D143&lt;N$13,N$13,TRUE,D143)</f>
        <v>0.8</v>
      </c>
      <c r="AC143" s="14" cm="1">
        <f t="array" ref="AC143">_xlfn.IFS(E143&gt;O$12,O$12,E143&lt;O$13,O$13,TRUE,E143)</f>
        <v>14.8</v>
      </c>
      <c r="AD143" s="14" cm="1">
        <f t="array" ref="AD143">_xlfn.IFS(F143&gt;P$12,P$12,F143&lt;P$13,P$13,TRUE,F143)</f>
        <v>2.12</v>
      </c>
      <c r="AE143" s="14" cm="1">
        <f t="array" ref="AE143">_xlfn.IFS(G143&gt;Q$12,Q$12,G143&lt;Q$13,Q$13,TRUE,G143)</f>
        <v>108</v>
      </c>
    </row>
    <row r="144" spans="1:31" ht="15.75">
      <c r="A144" s="3">
        <v>78</v>
      </c>
      <c r="B144" s="31">
        <v>45073</v>
      </c>
      <c r="C144" s="11">
        <v>25.1</v>
      </c>
      <c r="D144" s="5">
        <v>28.5</v>
      </c>
      <c r="E144" s="5">
        <v>14.2</v>
      </c>
      <c r="F144" s="6">
        <v>20.62</v>
      </c>
      <c r="G144" s="5">
        <v>149</v>
      </c>
      <c r="I144" s="11">
        <v>23.22</v>
      </c>
      <c r="J144" s="5">
        <v>95</v>
      </c>
      <c r="W144" s="11">
        <v>23.22</v>
      </c>
      <c r="X144" s="5">
        <v>95</v>
      </c>
      <c r="AA144" s="14" cm="1">
        <f t="array" ref="AA144">_xlfn.IFS(C144&gt;M$12,M$12,C144&lt;M$13,M$13,TRUE,C144)</f>
        <v>25.1</v>
      </c>
      <c r="AB144" s="14" cm="1">
        <f t="array" ref="AB144">_xlfn.IFS(D144&gt;N$12,N$12,D144&lt;N$13,N$13,TRUE,D144)</f>
        <v>28.5</v>
      </c>
      <c r="AC144" s="14" cm="1">
        <f t="array" ref="AC144">_xlfn.IFS(E144&gt;O$12,O$12,E144&lt;O$13,O$13,TRUE,E144)</f>
        <v>14.2</v>
      </c>
      <c r="AD144" s="14" cm="1">
        <f t="array" ref="AD144">_xlfn.IFS(F144&gt;P$12,P$12,F144&lt;P$13,P$13,TRUE,F144)</f>
        <v>20.62</v>
      </c>
      <c r="AE144" s="14" cm="1">
        <f t="array" ref="AE144">_xlfn.IFS(G144&gt;Q$12,Q$12,G144&lt;Q$13,Q$13,TRUE,G144)</f>
        <v>149</v>
      </c>
    </row>
    <row r="145" spans="1:31" ht="15.75">
      <c r="A145" s="3">
        <v>153</v>
      </c>
      <c r="B145" s="31">
        <v>45148</v>
      </c>
      <c r="C145" s="11">
        <v>40.519999999999996</v>
      </c>
      <c r="D145" s="5">
        <v>23.3</v>
      </c>
      <c r="E145" s="5">
        <v>14.2</v>
      </c>
      <c r="F145" s="6">
        <v>25.729999999999997</v>
      </c>
      <c r="G145" s="5">
        <v>169</v>
      </c>
      <c r="I145" s="11">
        <v>22.68</v>
      </c>
      <c r="J145" s="5">
        <v>149</v>
      </c>
      <c r="W145" s="11">
        <v>22.68</v>
      </c>
      <c r="X145" s="5">
        <v>149</v>
      </c>
      <c r="AA145" s="14" cm="1">
        <f t="array" ref="AA145">_xlfn.IFS(C145&gt;M$12,M$12,C145&lt;M$13,M$13,TRUE,C145)</f>
        <v>40.519999999999996</v>
      </c>
      <c r="AB145" s="14" cm="1">
        <f t="array" ref="AB145">_xlfn.IFS(D145&gt;N$12,N$12,D145&lt;N$13,N$13,TRUE,D145)</f>
        <v>23.3</v>
      </c>
      <c r="AC145" s="14" cm="1">
        <f t="array" ref="AC145">_xlfn.IFS(E145&gt;O$12,O$12,E145&lt;O$13,O$13,TRUE,E145)</f>
        <v>14.2</v>
      </c>
      <c r="AD145" s="14" cm="1">
        <f t="array" ref="AD145">_xlfn.IFS(F145&gt;P$12,P$12,F145&lt;P$13,P$13,TRUE,F145)</f>
        <v>25.729999999999997</v>
      </c>
      <c r="AE145" s="14" cm="1">
        <f t="array" ref="AE145">_xlfn.IFS(G145&gt;Q$12,Q$12,G145&lt;Q$13,Q$13,TRUE,G145)</f>
        <v>169</v>
      </c>
    </row>
    <row r="146" spans="1:31" ht="15.75">
      <c r="A146" s="3">
        <v>196</v>
      </c>
      <c r="B146" s="31">
        <v>45191</v>
      </c>
      <c r="C146" s="11">
        <v>14.64</v>
      </c>
      <c r="D146" s="5">
        <v>3.7</v>
      </c>
      <c r="E146" s="5">
        <v>13.8</v>
      </c>
      <c r="F146" s="6">
        <v>0.14999999999999947</v>
      </c>
      <c r="G146" s="5">
        <v>91</v>
      </c>
      <c r="I146" s="11">
        <v>21.8</v>
      </c>
      <c r="J146" s="5">
        <v>109</v>
      </c>
      <c r="W146" s="11">
        <v>21.8</v>
      </c>
      <c r="X146" s="5">
        <v>109</v>
      </c>
      <c r="AA146" s="14" cm="1">
        <f t="array" ref="AA146">_xlfn.IFS(C146&gt;M$12,M$12,C146&lt;M$13,M$13,TRUE,C146)</f>
        <v>14.64</v>
      </c>
      <c r="AB146" s="14" cm="1">
        <f t="array" ref="AB146">_xlfn.IFS(D146&gt;N$12,N$12,D146&lt;N$13,N$13,TRUE,D146)</f>
        <v>3.7</v>
      </c>
      <c r="AC146" s="14" cm="1">
        <f t="array" ref="AC146">_xlfn.IFS(E146&gt;O$12,O$12,E146&lt;O$13,O$13,TRUE,E146)</f>
        <v>13.8</v>
      </c>
      <c r="AD146" s="14" cm="1">
        <f t="array" ref="AD146">_xlfn.IFS(F146&gt;P$12,P$12,F146&lt;P$13,P$13,TRUE,F146)</f>
        <v>0.14999999999999947</v>
      </c>
      <c r="AE146" s="14" cm="1">
        <f t="array" ref="AE146">_xlfn.IFS(G146&gt;Q$12,Q$12,G146&lt;Q$13,Q$13,TRUE,G146)</f>
        <v>91</v>
      </c>
    </row>
    <row r="147" spans="1:31" ht="15.75">
      <c r="A147" s="3">
        <v>75</v>
      </c>
      <c r="B147" s="31">
        <v>45070</v>
      </c>
      <c r="C147" s="11">
        <v>50.68</v>
      </c>
      <c r="D147" s="5">
        <v>0</v>
      </c>
      <c r="E147" s="5">
        <v>13.1</v>
      </c>
      <c r="F147" s="6">
        <v>28.4</v>
      </c>
      <c r="G147" s="5">
        <v>187</v>
      </c>
      <c r="I147" s="11">
        <v>21.259999999999998</v>
      </c>
      <c r="J147" s="5">
        <v>122</v>
      </c>
      <c r="W147" s="11">
        <v>21.259999999999998</v>
      </c>
      <c r="X147" s="5">
        <v>122</v>
      </c>
      <c r="AA147" s="14" cm="1">
        <f t="array" ref="AA147">_xlfn.IFS(C147&gt;M$12,M$12,C147&lt;M$13,M$13,TRUE,C147)</f>
        <v>50.68</v>
      </c>
      <c r="AB147" s="14" cm="1">
        <f t="array" ref="AB147">_xlfn.IFS(D147&gt;N$12,N$12,D147&lt;N$13,N$13,TRUE,D147)</f>
        <v>0</v>
      </c>
      <c r="AC147" s="14" cm="1">
        <f t="array" ref="AC147">_xlfn.IFS(E147&gt;O$12,O$12,E147&lt;O$13,O$13,TRUE,E147)</f>
        <v>13.1</v>
      </c>
      <c r="AD147" s="14" cm="1">
        <f t="array" ref="AD147">_xlfn.IFS(F147&gt;P$12,P$12,F147&lt;P$13,P$13,TRUE,F147)</f>
        <v>28.4</v>
      </c>
      <c r="AE147" s="14" cm="1">
        <f t="array" ref="AE147">_xlfn.IFS(G147&gt;Q$12,Q$12,G147&lt;Q$13,Q$13,TRUE,G147)</f>
        <v>187</v>
      </c>
    </row>
    <row r="148" spans="1:31" ht="15.75">
      <c r="A148" s="3">
        <v>175</v>
      </c>
      <c r="B148" s="31">
        <v>45170</v>
      </c>
      <c r="C148" s="11">
        <v>53.480000000000004</v>
      </c>
      <c r="D148" s="5">
        <v>3.4</v>
      </c>
      <c r="E148" s="5">
        <v>13.1</v>
      </c>
      <c r="F148" s="6">
        <v>18.700000000000003</v>
      </c>
      <c r="G148" s="5">
        <v>127</v>
      </c>
      <c r="I148" s="11">
        <v>21.1</v>
      </c>
      <c r="J148" s="5">
        <v>116</v>
      </c>
      <c r="W148" s="11">
        <v>21.1</v>
      </c>
      <c r="X148" s="5">
        <v>116</v>
      </c>
      <c r="AA148" s="14" cm="1">
        <f t="array" ref="AA148">_xlfn.IFS(C148&gt;M$12,M$12,C148&lt;M$13,M$13,TRUE,C148)</f>
        <v>53.480000000000004</v>
      </c>
      <c r="AB148" s="14" cm="1">
        <f t="array" ref="AB148">_xlfn.IFS(D148&gt;N$12,N$12,D148&lt;N$13,N$13,TRUE,D148)</f>
        <v>3.4</v>
      </c>
      <c r="AC148" s="14" cm="1">
        <f t="array" ref="AC148">_xlfn.IFS(E148&gt;O$12,O$12,E148&lt;O$13,O$13,TRUE,E148)</f>
        <v>13.1</v>
      </c>
      <c r="AD148" s="14" cm="1">
        <f t="array" ref="AD148">_xlfn.IFS(F148&gt;P$12,P$12,F148&lt;P$13,P$13,TRUE,F148)</f>
        <v>18.700000000000003</v>
      </c>
      <c r="AE148" s="14" cm="1">
        <f t="array" ref="AE148">_xlfn.IFS(G148&gt;Q$12,Q$12,G148&lt;Q$13,Q$13,TRUE,G148)</f>
        <v>127</v>
      </c>
    </row>
    <row r="149" spans="1:31" ht="15.75">
      <c r="A149" s="3">
        <v>141</v>
      </c>
      <c r="B149" s="31">
        <v>45136</v>
      </c>
      <c r="C149" s="11"/>
      <c r="D149" s="5">
        <v>17</v>
      </c>
      <c r="E149" s="5">
        <v>12.9</v>
      </c>
      <c r="F149" s="6">
        <v>10.68</v>
      </c>
      <c r="G149" s="5">
        <v>113</v>
      </c>
      <c r="I149" s="11">
        <v>20.46</v>
      </c>
      <c r="J149" s="5">
        <v>110</v>
      </c>
      <c r="W149" s="11">
        <v>20.46</v>
      </c>
      <c r="X149" s="5">
        <v>110</v>
      </c>
      <c r="AA149" s="14" cm="1">
        <f t="array" ref="AA149">_xlfn.IFS(C149&gt;M$12,M$12,C149&lt;M$13,M$13,TRUE,C149)</f>
        <v>0</v>
      </c>
      <c r="AB149" s="14" cm="1">
        <f t="array" ref="AB149">_xlfn.IFS(D149&gt;N$12,N$12,D149&lt;N$13,N$13,TRUE,D149)</f>
        <v>17</v>
      </c>
      <c r="AC149" s="14" cm="1">
        <f t="array" ref="AC149">_xlfn.IFS(E149&gt;O$12,O$12,E149&lt;O$13,O$13,TRUE,E149)</f>
        <v>12.9</v>
      </c>
      <c r="AD149" s="14" cm="1">
        <f t="array" ref="AD149">_xlfn.IFS(F149&gt;P$12,P$12,F149&lt;P$13,P$13,TRUE,F149)</f>
        <v>10.68</v>
      </c>
      <c r="AE149" s="14" cm="1">
        <f t="array" ref="AE149">_xlfn.IFS(G149&gt;Q$12,Q$12,G149&lt;Q$13,Q$13,TRUE,G149)</f>
        <v>113</v>
      </c>
    </row>
    <row r="150" spans="1:31" ht="15.75">
      <c r="A150" s="3">
        <v>174</v>
      </c>
      <c r="B150" s="31">
        <v>45169</v>
      </c>
      <c r="C150" s="11">
        <v>36.68</v>
      </c>
      <c r="D150" s="5">
        <v>7.1</v>
      </c>
      <c r="E150" s="5">
        <v>12.8</v>
      </c>
      <c r="F150" s="6">
        <v>15.27</v>
      </c>
      <c r="G150" s="5">
        <v>129</v>
      </c>
      <c r="I150" s="11">
        <v>20.440000000000001</v>
      </c>
      <c r="J150" s="5">
        <v>112</v>
      </c>
      <c r="W150" s="11">
        <v>20.440000000000001</v>
      </c>
      <c r="X150" s="5">
        <v>112</v>
      </c>
      <c r="AA150" s="14" cm="1">
        <f t="array" ref="AA150">_xlfn.IFS(C150&gt;M$12,M$12,C150&lt;M$13,M$13,TRUE,C150)</f>
        <v>36.68</v>
      </c>
      <c r="AB150" s="14" cm="1">
        <f t="array" ref="AB150">_xlfn.IFS(D150&gt;N$12,N$12,D150&lt;N$13,N$13,TRUE,D150)</f>
        <v>7.1</v>
      </c>
      <c r="AC150" s="14" cm="1">
        <f t="array" ref="AC150">_xlfn.IFS(E150&gt;O$12,O$12,E150&lt;O$13,O$13,TRUE,E150)</f>
        <v>12.8</v>
      </c>
      <c r="AD150" s="14" cm="1">
        <f t="array" ref="AD150">_xlfn.IFS(F150&gt;P$12,P$12,F150&lt;P$13,P$13,TRUE,F150)</f>
        <v>15.27</v>
      </c>
      <c r="AE150" s="14" cm="1">
        <f t="array" ref="AE150">_xlfn.IFS(G150&gt;Q$12,Q$12,G150&lt;Q$13,Q$13,TRUE,G150)</f>
        <v>129</v>
      </c>
    </row>
    <row r="151" spans="1:31" ht="15.75">
      <c r="A151" s="3">
        <v>27</v>
      </c>
      <c r="B151" s="31">
        <v>45022</v>
      </c>
      <c r="C151" s="11">
        <v>38.58</v>
      </c>
      <c r="D151" s="5">
        <v>29.3</v>
      </c>
      <c r="E151" s="5">
        <v>12.6</v>
      </c>
      <c r="F151" s="6">
        <v>23.900000000000002</v>
      </c>
      <c r="G151" s="5">
        <v>167</v>
      </c>
      <c r="I151" s="11">
        <v>19.28</v>
      </c>
      <c r="J151" s="5">
        <v>120</v>
      </c>
      <c r="W151" s="11">
        <v>19.28</v>
      </c>
      <c r="X151" s="5">
        <v>120</v>
      </c>
      <c r="AA151" s="14" cm="1">
        <f t="array" ref="AA151">_xlfn.IFS(C151&gt;M$12,M$12,C151&lt;M$13,M$13,TRUE,C151)</f>
        <v>38.58</v>
      </c>
      <c r="AB151" s="14" cm="1">
        <f t="array" ref="AB151">_xlfn.IFS(D151&gt;N$12,N$12,D151&lt;N$13,N$13,TRUE,D151)</f>
        <v>29.3</v>
      </c>
      <c r="AC151" s="14" cm="1">
        <f t="array" ref="AC151">_xlfn.IFS(E151&gt;O$12,O$12,E151&lt;O$13,O$13,TRUE,E151)</f>
        <v>12.6</v>
      </c>
      <c r="AD151" s="14" cm="1">
        <f t="array" ref="AD151">_xlfn.IFS(F151&gt;P$12,P$12,F151&lt;P$13,P$13,TRUE,F151)</f>
        <v>23.900000000000002</v>
      </c>
      <c r="AE151" s="14" cm="1">
        <f t="array" ref="AE151">_xlfn.IFS(G151&gt;Q$12,Q$12,G151&lt;Q$13,Q$13,TRUE,G151)</f>
        <v>167</v>
      </c>
    </row>
    <row r="152" spans="1:31" ht="15.75">
      <c r="A152" s="3">
        <v>124</v>
      </c>
      <c r="B152" s="31">
        <v>45119</v>
      </c>
      <c r="C152" s="11">
        <v>33.619999999999997</v>
      </c>
      <c r="D152" s="5">
        <v>34.6</v>
      </c>
      <c r="E152" s="5">
        <v>12.4</v>
      </c>
      <c r="F152" s="6">
        <v>24.65</v>
      </c>
      <c r="G152" s="5">
        <v>171</v>
      </c>
      <c r="I152" s="11">
        <v>19.14</v>
      </c>
      <c r="J152" s="5">
        <v>151</v>
      </c>
      <c r="W152" s="11">
        <v>19.14</v>
      </c>
      <c r="X152" s="5">
        <v>151</v>
      </c>
      <c r="AA152" s="14" cm="1">
        <f t="array" ref="AA152">_xlfn.IFS(C152&gt;M$12,M$12,C152&lt;M$13,M$13,TRUE,C152)</f>
        <v>33.619999999999997</v>
      </c>
      <c r="AB152" s="14" cm="1">
        <f t="array" ref="AB152">_xlfn.IFS(D152&gt;N$12,N$12,D152&lt;N$13,N$13,TRUE,D152)</f>
        <v>34.6</v>
      </c>
      <c r="AC152" s="14" cm="1">
        <f t="array" ref="AC152">_xlfn.IFS(E152&gt;O$12,O$12,E152&lt;O$13,O$13,TRUE,E152)</f>
        <v>12.4</v>
      </c>
      <c r="AD152" s="14" cm="1">
        <f t="array" ref="AD152">_xlfn.IFS(F152&gt;P$12,P$12,F152&lt;P$13,P$13,TRUE,F152)</f>
        <v>24.65</v>
      </c>
      <c r="AE152" s="14" cm="1">
        <f t="array" ref="AE152">_xlfn.IFS(G152&gt;Q$12,Q$12,G152&lt;Q$13,Q$13,TRUE,G152)</f>
        <v>171</v>
      </c>
    </row>
    <row r="153" spans="1:31" ht="15.75">
      <c r="A153" s="3">
        <v>149</v>
      </c>
      <c r="B153" s="31">
        <v>45144</v>
      </c>
      <c r="C153" s="11">
        <v>15.6</v>
      </c>
      <c r="D153" s="5">
        <v>40.299999999999997</v>
      </c>
      <c r="E153" s="5">
        <v>11.9</v>
      </c>
      <c r="F153" s="6">
        <v>19.189999999999998</v>
      </c>
      <c r="G153" s="5">
        <v>110</v>
      </c>
      <c r="I153" s="11">
        <v>18.940000000000001</v>
      </c>
      <c r="J153" s="5">
        <v>119</v>
      </c>
      <c r="W153" s="11">
        <v>18.940000000000001</v>
      </c>
      <c r="X153" s="5">
        <v>119</v>
      </c>
      <c r="AA153" s="14" cm="1">
        <f t="array" ref="AA153">_xlfn.IFS(C153&gt;M$12,M$12,C153&lt;M$13,M$13,TRUE,C153)</f>
        <v>15.6</v>
      </c>
      <c r="AB153" s="14" cm="1">
        <f t="array" ref="AB153">_xlfn.IFS(D153&gt;N$12,N$12,D153&lt;N$13,N$13,TRUE,D153)</f>
        <v>40.299999999999997</v>
      </c>
      <c r="AC153" s="14" cm="1">
        <f t="array" ref="AC153">_xlfn.IFS(E153&gt;O$12,O$12,E153&lt;O$13,O$13,TRUE,E153)</f>
        <v>11.9</v>
      </c>
      <c r="AD153" s="14" cm="1">
        <f t="array" ref="AD153">_xlfn.IFS(F153&gt;P$12,P$12,F153&lt;P$13,P$13,TRUE,F153)</f>
        <v>19.189999999999998</v>
      </c>
      <c r="AE153" s="14" cm="1">
        <f t="array" ref="AE153">_xlfn.IFS(G153&gt;Q$12,Q$12,G153&lt;Q$13,Q$13,TRUE,G153)</f>
        <v>110</v>
      </c>
    </row>
    <row r="154" spans="1:31" ht="15.75">
      <c r="A154" s="3">
        <v>8</v>
      </c>
      <c r="B154" s="31">
        <v>45003</v>
      </c>
      <c r="C154" s="11">
        <v>31.04</v>
      </c>
      <c r="D154" s="5">
        <v>19.600000000000001</v>
      </c>
      <c r="E154" s="5">
        <v>11.6</v>
      </c>
      <c r="F154" s="6">
        <v>17.18</v>
      </c>
      <c r="G154" s="5">
        <v>152</v>
      </c>
      <c r="I154" s="11">
        <v>18.920000000000002</v>
      </c>
      <c r="J154" s="5">
        <v>116</v>
      </c>
      <c r="W154" s="11">
        <v>18.920000000000002</v>
      </c>
      <c r="X154" s="5">
        <v>116</v>
      </c>
      <c r="AA154" s="14" cm="1">
        <f t="array" ref="AA154">_xlfn.IFS(C154&gt;M$12,M$12,C154&lt;M$13,M$13,TRUE,C154)</f>
        <v>31.04</v>
      </c>
      <c r="AB154" s="14" cm="1">
        <f t="array" ref="AB154">_xlfn.IFS(D154&gt;N$12,N$12,D154&lt;N$13,N$13,TRUE,D154)</f>
        <v>19.600000000000001</v>
      </c>
      <c r="AC154" s="14" cm="1">
        <f t="array" ref="AC154">_xlfn.IFS(E154&gt;O$12,O$12,E154&lt;O$13,O$13,TRUE,E154)</f>
        <v>11.6</v>
      </c>
      <c r="AD154" s="14" cm="1">
        <f t="array" ref="AD154">_xlfn.IFS(F154&gt;P$12,P$12,F154&lt;P$13,P$13,TRUE,F154)</f>
        <v>17.18</v>
      </c>
      <c r="AE154" s="14" cm="1">
        <f t="array" ref="AE154">_xlfn.IFS(G154&gt;Q$12,Q$12,G154&lt;Q$13,Q$13,TRUE,G154)</f>
        <v>152</v>
      </c>
    </row>
    <row r="155" spans="1:31" ht="15.75">
      <c r="A155" s="3">
        <v>69</v>
      </c>
      <c r="B155" s="31">
        <v>45064</v>
      </c>
      <c r="C155" s="11">
        <v>51.480000000000004</v>
      </c>
      <c r="D155" s="5">
        <v>27.5</v>
      </c>
      <c r="E155" s="5">
        <v>11</v>
      </c>
      <c r="F155" s="6">
        <v>33.090000000000003</v>
      </c>
      <c r="G155" s="5">
        <v>196</v>
      </c>
      <c r="I155" s="11">
        <v>18.64</v>
      </c>
      <c r="J155" s="5">
        <v>152</v>
      </c>
      <c r="W155" s="11">
        <v>18.64</v>
      </c>
      <c r="X155" s="5">
        <v>152</v>
      </c>
      <c r="AA155" s="14" cm="1">
        <f t="array" ref="AA155">_xlfn.IFS(C155&gt;M$12,M$12,C155&lt;M$13,M$13,TRUE,C155)</f>
        <v>51.480000000000004</v>
      </c>
      <c r="AB155" s="14" cm="1">
        <f t="array" ref="AB155">_xlfn.IFS(D155&gt;N$12,N$12,D155&lt;N$13,N$13,TRUE,D155)</f>
        <v>27.5</v>
      </c>
      <c r="AC155" s="14" cm="1">
        <f t="array" ref="AC155">_xlfn.IFS(E155&gt;O$12,O$12,E155&lt;O$13,O$13,TRUE,E155)</f>
        <v>11</v>
      </c>
      <c r="AD155" s="14" cm="1">
        <f t="array" ref="AD155">_xlfn.IFS(F155&gt;P$12,P$12,F155&lt;P$13,P$13,TRUE,F155)</f>
        <v>33.090000000000003</v>
      </c>
      <c r="AE155" s="14" cm="1">
        <f t="array" ref="AE155">_xlfn.IFS(G155&gt;Q$12,Q$12,G155&lt;Q$13,Q$13,TRUE,G155)</f>
        <v>196</v>
      </c>
    </row>
    <row r="156" spans="1:31" ht="15.75">
      <c r="A156" s="3">
        <v>95</v>
      </c>
      <c r="B156" s="31">
        <v>45090</v>
      </c>
      <c r="C156" s="11">
        <v>30.48</v>
      </c>
      <c r="D156" s="5">
        <v>14</v>
      </c>
      <c r="E156" s="5">
        <v>10.9</v>
      </c>
      <c r="F156" s="6">
        <v>13.380000000000003</v>
      </c>
      <c r="G156" s="5">
        <v>117</v>
      </c>
      <c r="I156" s="11">
        <v>18.440000000000001</v>
      </c>
      <c r="J156" s="5">
        <v>126</v>
      </c>
      <c r="W156" s="11">
        <v>18.440000000000001</v>
      </c>
      <c r="X156" s="5">
        <v>126</v>
      </c>
      <c r="AA156" s="14" cm="1">
        <f t="array" ref="AA156">_xlfn.IFS(C156&gt;M$12,M$12,C156&lt;M$13,M$13,TRUE,C156)</f>
        <v>30.48</v>
      </c>
      <c r="AB156" s="14" cm="1">
        <f t="array" ref="AB156">_xlfn.IFS(D156&gt;N$12,N$12,D156&lt;N$13,N$13,TRUE,D156)</f>
        <v>14</v>
      </c>
      <c r="AC156" s="14" cm="1">
        <f t="array" ref="AC156">_xlfn.IFS(E156&gt;O$12,O$12,E156&lt;O$13,O$13,TRUE,E156)</f>
        <v>10.9</v>
      </c>
      <c r="AD156" s="14" cm="1">
        <f t="array" ref="AD156">_xlfn.IFS(F156&gt;P$12,P$12,F156&lt;P$13,P$13,TRUE,F156)</f>
        <v>13.380000000000003</v>
      </c>
      <c r="AE156" s="14" cm="1">
        <f t="array" ref="AE156">_xlfn.IFS(G156&gt;Q$12,Q$12,G156&lt;Q$13,Q$13,TRUE,G156)</f>
        <v>117</v>
      </c>
    </row>
    <row r="157" spans="1:31" ht="15.75">
      <c r="A157" s="3">
        <v>114</v>
      </c>
      <c r="B157" s="31">
        <v>45109</v>
      </c>
      <c r="C157" s="11">
        <v>44.92</v>
      </c>
      <c r="D157" s="5">
        <v>20.6</v>
      </c>
      <c r="E157" s="5">
        <v>10.7</v>
      </c>
      <c r="F157" s="6">
        <v>26.98</v>
      </c>
      <c r="G157" s="5">
        <v>167</v>
      </c>
      <c r="I157" s="11">
        <v>18.240000000000002</v>
      </c>
      <c r="J157" s="5">
        <v>105</v>
      </c>
      <c r="W157" s="11">
        <v>18.240000000000002</v>
      </c>
      <c r="X157" s="5">
        <v>105</v>
      </c>
      <c r="AA157" s="14" cm="1">
        <f t="array" ref="AA157">_xlfn.IFS(C157&gt;M$12,M$12,C157&lt;M$13,M$13,TRUE,C157)</f>
        <v>44.92</v>
      </c>
      <c r="AB157" s="14" cm="1">
        <f t="array" ref="AB157">_xlfn.IFS(D157&gt;N$12,N$12,D157&lt;N$13,N$13,TRUE,D157)</f>
        <v>20.6</v>
      </c>
      <c r="AC157" s="14" cm="1">
        <f t="array" ref="AC157">_xlfn.IFS(E157&gt;O$12,O$12,E157&lt;O$13,O$13,TRUE,E157)</f>
        <v>10.7</v>
      </c>
      <c r="AD157" s="14" cm="1">
        <f t="array" ref="AD157">_xlfn.IFS(F157&gt;P$12,P$12,F157&lt;P$13,P$13,TRUE,F157)</f>
        <v>26.98</v>
      </c>
      <c r="AE157" s="14" cm="1">
        <f t="array" ref="AE157">_xlfn.IFS(G157&gt;Q$12,Q$12,G157&lt;Q$13,Q$13,TRUE,G157)</f>
        <v>167</v>
      </c>
    </row>
    <row r="158" spans="1:31" ht="15.75">
      <c r="A158" s="3">
        <v>68</v>
      </c>
      <c r="B158" s="31">
        <v>45063</v>
      </c>
      <c r="C158" s="11">
        <v>30.860000000000003</v>
      </c>
      <c r="D158" s="5">
        <v>14.5</v>
      </c>
      <c r="E158" s="5">
        <v>10.199999999999999</v>
      </c>
      <c r="F158" s="6">
        <v>17.100000000000001</v>
      </c>
      <c r="G158" s="5">
        <v>135</v>
      </c>
      <c r="I158" s="11">
        <v>18.059999999999999</v>
      </c>
      <c r="J158" s="5">
        <v>128</v>
      </c>
      <c r="W158" s="11">
        <v>18.059999999999999</v>
      </c>
      <c r="X158" s="5">
        <v>128</v>
      </c>
      <c r="AA158" s="14" cm="1">
        <f t="array" ref="AA158">_xlfn.IFS(C158&gt;M$12,M$12,C158&lt;M$13,M$13,TRUE,C158)</f>
        <v>30.860000000000003</v>
      </c>
      <c r="AB158" s="14" cm="1">
        <f t="array" ref="AB158">_xlfn.IFS(D158&gt;N$12,N$12,D158&lt;N$13,N$13,TRUE,D158)</f>
        <v>14.5</v>
      </c>
      <c r="AC158" s="14" cm="1">
        <f t="array" ref="AC158">_xlfn.IFS(E158&gt;O$12,O$12,E158&lt;O$13,O$13,TRUE,E158)</f>
        <v>10.199999999999999</v>
      </c>
      <c r="AD158" s="14" cm="1">
        <f t="array" ref="AD158">_xlfn.IFS(F158&gt;P$12,P$12,F158&lt;P$13,P$13,TRUE,F158)</f>
        <v>17.100000000000001</v>
      </c>
      <c r="AE158" s="14" cm="1">
        <f t="array" ref="AE158">_xlfn.IFS(G158&gt;Q$12,Q$12,G158&lt;Q$13,Q$13,TRUE,G158)</f>
        <v>135</v>
      </c>
    </row>
    <row r="159" spans="1:31" ht="15.75">
      <c r="A159" s="3">
        <v>155</v>
      </c>
      <c r="B159" s="31">
        <v>45150</v>
      </c>
      <c r="C159" s="11">
        <v>43.56</v>
      </c>
      <c r="D159" s="5">
        <v>21.1</v>
      </c>
      <c r="E159" s="5">
        <v>9.5</v>
      </c>
      <c r="F159" s="6">
        <v>25.53</v>
      </c>
      <c r="G159" s="5">
        <v>166</v>
      </c>
      <c r="I159" s="11">
        <v>16.7</v>
      </c>
      <c r="J159" s="5">
        <v>83</v>
      </c>
      <c r="W159" s="11">
        <v>16.7</v>
      </c>
      <c r="X159" s="5">
        <v>83</v>
      </c>
      <c r="AA159" s="14" cm="1">
        <f t="array" ref="AA159">_xlfn.IFS(C159&gt;M$12,M$12,C159&lt;M$13,M$13,TRUE,C159)</f>
        <v>43.56</v>
      </c>
      <c r="AB159" s="14" cm="1">
        <f t="array" ref="AB159">_xlfn.IFS(D159&gt;N$12,N$12,D159&lt;N$13,N$13,TRUE,D159)</f>
        <v>21.1</v>
      </c>
      <c r="AC159" s="14" cm="1">
        <f t="array" ref="AC159">_xlfn.IFS(E159&gt;O$12,O$12,E159&lt;O$13,O$13,TRUE,E159)</f>
        <v>9.5</v>
      </c>
      <c r="AD159" s="14" cm="1">
        <f t="array" ref="AD159">_xlfn.IFS(F159&gt;P$12,P$12,F159&lt;P$13,P$13,TRUE,F159)</f>
        <v>25.53</v>
      </c>
      <c r="AE159" s="14" cm="1">
        <f t="array" ref="AE159">_xlfn.IFS(G159&gt;Q$12,Q$12,G159&lt;Q$13,Q$13,TRUE,G159)</f>
        <v>166</v>
      </c>
    </row>
    <row r="160" spans="1:31" ht="15.75">
      <c r="A160" s="3">
        <v>79</v>
      </c>
      <c r="B160" s="31">
        <v>45074</v>
      </c>
      <c r="C160" s="11">
        <v>8.08</v>
      </c>
      <c r="D160" s="5">
        <v>29.9</v>
      </c>
      <c r="E160" s="5">
        <v>9.4</v>
      </c>
      <c r="F160" s="6">
        <v>11.729999999999999</v>
      </c>
      <c r="G160" s="5">
        <v>62</v>
      </c>
      <c r="I160" s="11">
        <v>15.9</v>
      </c>
      <c r="J160" s="5">
        <v>114</v>
      </c>
      <c r="W160" s="11">
        <v>15.9</v>
      </c>
      <c r="X160" s="5">
        <v>114</v>
      </c>
      <c r="AA160" s="14" cm="1">
        <f t="array" ref="AA160">_xlfn.IFS(C160&gt;M$12,M$12,C160&lt;M$13,M$13,TRUE,C160)</f>
        <v>8.08</v>
      </c>
      <c r="AB160" s="14" cm="1">
        <f t="array" ref="AB160">_xlfn.IFS(D160&gt;N$12,N$12,D160&lt;N$13,N$13,TRUE,D160)</f>
        <v>29.9</v>
      </c>
      <c r="AC160" s="14" cm="1">
        <f t="array" ref="AC160">_xlfn.IFS(E160&gt;O$12,O$12,E160&lt;O$13,O$13,TRUE,E160)</f>
        <v>9.4</v>
      </c>
      <c r="AD160" s="14" cm="1">
        <f t="array" ref="AD160">_xlfn.IFS(F160&gt;P$12,P$12,F160&lt;P$13,P$13,TRUE,F160)</f>
        <v>11.729999999999999</v>
      </c>
      <c r="AE160" s="14" cm="1">
        <f t="array" ref="AE160">_xlfn.IFS(G160&gt;Q$12,Q$12,G160&lt;Q$13,Q$13,TRUE,G160)</f>
        <v>62</v>
      </c>
    </row>
    <row r="161" spans="1:31" ht="15.75">
      <c r="A161" s="3">
        <v>60</v>
      </c>
      <c r="B161" s="31">
        <v>45055</v>
      </c>
      <c r="C161" s="11">
        <v>50.14</v>
      </c>
      <c r="D161" s="5">
        <v>29.5</v>
      </c>
      <c r="E161" s="5">
        <v>9.3000000000000007</v>
      </c>
      <c r="F161" s="6">
        <v>32.1</v>
      </c>
      <c r="G161" s="5">
        <v>186</v>
      </c>
      <c r="I161" s="11">
        <v>15.6</v>
      </c>
      <c r="J161" s="5">
        <v>110</v>
      </c>
      <c r="W161" s="11">
        <v>15.6</v>
      </c>
      <c r="X161" s="5">
        <v>110</v>
      </c>
      <c r="AA161" s="14" cm="1">
        <f t="array" ref="AA161">_xlfn.IFS(C161&gt;M$12,M$12,C161&lt;M$13,M$13,TRUE,C161)</f>
        <v>50.14</v>
      </c>
      <c r="AB161" s="14" cm="1">
        <f t="array" ref="AB161">_xlfn.IFS(D161&gt;N$12,N$12,D161&lt;N$13,N$13,TRUE,D161)</f>
        <v>29.5</v>
      </c>
      <c r="AC161" s="14" cm="1">
        <f t="array" ref="AC161">_xlfn.IFS(E161&gt;O$12,O$12,E161&lt;O$13,O$13,TRUE,E161)</f>
        <v>9.3000000000000007</v>
      </c>
      <c r="AD161" s="14" cm="1">
        <f t="array" ref="AD161">_xlfn.IFS(F161&gt;P$12,P$12,F161&lt;P$13,P$13,TRUE,F161)</f>
        <v>32.1</v>
      </c>
      <c r="AE161" s="14" cm="1">
        <f t="array" ref="AE161">_xlfn.IFS(G161&gt;Q$12,Q$12,G161&lt;Q$13,Q$13,TRUE,G161)</f>
        <v>186</v>
      </c>
    </row>
    <row r="162" spans="1:31" ht="15.75">
      <c r="A162" s="3">
        <v>91</v>
      </c>
      <c r="B162" s="31">
        <v>45086</v>
      </c>
      <c r="C162" s="11">
        <v>31.860000000000003</v>
      </c>
      <c r="D162" s="5">
        <v>4.9000000000000004</v>
      </c>
      <c r="E162" s="5">
        <v>9.3000000000000007</v>
      </c>
      <c r="F162" s="6">
        <v>12.160000000000002</v>
      </c>
      <c r="G162" s="5">
        <v>93</v>
      </c>
      <c r="I162" s="11">
        <v>15.36</v>
      </c>
      <c r="J162" s="5">
        <v>106</v>
      </c>
      <c r="W162" s="11">
        <v>15.36</v>
      </c>
      <c r="X162" s="5">
        <v>106</v>
      </c>
      <c r="AA162" s="14" cm="1">
        <f t="array" ref="AA162">_xlfn.IFS(C162&gt;M$12,M$12,C162&lt;M$13,M$13,TRUE,C162)</f>
        <v>31.860000000000003</v>
      </c>
      <c r="AB162" s="14" cm="1">
        <f t="array" ref="AB162">_xlfn.IFS(D162&gt;N$12,N$12,D162&lt;N$13,N$13,TRUE,D162)</f>
        <v>4.9000000000000004</v>
      </c>
      <c r="AC162" s="14" cm="1">
        <f t="array" ref="AC162">_xlfn.IFS(E162&gt;O$12,O$12,E162&lt;O$13,O$13,TRUE,E162)</f>
        <v>9.3000000000000007</v>
      </c>
      <c r="AD162" s="14" cm="1">
        <f t="array" ref="AD162">_xlfn.IFS(F162&gt;P$12,P$12,F162&lt;P$13,P$13,TRUE,F162)</f>
        <v>12.160000000000002</v>
      </c>
      <c r="AE162" s="14" cm="1">
        <f t="array" ref="AE162">_xlfn.IFS(G162&gt;Q$12,Q$12,G162&lt;Q$13,Q$13,TRUE,G162)</f>
        <v>93</v>
      </c>
    </row>
    <row r="163" spans="1:31" ht="15.75">
      <c r="A163" s="3">
        <v>137</v>
      </c>
      <c r="B163" s="31">
        <v>45132</v>
      </c>
      <c r="C163" s="11">
        <v>10.120000000000001</v>
      </c>
      <c r="D163" s="5">
        <v>39</v>
      </c>
      <c r="E163" s="5">
        <v>9.3000000000000007</v>
      </c>
      <c r="F163" s="6">
        <v>18.339999999999996</v>
      </c>
      <c r="G163" s="5">
        <v>98</v>
      </c>
      <c r="I163" s="11">
        <v>15.3</v>
      </c>
      <c r="J163" s="5">
        <v>104</v>
      </c>
      <c r="W163" s="11">
        <v>15.3</v>
      </c>
      <c r="X163" s="5">
        <v>104</v>
      </c>
      <c r="AA163" s="14" cm="1">
        <f t="array" ref="AA163">_xlfn.IFS(C163&gt;M$12,M$12,C163&lt;M$13,M$13,TRUE,C163)</f>
        <v>10.120000000000001</v>
      </c>
      <c r="AB163" s="14" cm="1">
        <f t="array" ref="AB163">_xlfn.IFS(D163&gt;N$12,N$12,D163&lt;N$13,N$13,TRUE,D163)</f>
        <v>39</v>
      </c>
      <c r="AC163" s="14" cm="1">
        <f t="array" ref="AC163">_xlfn.IFS(E163&gt;O$12,O$12,E163&lt;O$13,O$13,TRUE,E163)</f>
        <v>9.3000000000000007</v>
      </c>
      <c r="AD163" s="14" cm="1">
        <f t="array" ref="AD163">_xlfn.IFS(F163&gt;P$12,P$12,F163&lt;P$13,P$13,TRUE,F163)</f>
        <v>18.339999999999996</v>
      </c>
      <c r="AE163" s="14" cm="1">
        <f t="array" ref="AE163">_xlfn.IFS(G163&gt;Q$12,Q$12,G163&lt;Q$13,Q$13,TRUE,G163)</f>
        <v>98</v>
      </c>
    </row>
    <row r="164" spans="1:31" ht="15.75">
      <c r="A164" s="3">
        <v>128</v>
      </c>
      <c r="B164" s="31">
        <v>45123</v>
      </c>
      <c r="C164" s="11">
        <v>71.06</v>
      </c>
      <c r="D164" s="5"/>
      <c r="E164" s="5">
        <v>9.1999999999999993</v>
      </c>
      <c r="F164" s="6">
        <v>31.35</v>
      </c>
      <c r="G164" s="5">
        <v>92</v>
      </c>
      <c r="I164" s="11">
        <v>15.12</v>
      </c>
      <c r="J164" s="5">
        <v>123</v>
      </c>
      <c r="W164" s="11">
        <v>15.12</v>
      </c>
      <c r="X164" s="5">
        <v>123</v>
      </c>
      <c r="AA164" s="14" cm="1">
        <f t="array" ref="AA164">_xlfn.IFS(C164&gt;M$12,M$12,C164&lt;M$13,M$13,TRUE,C164)</f>
        <v>71.06</v>
      </c>
      <c r="AB164" s="14" cm="1">
        <f t="array" ref="AB164">_xlfn.IFS(D164&gt;N$12,N$12,D164&lt;N$13,N$13,TRUE,D164)</f>
        <v>0</v>
      </c>
      <c r="AC164" s="14" cm="1">
        <f t="array" ref="AC164">_xlfn.IFS(E164&gt;O$12,O$12,E164&lt;O$13,O$13,TRUE,E164)</f>
        <v>9.1999999999999993</v>
      </c>
      <c r="AD164" s="14" cm="1">
        <f t="array" ref="AD164">_xlfn.IFS(F164&gt;P$12,P$12,F164&lt;P$13,P$13,TRUE,F164)</f>
        <v>31.35</v>
      </c>
      <c r="AE164" s="14" cm="1">
        <f t="array" ref="AE164">_xlfn.IFS(G164&gt;Q$12,Q$12,G164&lt;Q$13,Q$13,TRUE,G164)</f>
        <v>92</v>
      </c>
    </row>
    <row r="165" spans="1:31" ht="15.75">
      <c r="A165" s="3">
        <v>146</v>
      </c>
      <c r="B165" s="31">
        <v>45141</v>
      </c>
      <c r="C165" s="11">
        <v>31.060000000000002</v>
      </c>
      <c r="D165" s="5">
        <v>1.9</v>
      </c>
      <c r="E165" s="5">
        <v>9</v>
      </c>
      <c r="F165" s="6">
        <v>11.38</v>
      </c>
      <c r="G165" s="5">
        <v>123</v>
      </c>
      <c r="I165" s="11">
        <v>14.84</v>
      </c>
      <c r="J165" s="5">
        <v>127</v>
      </c>
      <c r="W165" s="11">
        <v>14.84</v>
      </c>
      <c r="X165" s="5">
        <v>127</v>
      </c>
      <c r="AA165" s="14" cm="1">
        <f t="array" ref="AA165">_xlfn.IFS(C165&gt;M$12,M$12,C165&lt;M$13,M$13,TRUE,C165)</f>
        <v>31.060000000000002</v>
      </c>
      <c r="AB165" s="14" cm="1">
        <f t="array" ref="AB165">_xlfn.IFS(D165&gt;N$12,N$12,D165&lt;N$13,N$13,TRUE,D165)</f>
        <v>1.9</v>
      </c>
      <c r="AC165" s="14" cm="1">
        <f t="array" ref="AC165">_xlfn.IFS(E165&gt;O$12,O$12,E165&lt;O$13,O$13,TRUE,E165)</f>
        <v>9</v>
      </c>
      <c r="AD165" s="14" cm="1">
        <f t="array" ref="AD165">_xlfn.IFS(F165&gt;P$12,P$12,F165&lt;P$13,P$13,TRUE,F165)</f>
        <v>11.38</v>
      </c>
      <c r="AE165" s="14" cm="1">
        <f t="array" ref="AE165">_xlfn.IFS(G165&gt;Q$12,Q$12,G165&lt;Q$13,Q$13,TRUE,G165)</f>
        <v>123</v>
      </c>
    </row>
    <row r="166" spans="1:31" ht="15.75">
      <c r="A166" s="3">
        <v>131</v>
      </c>
      <c r="B166" s="31">
        <v>45126</v>
      </c>
      <c r="C166" s="11">
        <v>6</v>
      </c>
      <c r="D166" s="5">
        <v>39.6</v>
      </c>
      <c r="E166" s="5">
        <v>8.6999999999999993</v>
      </c>
      <c r="F166" s="6">
        <v>111</v>
      </c>
      <c r="G166" s="5">
        <v>28</v>
      </c>
      <c r="I166" s="11">
        <v>14.72</v>
      </c>
      <c r="J166" s="5">
        <v>74</v>
      </c>
      <c r="W166" s="11">
        <v>14.72</v>
      </c>
      <c r="X166" s="5">
        <v>74</v>
      </c>
      <c r="AA166" s="14" cm="1">
        <f t="array" ref="AA166">_xlfn.IFS(C166&gt;M$12,M$12,C166&lt;M$13,M$13,TRUE,C166)</f>
        <v>6</v>
      </c>
      <c r="AB166" s="14" cm="1">
        <f t="array" ref="AB166">_xlfn.IFS(D166&gt;N$12,N$12,D166&lt;N$13,N$13,TRUE,D166)</f>
        <v>39.6</v>
      </c>
      <c r="AC166" s="14" cm="1">
        <f t="array" ref="AC166">_xlfn.IFS(E166&gt;O$12,O$12,E166&lt;O$13,O$13,TRUE,E166)</f>
        <v>8.6999999999999993</v>
      </c>
      <c r="AD166" s="14" cm="1">
        <f t="array" ref="AD166">_xlfn.IFS(F166&gt;P$12,P$12,F166&lt;P$13,P$13,TRUE,F166)</f>
        <v>42.030000000000015</v>
      </c>
      <c r="AE166" s="14" cm="1">
        <f t="array" ref="AE166">_xlfn.IFS(G166&gt;Q$12,Q$12,G166&lt;Q$13,Q$13,TRUE,G166)</f>
        <v>28</v>
      </c>
    </row>
    <row r="167" spans="1:31" ht="15.75">
      <c r="A167" s="3">
        <v>147</v>
      </c>
      <c r="B167" s="31">
        <v>45142</v>
      </c>
      <c r="C167" s="11">
        <v>55.019999999999996</v>
      </c>
      <c r="D167" s="5">
        <v>7.3</v>
      </c>
      <c r="E167" s="5">
        <v>8.6999999999999993</v>
      </c>
      <c r="F167" s="6">
        <v>24.179999999999996</v>
      </c>
      <c r="G167" s="5">
        <v>142</v>
      </c>
      <c r="I167" s="11">
        <v>14.66</v>
      </c>
      <c r="J167" s="5">
        <v>124</v>
      </c>
      <c r="W167" s="11">
        <v>14.66</v>
      </c>
      <c r="X167" s="5">
        <v>124</v>
      </c>
      <c r="AA167" s="14" cm="1">
        <f t="array" ref="AA167">_xlfn.IFS(C167&gt;M$12,M$12,C167&lt;M$13,M$13,TRUE,C167)</f>
        <v>55.019999999999996</v>
      </c>
      <c r="AB167" s="14" cm="1">
        <f t="array" ref="AB167">_xlfn.IFS(D167&gt;N$12,N$12,D167&lt;N$13,N$13,TRUE,D167)</f>
        <v>7.3</v>
      </c>
      <c r="AC167" s="14" cm="1">
        <f t="array" ref="AC167">_xlfn.IFS(E167&gt;O$12,O$12,E167&lt;O$13,O$13,TRUE,E167)</f>
        <v>8.6999999999999993</v>
      </c>
      <c r="AD167" s="14" cm="1">
        <f t="array" ref="AD167">_xlfn.IFS(F167&gt;P$12,P$12,F167&lt;P$13,P$13,TRUE,F167)</f>
        <v>24.179999999999996</v>
      </c>
      <c r="AE167" s="14" cm="1">
        <f t="array" ref="AE167">_xlfn.IFS(G167&gt;Q$12,Q$12,G167&lt;Q$13,Q$13,TRUE,G167)</f>
        <v>142</v>
      </c>
    </row>
    <row r="168" spans="1:31" ht="15.75">
      <c r="A168" s="3">
        <v>200</v>
      </c>
      <c r="B168" s="31">
        <v>45195</v>
      </c>
      <c r="C168" s="11">
        <v>52.42</v>
      </c>
      <c r="D168" s="5">
        <v>8.6</v>
      </c>
      <c r="E168" s="5">
        <v>8.6999999999999993</v>
      </c>
      <c r="F168" s="6">
        <v>1</v>
      </c>
      <c r="G168" s="5">
        <v>139</v>
      </c>
      <c r="I168" s="11">
        <v>14.64</v>
      </c>
      <c r="J168" s="5">
        <v>91</v>
      </c>
      <c r="W168" s="11">
        <v>14.64</v>
      </c>
      <c r="X168" s="5">
        <v>91</v>
      </c>
      <c r="AA168" s="14" cm="1">
        <f t="array" ref="AA168">_xlfn.IFS(C168&gt;M$12,M$12,C168&lt;M$13,M$13,TRUE,C168)</f>
        <v>52.42</v>
      </c>
      <c r="AB168" s="14" cm="1">
        <f t="array" ref="AB168">_xlfn.IFS(D168&gt;N$12,N$12,D168&lt;N$13,N$13,TRUE,D168)</f>
        <v>8.6</v>
      </c>
      <c r="AC168" s="14" cm="1">
        <f t="array" ref="AC168">_xlfn.IFS(E168&gt;O$12,O$12,E168&lt;O$13,O$13,TRUE,E168)</f>
        <v>8.6999999999999993</v>
      </c>
      <c r="AD168" s="14" cm="1">
        <f t="array" ref="AD168">_xlfn.IFS(F168&gt;P$12,P$12,F168&lt;P$13,P$13,TRUE,F168)</f>
        <v>1</v>
      </c>
      <c r="AE168" s="14" cm="1">
        <f t="array" ref="AE168">_xlfn.IFS(G168&gt;Q$12,Q$12,G168&lt;Q$13,Q$13,TRUE,G168)</f>
        <v>139</v>
      </c>
    </row>
    <row r="169" spans="1:31" ht="15.75">
      <c r="A169" s="3">
        <v>36</v>
      </c>
      <c r="B169" s="31">
        <v>45031</v>
      </c>
      <c r="C169" s="11">
        <v>62.14</v>
      </c>
      <c r="D169" s="5">
        <v>4.0999999999999996</v>
      </c>
      <c r="E169" s="5">
        <v>8.5</v>
      </c>
      <c r="F169" s="6">
        <v>27.72</v>
      </c>
      <c r="G169" s="5">
        <v>129</v>
      </c>
      <c r="I169" s="11">
        <v>14.620000000000001</v>
      </c>
      <c r="J169" s="5">
        <v>114</v>
      </c>
      <c r="W169" s="11">
        <v>14.620000000000001</v>
      </c>
      <c r="X169" s="5">
        <v>114</v>
      </c>
      <c r="AA169" s="14" cm="1">
        <f t="array" ref="AA169">_xlfn.IFS(C169&gt;M$12,M$12,C169&lt;M$13,M$13,TRUE,C169)</f>
        <v>62.14</v>
      </c>
      <c r="AB169" s="14" cm="1">
        <f t="array" ref="AB169">_xlfn.IFS(D169&gt;N$12,N$12,D169&lt;N$13,N$13,TRUE,D169)</f>
        <v>4.0999999999999996</v>
      </c>
      <c r="AC169" s="14" cm="1">
        <f t="array" ref="AC169">_xlfn.IFS(E169&gt;O$12,O$12,E169&lt;O$13,O$13,TRUE,E169)</f>
        <v>8.5</v>
      </c>
      <c r="AD169" s="14" cm="1">
        <f t="array" ref="AD169">_xlfn.IFS(F169&gt;P$12,P$12,F169&lt;P$13,P$13,TRUE,F169)</f>
        <v>27.72</v>
      </c>
      <c r="AE169" s="14" cm="1">
        <f t="array" ref="AE169">_xlfn.IFS(G169&gt;Q$12,Q$12,G169&lt;Q$13,Q$13,TRUE,G169)</f>
        <v>129</v>
      </c>
    </row>
    <row r="170" spans="1:31" ht="15.75">
      <c r="A170" s="3">
        <v>136</v>
      </c>
      <c r="B170" s="31">
        <v>45131</v>
      </c>
      <c r="C170" s="11">
        <v>14.66</v>
      </c>
      <c r="D170" s="5">
        <v>47</v>
      </c>
      <c r="E170" s="5">
        <v>8.5</v>
      </c>
      <c r="F170" s="6">
        <v>24.93</v>
      </c>
      <c r="G170" s="5">
        <v>124</v>
      </c>
      <c r="I170" s="11">
        <v>14.38</v>
      </c>
      <c r="J170" s="5">
        <v>111</v>
      </c>
      <c r="W170" s="11">
        <v>14.38</v>
      </c>
      <c r="X170" s="5">
        <v>111</v>
      </c>
      <c r="AA170" s="14" cm="1">
        <f t="array" ref="AA170">_xlfn.IFS(C170&gt;M$12,M$12,C170&lt;M$13,M$13,TRUE,C170)</f>
        <v>14.66</v>
      </c>
      <c r="AB170" s="14" cm="1">
        <f t="array" ref="AB170">_xlfn.IFS(D170&gt;N$12,N$12,D170&lt;N$13,N$13,TRUE,D170)</f>
        <v>47</v>
      </c>
      <c r="AC170" s="14" cm="1">
        <f t="array" ref="AC170">_xlfn.IFS(E170&gt;O$12,O$12,E170&lt;O$13,O$13,TRUE,E170)</f>
        <v>8.5</v>
      </c>
      <c r="AD170" s="14" cm="1">
        <f t="array" ref="AD170">_xlfn.IFS(F170&gt;P$12,P$12,F170&lt;P$13,P$13,TRUE,F170)</f>
        <v>24.93</v>
      </c>
      <c r="AE170" s="14" cm="1">
        <f t="array" ref="AE170">_xlfn.IFS(G170&gt;Q$12,Q$12,G170&lt;Q$13,Q$13,TRUE,G170)</f>
        <v>124</v>
      </c>
    </row>
    <row r="171" spans="1:31" ht="15.75">
      <c r="A171" s="3">
        <v>64</v>
      </c>
      <c r="B171" s="31">
        <v>45059</v>
      </c>
      <c r="C171" s="11">
        <v>27.54</v>
      </c>
      <c r="D171" s="5">
        <v>29.6</v>
      </c>
      <c r="E171" s="5">
        <v>8.4</v>
      </c>
      <c r="F171" s="6">
        <v>21.71</v>
      </c>
      <c r="G171" s="5">
        <v>298.75</v>
      </c>
      <c r="I171" s="11">
        <v>14.379999999999999</v>
      </c>
      <c r="J171" s="5">
        <v>124</v>
      </c>
      <c r="W171" s="11">
        <v>14.379999999999999</v>
      </c>
      <c r="X171" s="5">
        <v>124</v>
      </c>
      <c r="AA171" s="14" cm="1">
        <f t="array" ref="AA171">_xlfn.IFS(C171&gt;M$12,M$12,C171&lt;M$13,M$13,TRUE,C171)</f>
        <v>27.54</v>
      </c>
      <c r="AB171" s="14" cm="1">
        <f t="array" ref="AB171">_xlfn.IFS(D171&gt;N$12,N$12,D171&lt;N$13,N$13,TRUE,D171)</f>
        <v>29.6</v>
      </c>
      <c r="AC171" s="14" cm="1">
        <f t="array" ref="AC171">_xlfn.IFS(E171&gt;O$12,O$12,E171&lt;O$13,O$13,TRUE,E171)</f>
        <v>8.4</v>
      </c>
      <c r="AD171" s="14" cm="1">
        <f t="array" ref="AD171">_xlfn.IFS(F171&gt;P$12,P$12,F171&lt;P$13,P$13,TRUE,F171)</f>
        <v>21.71</v>
      </c>
      <c r="AE171" s="14" cm="1">
        <f t="array" ref="AE171">_xlfn.IFS(G171&gt;Q$12,Q$12,G171&lt;Q$13,Q$13,TRUE,G171)</f>
        <v>294</v>
      </c>
    </row>
    <row r="172" spans="1:31" ht="15.75">
      <c r="A172" s="3">
        <v>181</v>
      </c>
      <c r="B172" s="31">
        <v>45176</v>
      </c>
      <c r="C172" s="11">
        <v>36.32</v>
      </c>
      <c r="D172" s="5">
        <v>2.6</v>
      </c>
      <c r="E172" s="5">
        <v>8.3000000000000007</v>
      </c>
      <c r="F172" s="6">
        <v>13.64</v>
      </c>
      <c r="G172" s="5">
        <v>108</v>
      </c>
      <c r="I172" s="11">
        <v>13.5</v>
      </c>
      <c r="J172" s="5">
        <v>123</v>
      </c>
      <c r="W172" s="11">
        <v>13.5</v>
      </c>
      <c r="X172" s="5">
        <v>123</v>
      </c>
      <c r="AA172" s="14" cm="1">
        <f t="array" ref="AA172">_xlfn.IFS(C172&gt;M$12,M$12,C172&lt;M$13,M$13,TRUE,C172)</f>
        <v>36.32</v>
      </c>
      <c r="AB172" s="14" cm="1">
        <f t="array" ref="AB172">_xlfn.IFS(D172&gt;N$12,N$12,D172&lt;N$13,N$13,TRUE,D172)</f>
        <v>2.6</v>
      </c>
      <c r="AC172" s="14" cm="1">
        <f t="array" ref="AC172">_xlfn.IFS(E172&gt;O$12,O$12,E172&lt;O$13,O$13,TRUE,E172)</f>
        <v>8.3000000000000007</v>
      </c>
      <c r="AD172" s="14" cm="1">
        <f t="array" ref="AD172">_xlfn.IFS(F172&gt;P$12,P$12,F172&lt;P$13,P$13,TRUE,F172)</f>
        <v>13.64</v>
      </c>
      <c r="AE172" s="14" cm="1">
        <f t="array" ref="AE172">_xlfn.IFS(G172&gt;Q$12,Q$12,G172&lt;Q$13,Q$13,TRUE,G172)</f>
        <v>108</v>
      </c>
    </row>
    <row r="173" spans="1:31" ht="15.75">
      <c r="A173" s="3">
        <v>197</v>
      </c>
      <c r="B173" s="31">
        <v>45192</v>
      </c>
      <c r="C173" s="11">
        <v>27.84</v>
      </c>
      <c r="D173" s="5">
        <v>4.9000000000000004</v>
      </c>
      <c r="E173" s="5">
        <v>8.1</v>
      </c>
      <c r="F173" s="6">
        <v>8.6300000000000008</v>
      </c>
      <c r="G173" s="5">
        <v>116</v>
      </c>
      <c r="I173" s="11">
        <v>13.5</v>
      </c>
      <c r="J173" s="5">
        <v>83</v>
      </c>
      <c r="W173" s="11">
        <v>13.5</v>
      </c>
      <c r="X173" s="5">
        <v>83</v>
      </c>
      <c r="AA173" s="14" cm="1">
        <f t="array" ref="AA173">_xlfn.IFS(C173&gt;M$12,M$12,C173&lt;M$13,M$13,TRUE,C173)</f>
        <v>27.84</v>
      </c>
      <c r="AB173" s="14" cm="1">
        <f t="array" ref="AB173">_xlfn.IFS(D173&gt;N$12,N$12,D173&lt;N$13,N$13,TRUE,D173)</f>
        <v>4.9000000000000004</v>
      </c>
      <c r="AC173" s="14" cm="1">
        <f t="array" ref="AC173">_xlfn.IFS(E173&gt;O$12,O$12,E173&lt;O$13,O$13,TRUE,E173)</f>
        <v>8.1</v>
      </c>
      <c r="AD173" s="14" cm="1">
        <f t="array" ref="AD173">_xlfn.IFS(F173&gt;P$12,P$12,F173&lt;P$13,P$13,TRUE,F173)</f>
        <v>8.6300000000000008</v>
      </c>
      <c r="AE173" s="14" cm="1">
        <f t="array" ref="AE173">_xlfn.IFS(G173&gt;Q$12,Q$12,G173&lt;Q$13,Q$13,TRUE,G173)</f>
        <v>116</v>
      </c>
    </row>
    <row r="174" spans="1:31" ht="15.75">
      <c r="A174" s="3">
        <v>35</v>
      </c>
      <c r="B174" s="31">
        <v>45030</v>
      </c>
      <c r="C174" s="11">
        <v>24.14</v>
      </c>
      <c r="D174" s="5">
        <v>1.4</v>
      </c>
      <c r="E174" s="5">
        <v>7.4</v>
      </c>
      <c r="F174" s="6">
        <v>7.3099999999999987</v>
      </c>
      <c r="G174" s="5">
        <v>91.5</v>
      </c>
      <c r="I174" s="11">
        <v>12.44</v>
      </c>
      <c r="J174" s="5">
        <v>96</v>
      </c>
      <c r="W174" s="11">
        <v>12.44</v>
      </c>
      <c r="X174" s="5">
        <v>96</v>
      </c>
      <c r="AA174" s="14" cm="1">
        <f t="array" ref="AA174">_xlfn.IFS(C174&gt;M$12,M$12,C174&lt;M$13,M$13,TRUE,C174)</f>
        <v>24.14</v>
      </c>
      <c r="AB174" s="14" cm="1">
        <f t="array" ref="AB174">_xlfn.IFS(D174&gt;N$12,N$12,D174&lt;N$13,N$13,TRUE,D174)</f>
        <v>1.4</v>
      </c>
      <c r="AC174" s="14" cm="1">
        <f t="array" ref="AC174">_xlfn.IFS(E174&gt;O$12,O$12,E174&lt;O$13,O$13,TRUE,E174)</f>
        <v>7.4</v>
      </c>
      <c r="AD174" s="14" cm="1">
        <f t="array" ref="AD174">_xlfn.IFS(F174&gt;P$12,P$12,F174&lt;P$13,P$13,TRUE,F174)</f>
        <v>7.3099999999999987</v>
      </c>
      <c r="AE174" s="14" cm="1">
        <f t="array" ref="AE174">_xlfn.IFS(G174&gt;Q$12,Q$12,G174&lt;Q$13,Q$13,TRUE,G174)</f>
        <v>91.5</v>
      </c>
    </row>
    <row r="175" spans="1:31" ht="15.75">
      <c r="A175" s="3">
        <v>164</v>
      </c>
      <c r="B175" s="31">
        <v>45159</v>
      </c>
      <c r="C175" s="11">
        <v>33.700000000000003</v>
      </c>
      <c r="D175" s="5">
        <v>36.799999999999997</v>
      </c>
      <c r="E175" s="5">
        <v>7.4</v>
      </c>
      <c r="F175" s="6">
        <v>31.79</v>
      </c>
      <c r="G175" s="5">
        <v>193</v>
      </c>
      <c r="I175" s="11">
        <v>12.44</v>
      </c>
      <c r="J175" s="5">
        <v>62</v>
      </c>
      <c r="W175" s="11">
        <v>12.44</v>
      </c>
      <c r="X175" s="5">
        <v>62</v>
      </c>
      <c r="AA175" s="14" cm="1">
        <f t="array" ref="AA175">_xlfn.IFS(C175&gt;M$12,M$12,C175&lt;M$13,M$13,TRUE,C175)</f>
        <v>33.700000000000003</v>
      </c>
      <c r="AB175" s="14" cm="1">
        <f t="array" ref="AB175">_xlfn.IFS(D175&gt;N$12,N$12,D175&lt;N$13,N$13,TRUE,D175)</f>
        <v>36.799999999999997</v>
      </c>
      <c r="AC175" s="14" cm="1">
        <f t="array" ref="AC175">_xlfn.IFS(E175&gt;O$12,O$12,E175&lt;O$13,O$13,TRUE,E175)</f>
        <v>7.4</v>
      </c>
      <c r="AD175" s="14" cm="1">
        <f t="array" ref="AD175">_xlfn.IFS(F175&gt;P$12,P$12,F175&lt;P$13,P$13,TRUE,F175)</f>
        <v>31.79</v>
      </c>
      <c r="AE175" s="14" cm="1">
        <f t="array" ref="AE175">_xlfn.IFS(G175&gt;Q$12,Q$12,G175&lt;Q$13,Q$13,TRUE,G175)</f>
        <v>193</v>
      </c>
    </row>
    <row r="176" spans="1:31" ht="15.75">
      <c r="A176" s="3">
        <v>14</v>
      </c>
      <c r="B176" s="31">
        <v>45009</v>
      </c>
      <c r="C176" s="11">
        <v>26.5</v>
      </c>
      <c r="D176" s="5">
        <v>7.6</v>
      </c>
      <c r="E176" s="5">
        <v>7.2</v>
      </c>
      <c r="F176" s="6"/>
      <c r="G176" s="5">
        <v>113</v>
      </c>
      <c r="I176" s="11">
        <v>12.379999999999999</v>
      </c>
      <c r="J176" s="5">
        <v>105</v>
      </c>
      <c r="W176" s="11">
        <v>12.379999999999999</v>
      </c>
      <c r="X176" s="5">
        <v>105</v>
      </c>
      <c r="AA176" s="14" cm="1">
        <f t="array" ref="AA176">_xlfn.IFS(C176&gt;M$12,M$12,C176&lt;M$13,M$13,TRUE,C176)</f>
        <v>26.5</v>
      </c>
      <c r="AB176" s="14" cm="1">
        <f t="array" ref="AB176">_xlfn.IFS(D176&gt;N$12,N$12,D176&lt;N$13,N$13,TRUE,D176)</f>
        <v>7.6</v>
      </c>
      <c r="AC176" s="14" cm="1">
        <f t="array" ref="AC176">_xlfn.IFS(E176&gt;O$12,O$12,E176&lt;O$13,O$13,TRUE,E176)</f>
        <v>7.2</v>
      </c>
      <c r="AD176" s="14" cm="1">
        <f t="array" ref="AD176">_xlfn.IFS(F176&gt;P$12,P$12,F176&lt;P$13,P$13,TRUE,F176)</f>
        <v>0</v>
      </c>
      <c r="AE176" s="14" cm="1">
        <f t="array" ref="AE176">_xlfn.IFS(G176&gt;Q$12,Q$12,G176&lt;Q$13,Q$13,TRUE,G176)</f>
        <v>113</v>
      </c>
    </row>
    <row r="177" spans="1:31" ht="15.75">
      <c r="A177" s="3">
        <v>170</v>
      </c>
      <c r="B177" s="31">
        <v>45165</v>
      </c>
      <c r="C177" s="11">
        <v>60.86</v>
      </c>
      <c r="D177" s="5">
        <v>10.6</v>
      </c>
      <c r="E177" s="5">
        <v>6.4</v>
      </c>
      <c r="F177" s="6">
        <v>31.169999999999995</v>
      </c>
      <c r="G177" s="5">
        <v>162</v>
      </c>
      <c r="I177" s="11">
        <v>12.34</v>
      </c>
      <c r="J177" s="5">
        <v>85</v>
      </c>
      <c r="W177" s="11">
        <v>12.34</v>
      </c>
      <c r="X177" s="5">
        <v>85</v>
      </c>
      <c r="AA177" s="14" cm="1">
        <f t="array" ref="AA177">_xlfn.IFS(C177&gt;M$12,M$12,C177&lt;M$13,M$13,TRUE,C177)</f>
        <v>60.86</v>
      </c>
      <c r="AB177" s="14" cm="1">
        <f t="array" ref="AB177">_xlfn.IFS(D177&gt;N$12,N$12,D177&lt;N$13,N$13,TRUE,D177)</f>
        <v>10.6</v>
      </c>
      <c r="AC177" s="14" cm="1">
        <f t="array" ref="AC177">_xlfn.IFS(E177&gt;O$12,O$12,E177&lt;O$13,O$13,TRUE,E177)</f>
        <v>6.4</v>
      </c>
      <c r="AD177" s="14" cm="1">
        <f t="array" ref="AD177">_xlfn.IFS(F177&gt;P$12,P$12,F177&lt;P$13,P$13,TRUE,F177)</f>
        <v>31.169999999999995</v>
      </c>
      <c r="AE177" s="14" cm="1">
        <f t="array" ref="AE177">_xlfn.IFS(G177&gt;Q$12,Q$12,G177&lt;Q$13,Q$13,TRUE,G177)</f>
        <v>162</v>
      </c>
    </row>
    <row r="178" spans="1:31" ht="15.75">
      <c r="A178" s="3">
        <v>198</v>
      </c>
      <c r="B178" s="31">
        <v>45193</v>
      </c>
      <c r="C178" s="11">
        <v>44.4</v>
      </c>
      <c r="D178" s="5">
        <v>9.3000000000000007</v>
      </c>
      <c r="E178" s="5">
        <v>6.4</v>
      </c>
      <c r="F178" s="6">
        <v>19.79</v>
      </c>
      <c r="G178" s="5">
        <v>139</v>
      </c>
      <c r="I178" s="11">
        <v>12.02</v>
      </c>
      <c r="J178" s="5">
        <v>89</v>
      </c>
      <c r="W178" s="11">
        <v>12.02</v>
      </c>
      <c r="X178" s="5">
        <v>89</v>
      </c>
      <c r="AA178" s="14" cm="1">
        <f t="array" ref="AA178">_xlfn.IFS(C178&gt;M$12,M$12,C178&lt;M$13,M$13,TRUE,C178)</f>
        <v>44.4</v>
      </c>
      <c r="AB178" s="14" cm="1">
        <f t="array" ref="AB178">_xlfn.IFS(D178&gt;N$12,N$12,D178&lt;N$13,N$13,TRUE,D178)</f>
        <v>9.3000000000000007</v>
      </c>
      <c r="AC178" s="14" cm="1">
        <f t="array" ref="AC178">_xlfn.IFS(E178&gt;O$12,O$12,E178&lt;O$13,O$13,TRUE,E178)</f>
        <v>6.4</v>
      </c>
      <c r="AD178" s="14" cm="1">
        <f t="array" ref="AD178">_xlfn.IFS(F178&gt;P$12,P$12,F178&lt;P$13,P$13,TRUE,F178)</f>
        <v>19.79</v>
      </c>
      <c r="AE178" s="14" cm="1">
        <f t="array" ref="AE178">_xlfn.IFS(G178&gt;Q$12,Q$12,G178&lt;Q$13,Q$13,TRUE,G178)</f>
        <v>139</v>
      </c>
    </row>
    <row r="179" spans="1:31" ht="15.75">
      <c r="A179" s="3">
        <v>192</v>
      </c>
      <c r="B179" s="31">
        <v>45187</v>
      </c>
      <c r="C179" s="11">
        <v>21.1</v>
      </c>
      <c r="D179" s="5">
        <v>10.8</v>
      </c>
      <c r="E179" s="5">
        <v>6</v>
      </c>
      <c r="F179" s="6">
        <v>10.549999999999999</v>
      </c>
      <c r="G179" s="5">
        <v>116</v>
      </c>
      <c r="I179" s="11">
        <v>12</v>
      </c>
      <c r="J179" s="5">
        <v>90</v>
      </c>
      <c r="W179" s="11">
        <v>12</v>
      </c>
      <c r="X179" s="5">
        <v>90</v>
      </c>
      <c r="AA179" s="14" cm="1">
        <f t="array" ref="AA179">_xlfn.IFS(C179&gt;M$12,M$12,C179&lt;M$13,M$13,TRUE,C179)</f>
        <v>21.1</v>
      </c>
      <c r="AB179" s="14" cm="1">
        <f t="array" ref="AB179">_xlfn.IFS(D179&gt;N$12,N$12,D179&lt;N$13,N$13,TRUE,D179)</f>
        <v>10.8</v>
      </c>
      <c r="AC179" s="14" cm="1">
        <f t="array" ref="AC179">_xlfn.IFS(E179&gt;O$12,O$12,E179&lt;O$13,O$13,TRUE,E179)</f>
        <v>6</v>
      </c>
      <c r="AD179" s="14" cm="1">
        <f t="array" ref="AD179">_xlfn.IFS(F179&gt;P$12,P$12,F179&lt;P$13,P$13,TRUE,F179)</f>
        <v>10.549999999999999</v>
      </c>
      <c r="AE179" s="14" cm="1">
        <f t="array" ref="AE179">_xlfn.IFS(G179&gt;Q$12,Q$12,G179&lt;Q$13,Q$13,TRUE,G179)</f>
        <v>116</v>
      </c>
    </row>
    <row r="180" spans="1:31" ht="15.75">
      <c r="A180" s="3">
        <v>195</v>
      </c>
      <c r="B180" s="31">
        <v>45190</v>
      </c>
      <c r="C180" s="11">
        <v>32.94</v>
      </c>
      <c r="D180" s="5">
        <v>35.6</v>
      </c>
      <c r="E180" s="5">
        <v>6</v>
      </c>
      <c r="F180" s="6"/>
      <c r="G180" s="5">
        <v>184</v>
      </c>
      <c r="I180" s="11">
        <v>11.64</v>
      </c>
      <c r="J180" s="5"/>
      <c r="W180" s="11">
        <v>11.64</v>
      </c>
      <c r="X180" s="5"/>
      <c r="AA180" s="14" cm="1">
        <f t="array" ref="AA180">_xlfn.IFS(C180&gt;M$12,M$12,C180&lt;M$13,M$13,TRUE,C180)</f>
        <v>32.94</v>
      </c>
      <c r="AB180" s="14" cm="1">
        <f t="array" ref="AB180">_xlfn.IFS(D180&gt;N$12,N$12,D180&lt;N$13,N$13,TRUE,D180)</f>
        <v>35.6</v>
      </c>
      <c r="AC180" s="14" cm="1">
        <f t="array" ref="AC180">_xlfn.IFS(E180&gt;O$12,O$12,E180&lt;O$13,O$13,TRUE,E180)</f>
        <v>6</v>
      </c>
      <c r="AD180" s="14" cm="1">
        <f t="array" ref="AD180">_xlfn.IFS(F180&gt;P$12,P$12,F180&lt;P$13,P$13,TRUE,F180)</f>
        <v>0</v>
      </c>
      <c r="AE180" s="14" cm="1">
        <f t="array" ref="AE180">_xlfn.IFS(G180&gt;Q$12,Q$12,G180&lt;Q$13,Q$13,TRUE,G180)</f>
        <v>184</v>
      </c>
    </row>
    <row r="181" spans="1:31" ht="15.75">
      <c r="A181" s="3">
        <v>97</v>
      </c>
      <c r="B181" s="31">
        <v>45092</v>
      </c>
      <c r="C181" s="11">
        <v>46.519999999999996</v>
      </c>
      <c r="D181" s="5">
        <v>3.5</v>
      </c>
      <c r="E181" s="5">
        <v>5.9</v>
      </c>
      <c r="F181" s="6">
        <v>19.149999999999999</v>
      </c>
      <c r="G181" s="5">
        <v>132</v>
      </c>
      <c r="I181" s="11">
        <v>11.58</v>
      </c>
      <c r="J181" s="5">
        <v>90</v>
      </c>
      <c r="W181" s="11">
        <v>11.58</v>
      </c>
      <c r="X181" s="5">
        <v>90</v>
      </c>
      <c r="AA181" s="14" cm="1">
        <f t="array" ref="AA181">_xlfn.IFS(C181&gt;M$12,M$12,C181&lt;M$13,M$13,TRUE,C181)</f>
        <v>46.519999999999996</v>
      </c>
      <c r="AB181" s="14" cm="1">
        <f t="array" ref="AB181">_xlfn.IFS(D181&gt;N$12,N$12,D181&lt;N$13,N$13,TRUE,D181)</f>
        <v>3.5</v>
      </c>
      <c r="AC181" s="14" cm="1">
        <f t="array" ref="AC181">_xlfn.IFS(E181&gt;O$12,O$12,E181&lt;O$13,O$13,TRUE,E181)</f>
        <v>5.9</v>
      </c>
      <c r="AD181" s="14" cm="1">
        <f t="array" ref="AD181">_xlfn.IFS(F181&gt;P$12,P$12,F181&lt;P$13,P$13,TRUE,F181)</f>
        <v>19.149999999999999</v>
      </c>
      <c r="AE181" s="14" cm="1">
        <f t="array" ref="AE181">_xlfn.IFS(G181&gt;Q$12,Q$12,G181&lt;Q$13,Q$13,TRUE,G181)</f>
        <v>132</v>
      </c>
    </row>
    <row r="182" spans="1:31" ht="15.75">
      <c r="A182" s="3">
        <v>191</v>
      </c>
      <c r="B182" s="31">
        <v>45186</v>
      </c>
      <c r="C182" s="11">
        <v>15.9</v>
      </c>
      <c r="D182" s="5">
        <v>41.1</v>
      </c>
      <c r="E182" s="5">
        <v>5.8</v>
      </c>
      <c r="F182" s="6">
        <v>22.18</v>
      </c>
      <c r="G182" s="5">
        <v>114</v>
      </c>
      <c r="I182" s="11">
        <v>10.9</v>
      </c>
      <c r="J182" s="5">
        <v>122</v>
      </c>
      <c r="W182" s="11">
        <v>10.9</v>
      </c>
      <c r="X182" s="5">
        <v>122</v>
      </c>
      <c r="AA182" s="14" cm="1">
        <f t="array" ref="AA182">_xlfn.IFS(C182&gt;M$12,M$12,C182&lt;M$13,M$13,TRUE,C182)</f>
        <v>15.9</v>
      </c>
      <c r="AB182" s="14" cm="1">
        <f t="array" ref="AB182">_xlfn.IFS(D182&gt;N$12,N$12,D182&lt;N$13,N$13,TRUE,D182)</f>
        <v>41.1</v>
      </c>
      <c r="AC182" s="14" cm="1">
        <f t="array" ref="AC182">_xlfn.IFS(E182&gt;O$12,O$12,E182&lt;O$13,O$13,TRUE,E182)</f>
        <v>5.8</v>
      </c>
      <c r="AD182" s="14" cm="1">
        <f t="array" ref="AD182">_xlfn.IFS(F182&gt;P$12,P$12,F182&lt;P$13,P$13,TRUE,F182)</f>
        <v>22.18</v>
      </c>
      <c r="AE182" s="14" cm="1">
        <f t="array" ref="AE182">_xlfn.IFS(G182&gt;Q$12,Q$12,G182&lt;Q$13,Q$13,TRUE,G182)</f>
        <v>114</v>
      </c>
    </row>
    <row r="183" spans="1:31" ht="15.75">
      <c r="A183" s="3">
        <v>156</v>
      </c>
      <c r="B183" s="31">
        <v>45151</v>
      </c>
      <c r="C183" s="11">
        <v>9.82</v>
      </c>
      <c r="D183" s="5">
        <v>11.6</v>
      </c>
      <c r="E183" s="5">
        <v>5.7</v>
      </c>
      <c r="F183" s="6">
        <v>92</v>
      </c>
      <c r="G183" s="5">
        <v>35</v>
      </c>
      <c r="I183" s="11">
        <v>10.76</v>
      </c>
      <c r="J183" s="5">
        <v>95</v>
      </c>
      <c r="W183" s="11">
        <v>10.76</v>
      </c>
      <c r="X183" s="5">
        <v>95</v>
      </c>
      <c r="AA183" s="14" cm="1">
        <f t="array" ref="AA183">_xlfn.IFS(C183&gt;M$12,M$12,C183&lt;M$13,M$13,TRUE,C183)</f>
        <v>9.82</v>
      </c>
      <c r="AB183" s="14" cm="1">
        <f t="array" ref="AB183">_xlfn.IFS(D183&gt;N$12,N$12,D183&lt;N$13,N$13,TRUE,D183)</f>
        <v>11.6</v>
      </c>
      <c r="AC183" s="14" cm="1">
        <f t="array" ref="AC183">_xlfn.IFS(E183&gt;O$12,O$12,E183&lt;O$13,O$13,TRUE,E183)</f>
        <v>5.7</v>
      </c>
      <c r="AD183" s="14" cm="1">
        <f t="array" ref="AD183">_xlfn.IFS(F183&gt;P$12,P$12,F183&lt;P$13,P$13,TRUE,F183)</f>
        <v>42.030000000000015</v>
      </c>
      <c r="AE183" s="14" cm="1">
        <f t="array" ref="AE183">_xlfn.IFS(G183&gt;Q$12,Q$12,G183&lt;Q$13,Q$13,TRUE,G183)</f>
        <v>35</v>
      </c>
    </row>
    <row r="184" spans="1:31" ht="15.75">
      <c r="A184" s="3">
        <v>110</v>
      </c>
      <c r="B184" s="31">
        <v>45105</v>
      </c>
      <c r="C184" s="11">
        <v>53.08</v>
      </c>
      <c r="D184" s="5">
        <v>26.9</v>
      </c>
      <c r="E184" s="5">
        <v>5.5</v>
      </c>
      <c r="F184" s="6">
        <v>36.789999999999992</v>
      </c>
      <c r="G184" s="5"/>
      <c r="I184" s="11">
        <v>10.120000000000001</v>
      </c>
      <c r="J184" s="5">
        <v>98</v>
      </c>
      <c r="W184" s="11">
        <v>10.120000000000001</v>
      </c>
      <c r="X184" s="5">
        <v>98</v>
      </c>
      <c r="AA184" s="14" cm="1">
        <f t="array" ref="AA184">_xlfn.IFS(C184&gt;M$12,M$12,C184&lt;M$13,M$13,TRUE,C184)</f>
        <v>53.08</v>
      </c>
      <c r="AB184" s="14" cm="1">
        <f t="array" ref="AB184">_xlfn.IFS(D184&gt;N$12,N$12,D184&lt;N$13,N$13,TRUE,D184)</f>
        <v>26.9</v>
      </c>
      <c r="AC184" s="14" cm="1">
        <f t="array" ref="AC184">_xlfn.IFS(E184&gt;O$12,O$12,E184&lt;O$13,O$13,TRUE,E184)</f>
        <v>5.5</v>
      </c>
      <c r="AD184" s="14" cm="1">
        <f t="array" ref="AD184">_xlfn.IFS(F184&gt;P$12,P$12,F184&lt;P$13,P$13,TRUE,F184)</f>
        <v>36.789999999999992</v>
      </c>
      <c r="AE184" s="14" cm="1">
        <f t="array" ref="AE184">_xlfn.IFS(G184&gt;Q$12,Q$12,G184&lt;Q$13,Q$13,TRUE,G184)</f>
        <v>6</v>
      </c>
    </row>
    <row r="185" spans="1:31" ht="15.75">
      <c r="A185" s="3">
        <v>165</v>
      </c>
      <c r="B185" s="31">
        <v>45160</v>
      </c>
      <c r="C185" s="11">
        <v>28.44</v>
      </c>
      <c r="D185" s="5">
        <v>14.7</v>
      </c>
      <c r="E185" s="5">
        <v>5.4</v>
      </c>
      <c r="F185" s="6">
        <v>16.91</v>
      </c>
      <c r="G185" s="5">
        <v>132</v>
      </c>
      <c r="I185" s="11">
        <v>9.92</v>
      </c>
      <c r="J185" s="5">
        <v>93</v>
      </c>
      <c r="W185" s="11">
        <v>9.92</v>
      </c>
      <c r="X185" s="5">
        <v>93</v>
      </c>
      <c r="AA185" s="14" cm="1">
        <f t="array" ref="AA185">_xlfn.IFS(C185&gt;M$12,M$12,C185&lt;M$13,M$13,TRUE,C185)</f>
        <v>28.44</v>
      </c>
      <c r="AB185" s="14" cm="1">
        <f t="array" ref="AB185">_xlfn.IFS(D185&gt;N$12,N$12,D185&lt;N$13,N$13,TRUE,D185)</f>
        <v>14.7</v>
      </c>
      <c r="AC185" s="14" cm="1">
        <f t="array" ref="AC185">_xlfn.IFS(E185&gt;O$12,O$12,E185&lt;O$13,O$13,TRUE,E185)</f>
        <v>5.4</v>
      </c>
      <c r="AD185" s="14" cm="1">
        <f t="array" ref="AD185">_xlfn.IFS(F185&gt;P$12,P$12,F185&lt;P$13,P$13,TRUE,F185)</f>
        <v>16.91</v>
      </c>
      <c r="AE185" s="14" cm="1">
        <f t="array" ref="AE185">_xlfn.IFS(G185&gt;Q$12,Q$12,G185&lt;Q$13,Q$13,TRUE,G185)</f>
        <v>132</v>
      </c>
    </row>
    <row r="186" spans="1:31" ht="15.75">
      <c r="A186" s="3">
        <v>105</v>
      </c>
      <c r="B186" s="31">
        <v>45100</v>
      </c>
      <c r="C186" s="11">
        <v>54.64</v>
      </c>
      <c r="D186" s="5">
        <v>34.299999999999997</v>
      </c>
      <c r="E186" s="5">
        <v>5.3</v>
      </c>
      <c r="F186" s="6">
        <v>38.85</v>
      </c>
      <c r="G186" s="5">
        <v>208</v>
      </c>
      <c r="I186" s="11">
        <v>9.879999999999999</v>
      </c>
      <c r="J186" s="5">
        <v>77</v>
      </c>
      <c r="W186" s="11">
        <v>9.879999999999999</v>
      </c>
      <c r="X186" s="5">
        <v>77</v>
      </c>
      <c r="AA186" s="14" cm="1">
        <f t="array" ref="AA186">_xlfn.IFS(C186&gt;M$12,M$12,C186&lt;M$13,M$13,TRUE,C186)</f>
        <v>54.64</v>
      </c>
      <c r="AB186" s="14" cm="1">
        <f t="array" ref="AB186">_xlfn.IFS(D186&gt;N$12,N$12,D186&lt;N$13,N$13,TRUE,D186)</f>
        <v>34.299999999999997</v>
      </c>
      <c r="AC186" s="14" cm="1">
        <f t="array" ref="AC186">_xlfn.IFS(E186&gt;O$12,O$12,E186&lt;O$13,O$13,TRUE,E186)</f>
        <v>5.3</v>
      </c>
      <c r="AD186" s="14" cm="1">
        <f t="array" ref="AD186">_xlfn.IFS(F186&gt;P$12,P$12,F186&lt;P$13,P$13,TRUE,F186)</f>
        <v>38.85</v>
      </c>
      <c r="AE186" s="14" cm="1">
        <f t="array" ref="AE186">_xlfn.IFS(G186&gt;Q$12,Q$12,G186&lt;Q$13,Q$13,TRUE,G186)</f>
        <v>208</v>
      </c>
    </row>
    <row r="187" spans="1:31" ht="15.75">
      <c r="A187" s="3">
        <v>37</v>
      </c>
      <c r="B187" s="31">
        <v>45032</v>
      </c>
      <c r="C187" s="11">
        <v>56.379999999999995</v>
      </c>
      <c r="D187" s="5">
        <v>43.8</v>
      </c>
      <c r="E187" s="5">
        <v>5</v>
      </c>
      <c r="F187" s="6">
        <v>46.589999999999996</v>
      </c>
      <c r="G187" s="5">
        <v>256</v>
      </c>
      <c r="I187" s="11">
        <v>9.82</v>
      </c>
      <c r="J187" s="5">
        <v>35</v>
      </c>
      <c r="W187" s="11">
        <v>9.82</v>
      </c>
      <c r="X187" s="5">
        <v>35</v>
      </c>
      <c r="AA187" s="14" cm="1">
        <f t="array" ref="AA187">_xlfn.IFS(C187&gt;M$12,M$12,C187&lt;M$13,M$13,TRUE,C187)</f>
        <v>56.379999999999995</v>
      </c>
      <c r="AB187" s="14" cm="1">
        <f t="array" ref="AB187">_xlfn.IFS(D187&gt;N$12,N$12,D187&lt;N$13,N$13,TRUE,D187)</f>
        <v>43.8</v>
      </c>
      <c r="AC187" s="14" cm="1">
        <f t="array" ref="AC187">_xlfn.IFS(E187&gt;O$12,O$12,E187&lt;O$13,O$13,TRUE,E187)</f>
        <v>5</v>
      </c>
      <c r="AD187" s="14" cm="1">
        <f t="array" ref="AD187">_xlfn.IFS(F187&gt;P$12,P$12,F187&lt;P$13,P$13,TRUE,F187)</f>
        <v>42.030000000000015</v>
      </c>
      <c r="AE187" s="14" cm="1">
        <f t="array" ref="AE187">_xlfn.IFS(G187&gt;Q$12,Q$12,G187&lt;Q$13,Q$13,TRUE,G187)</f>
        <v>256</v>
      </c>
    </row>
    <row r="188" spans="1:31" ht="15.75">
      <c r="A188" s="3">
        <v>12</v>
      </c>
      <c r="B188" s="31">
        <v>45007</v>
      </c>
      <c r="C188" s="11">
        <v>50.94</v>
      </c>
      <c r="D188" s="5">
        <v>24</v>
      </c>
      <c r="E188" s="5">
        <v>4</v>
      </c>
      <c r="F188" s="6">
        <v>31.869999999999997</v>
      </c>
      <c r="G188" s="5">
        <v>151.5</v>
      </c>
      <c r="I188" s="11">
        <v>9.7200000000000006</v>
      </c>
      <c r="J188" s="5">
        <v>54</v>
      </c>
      <c r="W188" s="11">
        <v>9.7200000000000006</v>
      </c>
      <c r="X188" s="5">
        <v>54</v>
      </c>
      <c r="AA188" s="14" cm="1">
        <f t="array" ref="AA188">_xlfn.IFS(C188&gt;M$12,M$12,C188&lt;M$13,M$13,TRUE,C188)</f>
        <v>50.94</v>
      </c>
      <c r="AB188" s="14" cm="1">
        <f t="array" ref="AB188">_xlfn.IFS(D188&gt;N$12,N$12,D188&lt;N$13,N$13,TRUE,D188)</f>
        <v>24</v>
      </c>
      <c r="AC188" s="14" cm="1">
        <f t="array" ref="AC188">_xlfn.IFS(E188&gt;O$12,O$12,E188&lt;O$13,O$13,TRUE,E188)</f>
        <v>4</v>
      </c>
      <c r="AD188" s="14" cm="1">
        <f t="array" ref="AD188">_xlfn.IFS(F188&gt;P$12,P$12,F188&lt;P$13,P$13,TRUE,F188)</f>
        <v>31.869999999999997</v>
      </c>
      <c r="AE188" s="14" cm="1">
        <f t="array" ref="AE188">_xlfn.IFS(G188&gt;Q$12,Q$12,G188&lt;Q$13,Q$13,TRUE,G188)</f>
        <v>151.5</v>
      </c>
    </row>
    <row r="189" spans="1:31" ht="15.75">
      <c r="A189" s="3">
        <v>189</v>
      </c>
      <c r="B189" s="31">
        <v>45184</v>
      </c>
      <c r="C189" s="11">
        <v>59.2</v>
      </c>
      <c r="D189" s="5">
        <v>13.9</v>
      </c>
      <c r="E189" s="5">
        <v>3.7</v>
      </c>
      <c r="F189" s="6">
        <v>34.070000000000007</v>
      </c>
      <c r="G189" s="5">
        <v>167</v>
      </c>
      <c r="I189" s="11">
        <v>9.620000000000001</v>
      </c>
      <c r="J189" s="5">
        <v>54</v>
      </c>
      <c r="W189" s="11">
        <v>9.620000000000001</v>
      </c>
      <c r="X189" s="5">
        <v>54</v>
      </c>
      <c r="AA189" s="14" cm="1">
        <f t="array" ref="AA189">_xlfn.IFS(C189&gt;M$12,M$12,C189&lt;M$13,M$13,TRUE,C189)</f>
        <v>59.2</v>
      </c>
      <c r="AB189" s="14" cm="1">
        <f t="array" ref="AB189">_xlfn.IFS(D189&gt;N$12,N$12,D189&lt;N$13,N$13,TRUE,D189)</f>
        <v>13.9</v>
      </c>
      <c r="AC189" s="14" cm="1">
        <f t="array" ref="AC189">_xlfn.IFS(E189&gt;O$12,O$12,E189&lt;O$13,O$13,TRUE,E189)</f>
        <v>3.7</v>
      </c>
      <c r="AD189" s="14" cm="1">
        <f t="array" ref="AD189">_xlfn.IFS(F189&gt;P$12,P$12,F189&lt;P$13,P$13,TRUE,F189)</f>
        <v>34.070000000000007</v>
      </c>
      <c r="AE189" s="14" cm="1">
        <f t="array" ref="AE189">_xlfn.IFS(G189&gt;Q$12,Q$12,G189&lt;Q$13,Q$13,TRUE,G189)</f>
        <v>167</v>
      </c>
    </row>
    <row r="190" spans="1:31" ht="15.75">
      <c r="A190" s="3">
        <v>52</v>
      </c>
      <c r="B190" s="31">
        <v>45047</v>
      </c>
      <c r="C190" s="11">
        <v>29.080000000000002</v>
      </c>
      <c r="D190" s="5">
        <v>9.6</v>
      </c>
      <c r="E190" s="5">
        <v>3.6</v>
      </c>
      <c r="F190" s="6">
        <v>13.4</v>
      </c>
      <c r="G190" s="5">
        <v>112</v>
      </c>
      <c r="I190" s="11">
        <v>9.6</v>
      </c>
      <c r="J190" s="5">
        <v>109</v>
      </c>
      <c r="W190" s="11">
        <v>9.6</v>
      </c>
      <c r="X190" s="5">
        <v>109</v>
      </c>
      <c r="AA190" s="14" cm="1">
        <f t="array" ref="AA190">_xlfn.IFS(C190&gt;M$12,M$12,C190&lt;M$13,M$13,TRUE,C190)</f>
        <v>29.080000000000002</v>
      </c>
      <c r="AB190" s="14" cm="1">
        <f t="array" ref="AB190">_xlfn.IFS(D190&gt;N$12,N$12,D190&lt;N$13,N$13,TRUE,D190)</f>
        <v>9.6</v>
      </c>
      <c r="AC190" s="14" cm="1">
        <f t="array" ref="AC190">_xlfn.IFS(E190&gt;O$12,O$12,E190&lt;O$13,O$13,TRUE,E190)</f>
        <v>3.6</v>
      </c>
      <c r="AD190" s="14" cm="1">
        <f t="array" ref="AD190">_xlfn.IFS(F190&gt;P$12,P$12,F190&lt;P$13,P$13,TRUE,F190)</f>
        <v>13.4</v>
      </c>
      <c r="AE190" s="14" cm="1">
        <f t="array" ref="AE190">_xlfn.IFS(G190&gt;Q$12,Q$12,G190&lt;Q$13,Q$13,TRUE,G190)</f>
        <v>112</v>
      </c>
    </row>
    <row r="191" spans="1:31" ht="15.75">
      <c r="A191" s="3">
        <v>194</v>
      </c>
      <c r="B191" s="31">
        <v>45189</v>
      </c>
      <c r="C191" s="11">
        <v>41.36</v>
      </c>
      <c r="D191" s="5">
        <v>42</v>
      </c>
      <c r="E191" s="5">
        <v>3.6</v>
      </c>
      <c r="F191" s="6">
        <v>36.24</v>
      </c>
      <c r="G191" s="5">
        <v>204</v>
      </c>
      <c r="I191" s="11">
        <v>8.56</v>
      </c>
      <c r="J191" s="5">
        <v>78</v>
      </c>
      <c r="W191" s="11">
        <v>8.56</v>
      </c>
      <c r="X191" s="5">
        <v>78</v>
      </c>
      <c r="AA191" s="14" cm="1">
        <f t="array" ref="AA191">_xlfn.IFS(C191&gt;M$12,M$12,C191&lt;M$13,M$13,TRUE,C191)</f>
        <v>41.36</v>
      </c>
      <c r="AB191" s="14" cm="1">
        <f t="array" ref="AB191">_xlfn.IFS(D191&gt;N$12,N$12,D191&lt;N$13,N$13,TRUE,D191)</f>
        <v>42</v>
      </c>
      <c r="AC191" s="14" cm="1">
        <f t="array" ref="AC191">_xlfn.IFS(E191&gt;O$12,O$12,E191&lt;O$13,O$13,TRUE,E191)</f>
        <v>3.6</v>
      </c>
      <c r="AD191" s="14" cm="1">
        <f t="array" ref="AD191">_xlfn.IFS(F191&gt;P$12,P$12,F191&lt;P$13,P$13,TRUE,F191)</f>
        <v>36.24</v>
      </c>
      <c r="AE191" s="14" cm="1">
        <f t="array" ref="AE191">_xlfn.IFS(G191&gt;Q$12,Q$12,G191&lt;Q$13,Q$13,TRUE,G191)</f>
        <v>204</v>
      </c>
    </row>
    <row r="192" spans="1:31" ht="15.75">
      <c r="A192" s="3">
        <v>129</v>
      </c>
      <c r="B192" s="31">
        <v>45124</v>
      </c>
      <c r="C192" s="11">
        <v>54.06</v>
      </c>
      <c r="D192" s="5">
        <v>49</v>
      </c>
      <c r="E192" s="5">
        <v>3.2</v>
      </c>
      <c r="F192" s="6">
        <v>45.25</v>
      </c>
      <c r="G192" s="5">
        <v>264</v>
      </c>
      <c r="I192" s="11">
        <v>8.08</v>
      </c>
      <c r="J192" s="5">
        <v>62</v>
      </c>
      <c r="W192" s="11">
        <v>8.08</v>
      </c>
      <c r="X192" s="5">
        <v>62</v>
      </c>
      <c r="AA192" s="14" cm="1">
        <f t="array" ref="AA192">_xlfn.IFS(C192&gt;M$12,M$12,C192&lt;M$13,M$13,TRUE,C192)</f>
        <v>54.06</v>
      </c>
      <c r="AB192" s="14" cm="1">
        <f t="array" ref="AB192">_xlfn.IFS(D192&gt;N$12,N$12,D192&lt;N$13,N$13,TRUE,D192)</f>
        <v>49</v>
      </c>
      <c r="AC192" s="14" cm="1">
        <f t="array" ref="AC192">_xlfn.IFS(E192&gt;O$12,O$12,E192&lt;O$13,O$13,TRUE,E192)</f>
        <v>3.2</v>
      </c>
      <c r="AD192" s="14" cm="1">
        <f t="array" ref="AD192">_xlfn.IFS(F192&gt;P$12,P$12,F192&lt;P$13,P$13,TRUE,F192)</f>
        <v>42.030000000000015</v>
      </c>
      <c r="AE192" s="14" cm="1">
        <f t="array" ref="AE192">_xlfn.IFS(G192&gt;Q$12,Q$12,G192&lt;Q$13,Q$13,TRUE,G192)</f>
        <v>264</v>
      </c>
    </row>
    <row r="193" spans="1:31" ht="15.75">
      <c r="A193" s="3">
        <v>113</v>
      </c>
      <c r="B193" s="31">
        <v>45108</v>
      </c>
      <c r="C193" s="11">
        <v>39.14</v>
      </c>
      <c r="D193" s="5">
        <v>15.4</v>
      </c>
      <c r="E193" s="5">
        <v>2.4</v>
      </c>
      <c r="F193" s="6">
        <v>24.31</v>
      </c>
      <c r="G193" s="5">
        <v>159</v>
      </c>
      <c r="I193" s="11">
        <v>8</v>
      </c>
      <c r="J193" s="5">
        <v>86</v>
      </c>
      <c r="W193" s="11">
        <v>8</v>
      </c>
      <c r="X193" s="5">
        <v>86</v>
      </c>
      <c r="AA193" s="14" cm="1">
        <f t="array" ref="AA193">_xlfn.IFS(C193&gt;M$12,M$12,C193&lt;M$13,M$13,TRUE,C193)</f>
        <v>39.14</v>
      </c>
      <c r="AB193" s="14" cm="1">
        <f t="array" ref="AB193">_xlfn.IFS(D193&gt;N$12,N$12,D193&lt;N$13,N$13,TRUE,D193)</f>
        <v>15.4</v>
      </c>
      <c r="AC193" s="14" cm="1">
        <f t="array" ref="AC193">_xlfn.IFS(E193&gt;O$12,O$12,E193&lt;O$13,O$13,TRUE,E193)</f>
        <v>2.4</v>
      </c>
      <c r="AD193" s="14" cm="1">
        <f t="array" ref="AD193">_xlfn.IFS(F193&gt;P$12,P$12,F193&lt;P$13,P$13,TRUE,F193)</f>
        <v>24.31</v>
      </c>
      <c r="AE193" s="14" cm="1">
        <f t="array" ref="AE193">_xlfn.IFS(G193&gt;Q$12,Q$12,G193&lt;Q$13,Q$13,TRUE,G193)</f>
        <v>159</v>
      </c>
    </row>
    <row r="194" spans="1:31" ht="15.75">
      <c r="A194" s="3">
        <v>67</v>
      </c>
      <c r="B194" s="31">
        <v>45062</v>
      </c>
      <c r="C194" s="11">
        <v>15.3</v>
      </c>
      <c r="D194" s="5">
        <v>24.6</v>
      </c>
      <c r="E194" s="5">
        <v>2.2000000000000002</v>
      </c>
      <c r="F194" s="6">
        <v>14.57</v>
      </c>
      <c r="G194" s="5">
        <v>104</v>
      </c>
      <c r="I194" s="11">
        <v>7.76</v>
      </c>
      <c r="J194" s="5">
        <v>81</v>
      </c>
      <c r="W194" s="11">
        <v>7.76</v>
      </c>
      <c r="X194" s="5">
        <v>81</v>
      </c>
      <c r="AA194" s="14" cm="1">
        <f t="array" ref="AA194">_xlfn.IFS(C194&gt;M$12,M$12,C194&lt;M$13,M$13,TRUE,C194)</f>
        <v>15.3</v>
      </c>
      <c r="AB194" s="14" cm="1">
        <f t="array" ref="AB194">_xlfn.IFS(D194&gt;N$12,N$12,D194&lt;N$13,N$13,TRUE,D194)</f>
        <v>24.6</v>
      </c>
      <c r="AC194" s="14" cm="1">
        <f t="array" ref="AC194">_xlfn.IFS(E194&gt;O$12,O$12,E194&lt;O$13,O$13,TRUE,E194)</f>
        <v>2.2000000000000002</v>
      </c>
      <c r="AD194" s="14" cm="1">
        <f t="array" ref="AD194">_xlfn.IFS(F194&gt;P$12,P$12,F194&lt;P$13,P$13,TRUE,F194)</f>
        <v>14.57</v>
      </c>
      <c r="AE194" s="14" cm="1">
        <f t="array" ref="AE194">_xlfn.IFS(G194&gt;Q$12,Q$12,G194&lt;Q$13,Q$13,TRUE,G194)</f>
        <v>104</v>
      </c>
    </row>
    <row r="195" spans="1:31" ht="15.75">
      <c r="A195" s="3">
        <v>133</v>
      </c>
      <c r="B195" s="31">
        <v>45128</v>
      </c>
      <c r="C195" s="11">
        <v>5.68</v>
      </c>
      <c r="D195" s="5">
        <v>27.2</v>
      </c>
      <c r="E195" s="5">
        <v>2.1</v>
      </c>
      <c r="F195" s="6">
        <v>13.6</v>
      </c>
      <c r="G195" s="5">
        <v>71</v>
      </c>
      <c r="I195" s="11">
        <v>6.74</v>
      </c>
      <c r="J195" s="5">
        <v>86</v>
      </c>
      <c r="W195" s="11">
        <v>6.74</v>
      </c>
      <c r="X195" s="5">
        <v>86</v>
      </c>
      <c r="AA195" s="14" cm="1">
        <f t="array" ref="AA195">_xlfn.IFS(C195&gt;M$12,M$12,C195&lt;M$13,M$13,TRUE,C195)</f>
        <v>5.68</v>
      </c>
      <c r="AB195" s="14" cm="1">
        <f t="array" ref="AB195">_xlfn.IFS(D195&gt;N$12,N$12,D195&lt;N$13,N$13,TRUE,D195)</f>
        <v>27.2</v>
      </c>
      <c r="AC195" s="14" cm="1">
        <f t="array" ref="AC195">_xlfn.IFS(E195&gt;O$12,O$12,E195&lt;O$13,O$13,TRUE,E195)</f>
        <v>2.1</v>
      </c>
      <c r="AD195" s="14" cm="1">
        <f t="array" ref="AD195">_xlfn.IFS(F195&gt;P$12,P$12,F195&lt;P$13,P$13,TRUE,F195)</f>
        <v>13.6</v>
      </c>
      <c r="AE195" s="14" cm="1">
        <f t="array" ref="AE195">_xlfn.IFS(G195&gt;Q$12,Q$12,G195&lt;Q$13,Q$13,TRUE,G195)</f>
        <v>71</v>
      </c>
    </row>
    <row r="196" spans="1:31" ht="15.75">
      <c r="A196" s="3">
        <v>43</v>
      </c>
      <c r="B196" s="31">
        <v>45038</v>
      </c>
      <c r="C196" s="11">
        <v>67.72</v>
      </c>
      <c r="D196" s="5">
        <v>27.7</v>
      </c>
      <c r="E196" s="5">
        <v>1.8</v>
      </c>
      <c r="F196" s="6">
        <v>42.49</v>
      </c>
      <c r="G196" s="5">
        <v>226</v>
      </c>
      <c r="I196" s="11">
        <v>6.74</v>
      </c>
      <c r="J196" s="5">
        <v>83</v>
      </c>
      <c r="W196" s="11">
        <v>6.74</v>
      </c>
      <c r="X196" s="5">
        <v>83</v>
      </c>
      <c r="AA196" s="14" cm="1">
        <f t="array" ref="AA196">_xlfn.IFS(C196&gt;M$12,M$12,C196&lt;M$13,M$13,TRUE,C196)</f>
        <v>67.72</v>
      </c>
      <c r="AB196" s="14" cm="1">
        <f t="array" ref="AB196">_xlfn.IFS(D196&gt;N$12,N$12,D196&lt;N$13,N$13,TRUE,D196)</f>
        <v>27.7</v>
      </c>
      <c r="AC196" s="14" cm="1">
        <f t="array" ref="AC196">_xlfn.IFS(E196&gt;O$12,O$12,E196&lt;O$13,O$13,TRUE,E196)</f>
        <v>1.8</v>
      </c>
      <c r="AD196" s="14" cm="1">
        <f t="array" ref="AD196">_xlfn.IFS(F196&gt;P$12,P$12,F196&lt;P$13,P$13,TRUE,F196)</f>
        <v>42.030000000000015</v>
      </c>
      <c r="AE196" s="14" cm="1">
        <f t="array" ref="AE196">_xlfn.IFS(G196&gt;Q$12,Q$12,G196&lt;Q$13,Q$13,TRUE,G196)</f>
        <v>226</v>
      </c>
    </row>
    <row r="197" spans="1:31" ht="15.75">
      <c r="A197" s="3">
        <v>140</v>
      </c>
      <c r="B197" s="31">
        <v>45135</v>
      </c>
      <c r="C197" s="11">
        <v>196.98</v>
      </c>
      <c r="D197" s="5">
        <v>43.9</v>
      </c>
      <c r="E197" s="5">
        <v>1.7</v>
      </c>
      <c r="F197" s="6">
        <v>39.76</v>
      </c>
      <c r="G197" s="5">
        <v>227</v>
      </c>
      <c r="I197" s="11">
        <v>6</v>
      </c>
      <c r="J197" s="5">
        <v>28</v>
      </c>
      <c r="W197" s="11">
        <v>6</v>
      </c>
      <c r="X197" s="5">
        <v>28</v>
      </c>
      <c r="AA197" s="14" cm="1">
        <f t="array" ref="AA197">_xlfn.IFS(C197&gt;M$12,M$12,C197&lt;M$13,M$13,TRUE,C197)</f>
        <v>96.52</v>
      </c>
      <c r="AB197" s="14" cm="1">
        <f t="array" ref="AB197">_xlfn.IFS(D197&gt;N$12,N$12,D197&lt;N$13,N$13,TRUE,D197)</f>
        <v>43.9</v>
      </c>
      <c r="AC197" s="14" cm="1">
        <f t="array" ref="AC197">_xlfn.IFS(E197&gt;O$12,O$12,E197&lt;O$13,O$13,TRUE,E197)</f>
        <v>1.7</v>
      </c>
      <c r="AD197" s="14" cm="1">
        <f t="array" ref="AD197">_xlfn.IFS(F197&gt;P$12,P$12,F197&lt;P$13,P$13,TRUE,F197)</f>
        <v>39.76</v>
      </c>
      <c r="AE197" s="14" cm="1">
        <f t="array" ref="AE197">_xlfn.IFS(G197&gt;Q$12,Q$12,G197&lt;Q$13,Q$13,TRUE,G197)</f>
        <v>227</v>
      </c>
    </row>
    <row r="198" spans="1:31" ht="15.75">
      <c r="A198" s="3">
        <v>9</v>
      </c>
      <c r="B198" s="31">
        <v>45004</v>
      </c>
      <c r="C198" s="11">
        <v>9.7200000000000006</v>
      </c>
      <c r="D198" s="5">
        <v>2.1</v>
      </c>
      <c r="E198" s="5">
        <v>1</v>
      </c>
      <c r="F198" s="6">
        <v>1.5100000000000002</v>
      </c>
      <c r="G198" s="5">
        <v>54</v>
      </c>
      <c r="I198" s="11">
        <v>5.68</v>
      </c>
      <c r="J198" s="5">
        <v>71</v>
      </c>
      <c r="W198" s="11">
        <v>5.68</v>
      </c>
      <c r="X198" s="5">
        <v>71</v>
      </c>
      <c r="AA198" s="14" cm="1">
        <f t="array" ref="AA198">_xlfn.IFS(C198&gt;M$12,M$12,C198&lt;M$13,M$13,TRUE,C198)</f>
        <v>9.7200000000000006</v>
      </c>
      <c r="AB198" s="14" cm="1">
        <f t="array" ref="AB198">_xlfn.IFS(D198&gt;N$12,N$12,D198&lt;N$13,N$13,TRUE,D198)</f>
        <v>2.1</v>
      </c>
      <c r="AC198" s="14" cm="1">
        <f t="array" ref="AC198">_xlfn.IFS(E198&gt;O$12,O$12,E198&lt;O$13,O$13,TRUE,E198)</f>
        <v>1</v>
      </c>
      <c r="AD198" s="14" cm="1">
        <f t="array" ref="AD198">_xlfn.IFS(F198&gt;P$12,P$12,F198&lt;P$13,P$13,TRUE,F198)</f>
        <v>1.5100000000000002</v>
      </c>
      <c r="AE198" s="14" cm="1">
        <f t="array" ref="AE198">_xlfn.IFS(G198&gt;Q$12,Q$12,G198&lt;Q$13,Q$13,TRUE,G198)</f>
        <v>54</v>
      </c>
    </row>
    <row r="199" spans="1:31" ht="15.75">
      <c r="A199" s="3">
        <v>66</v>
      </c>
      <c r="B199" s="31">
        <v>45061</v>
      </c>
      <c r="C199" s="11">
        <v>21.8</v>
      </c>
      <c r="D199" s="5">
        <v>9.3000000000000007</v>
      </c>
      <c r="E199" s="5">
        <v>0.9</v>
      </c>
      <c r="F199" s="6">
        <v>11.190000000000001</v>
      </c>
      <c r="G199" s="5">
        <v>109</v>
      </c>
      <c r="I199" s="11">
        <v>3.46</v>
      </c>
      <c r="J199" s="5">
        <v>71</v>
      </c>
      <c r="W199" s="11">
        <v>3.46</v>
      </c>
      <c r="X199" s="5">
        <v>71</v>
      </c>
      <c r="AA199" s="14" cm="1">
        <f t="array" ref="AA199">_xlfn.IFS(C199&gt;M$12,M$12,C199&lt;M$13,M$13,TRUE,C199)</f>
        <v>21.8</v>
      </c>
      <c r="AB199" s="14" cm="1">
        <f t="array" ref="AB199">_xlfn.IFS(D199&gt;N$12,N$12,D199&lt;N$13,N$13,TRUE,D199)</f>
        <v>9.3000000000000007</v>
      </c>
      <c r="AC199" s="14" cm="1">
        <f t="array" ref="AC199">_xlfn.IFS(E199&gt;O$12,O$12,E199&lt;O$13,O$13,TRUE,E199)</f>
        <v>0.9</v>
      </c>
      <c r="AD199" s="14" cm="1">
        <f t="array" ref="AD199">_xlfn.IFS(F199&gt;P$12,P$12,F199&lt;P$13,P$13,TRUE,F199)</f>
        <v>11.190000000000001</v>
      </c>
      <c r="AE199" s="14" cm="1">
        <f t="array" ref="AE199">_xlfn.IFS(G199&gt;Q$12,Q$12,G199&lt;Q$13,Q$13,TRUE,G199)</f>
        <v>109</v>
      </c>
    </row>
    <row r="200" spans="1:31" ht="15.75">
      <c r="A200" s="3">
        <v>34</v>
      </c>
      <c r="B200" s="31">
        <v>45029</v>
      </c>
      <c r="C200" s="11">
        <v>61.120000000000005</v>
      </c>
      <c r="D200" s="5">
        <v>20</v>
      </c>
      <c r="E200" s="5">
        <v>0.3</v>
      </c>
      <c r="F200" s="6">
        <v>36.440000000000005</v>
      </c>
      <c r="G200" s="5">
        <v>184</v>
      </c>
      <c r="I200" s="11"/>
      <c r="J200" s="5">
        <v>207</v>
      </c>
      <c r="W200" s="11"/>
      <c r="X200" s="5">
        <v>207</v>
      </c>
      <c r="AA200" s="14" cm="1">
        <f t="array" ref="AA200">_xlfn.IFS(C200&gt;M$12,M$12,C200&lt;M$13,M$13,TRUE,C200)</f>
        <v>61.120000000000005</v>
      </c>
      <c r="AB200" s="14" cm="1">
        <f t="array" ref="AB200">_xlfn.IFS(D200&gt;N$12,N$12,D200&lt;N$13,N$13,TRUE,D200)</f>
        <v>20</v>
      </c>
      <c r="AC200" s="14" cm="1">
        <f t="array" ref="AC200">_xlfn.IFS(E200&gt;O$12,O$12,E200&lt;O$13,O$13,TRUE,E200)</f>
        <v>0.3</v>
      </c>
      <c r="AD200" s="14" cm="1">
        <f t="array" ref="AD200">_xlfn.IFS(F200&gt;P$12,P$12,F200&lt;P$13,P$13,TRUE,F200)</f>
        <v>36.440000000000005</v>
      </c>
      <c r="AE200" s="14" cm="1">
        <f t="array" ref="AE200">_xlfn.IFS(G200&gt;Q$12,Q$12,G200&lt;Q$13,Q$13,TRUE,G200)</f>
        <v>184</v>
      </c>
    </row>
    <row r="201" spans="1:31" ht="15.75">
      <c r="A201" s="13">
        <v>163</v>
      </c>
      <c r="B201" s="30">
        <v>45158</v>
      </c>
      <c r="C201" s="15">
        <v>42.68</v>
      </c>
      <c r="D201" s="14"/>
      <c r="E201" s="14"/>
      <c r="F201" s="16">
        <v>17.649999999999999</v>
      </c>
      <c r="G201" s="14">
        <v>168</v>
      </c>
      <c r="I201" s="11"/>
      <c r="J201" s="5">
        <v>113</v>
      </c>
      <c r="W201" s="11"/>
      <c r="X201" s="5">
        <v>113</v>
      </c>
      <c r="AA201" s="14" cm="1">
        <f t="array" ref="AA201">_xlfn.IFS(C201&gt;M$12,M$12,C201&lt;M$13,M$13,TRUE,C201)</f>
        <v>42.68</v>
      </c>
      <c r="AB201" s="14" cm="1">
        <f t="array" ref="AB201">_xlfn.IFS(D201&gt;N$12,N$12,D201&lt;N$13,N$13,TRUE,D201)</f>
        <v>0</v>
      </c>
      <c r="AC201" s="14" cm="1">
        <f t="array" ref="AC201">_xlfn.IFS(E201&gt;O$12,O$12,E201&lt;O$13,O$13,TRUE,E201)</f>
        <v>0</v>
      </c>
      <c r="AD201" s="14" cm="1">
        <f t="array" ref="AD201">_xlfn.IFS(F201&gt;P$12,P$12,F201&lt;P$13,P$13,TRUE,F201)</f>
        <v>17.649999999999999</v>
      </c>
      <c r="AE201" s="14" cm="1">
        <f t="array" ref="AE201">_xlfn.IFS(G201&gt;Q$12,Q$12,G201&lt;Q$13,Q$13,TRUE,G201)</f>
        <v>168</v>
      </c>
    </row>
  </sheetData>
  <autoFilter ref="W1:X1" xr:uid="{E426CB84-A23F-42D1-8106-E25AABE07AF2}">
    <sortState xmlns:xlrd2="http://schemas.microsoft.com/office/spreadsheetml/2017/richdata2" ref="W2:X201">
      <sortCondition descending="1" ref="W1"/>
    </sortState>
  </autoFilter>
  <conditionalFormatting sqref="F2">
    <cfRule type="cellIs" dxfId="65" priority="18" operator="notBetween">
      <formula>$P$12</formula>
      <formula>$P$13</formula>
    </cfRule>
  </conditionalFormatting>
  <conditionalFormatting sqref="F2:F201">
    <cfRule type="cellIs" dxfId="64" priority="17" operator="notBetween">
      <formula>$P$12</formula>
      <formula>$P$13</formula>
    </cfRule>
  </conditionalFormatting>
  <conditionalFormatting sqref="C2">
    <cfRule type="cellIs" dxfId="63" priority="15" operator="notBetween">
      <formula>$M$12</formula>
      <formula>$M$13</formula>
    </cfRule>
  </conditionalFormatting>
  <conditionalFormatting sqref="C2:C201">
    <cfRule type="cellIs" dxfId="62" priority="14" operator="notBetween">
      <formula>$M$12</formula>
      <formula>$M$13</formula>
    </cfRule>
  </conditionalFormatting>
  <conditionalFormatting sqref="D2:D201">
    <cfRule type="cellIs" dxfId="61" priority="13" operator="notBetween">
      <formula>$N$12</formula>
      <formula>$N$13</formula>
    </cfRule>
  </conditionalFormatting>
  <conditionalFormatting sqref="E2:E200">
    <cfRule type="cellIs" dxfId="59" priority="11" operator="notBetween">
      <formula>$O$12</formula>
      <formula>$O$13</formula>
    </cfRule>
    <cfRule type="cellIs" dxfId="58" priority="12" operator="notBetween">
      <formula>$O$12</formula>
      <formula>$O$13</formula>
    </cfRule>
  </conditionalFormatting>
  <conditionalFormatting sqref="G2:G201">
    <cfRule type="cellIs" dxfId="57" priority="10" operator="notBetween">
      <formula>$Q$12</formula>
      <formula>$Q$13</formula>
    </cfRule>
  </conditionalFormatting>
  <conditionalFormatting sqref="AA2:AD201">
    <cfRule type="cellIs" dxfId="6" priority="7" operator="notBetween">
      <formula>$M$12</formula>
      <formula>$M$13</formula>
    </cfRule>
  </conditionalFormatting>
  <conditionalFormatting sqref="AA2:AD201">
    <cfRule type="cellIs" dxfId="5" priority="6" operator="notBetween">
      <formula>$M$12</formula>
      <formula>$M$13</formula>
    </cfRule>
  </conditionalFormatting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0062-B15B-48A8-A85C-DF7AE2B541D2}">
  <sheetPr>
    <pageSetUpPr autoPageBreaks="0"/>
  </sheetPr>
  <dimension ref="A1:W201"/>
  <sheetViews>
    <sheetView topLeftCell="A20" workbookViewId="0">
      <selection activeCell="L42" sqref="L42"/>
    </sheetView>
  </sheetViews>
  <sheetFormatPr defaultRowHeight="15"/>
  <cols>
    <col min="1" max="1" width="11" bestFit="1" customWidth="1"/>
    <col min="2" max="3" width="8.42578125" bestFit="1" customWidth="1"/>
    <col min="5" max="5" width="12.85546875" bestFit="1" customWidth="1"/>
    <col min="6" max="6" width="12" bestFit="1" customWidth="1"/>
    <col min="7" max="7" width="13" customWidth="1"/>
    <col min="9" max="11" width="12" bestFit="1" customWidth="1"/>
    <col min="12" max="12" width="12.5703125" bestFit="1" customWidth="1"/>
    <col min="13" max="13" width="13.140625" bestFit="1" customWidth="1"/>
    <col min="15" max="15" width="12.85546875" bestFit="1" customWidth="1"/>
    <col min="16" max="16" width="12" bestFit="1" customWidth="1"/>
    <col min="17" max="17" width="14.140625" bestFit="1" customWidth="1"/>
    <col min="18" max="21" width="12" bestFit="1" customWidth="1"/>
    <col min="22" max="22" width="12.5703125" bestFit="1" customWidth="1"/>
    <col min="23" max="23" width="13.140625" bestFit="1" customWidth="1"/>
  </cols>
  <sheetData>
    <row r="1" spans="1:20" ht="15.75">
      <c r="A1" s="1" t="s">
        <v>2</v>
      </c>
      <c r="B1" s="1" t="s">
        <v>5</v>
      </c>
      <c r="C1" s="2" t="s">
        <v>6</v>
      </c>
      <c r="E1" t="s">
        <v>59</v>
      </c>
      <c r="F1" t="s">
        <v>81</v>
      </c>
      <c r="O1" t="s">
        <v>59</v>
      </c>
      <c r="P1" t="s">
        <v>5</v>
      </c>
    </row>
    <row r="2" spans="1:20" ht="15.75">
      <c r="A2" s="11">
        <v>196.98</v>
      </c>
      <c r="B2" s="6">
        <v>39.76</v>
      </c>
      <c r="C2" s="5">
        <v>227</v>
      </c>
    </row>
    <row r="3" spans="1:20" ht="15.75">
      <c r="A3" s="11">
        <v>164</v>
      </c>
      <c r="B3" s="6">
        <v>9.1300000000000008</v>
      </c>
      <c r="C3" s="5">
        <v>118</v>
      </c>
      <c r="E3" t="s">
        <v>59</v>
      </c>
      <c r="O3" t="s">
        <v>59</v>
      </c>
    </row>
    <row r="4" spans="1:20" ht="16.5" thickBot="1">
      <c r="A4" s="11">
        <v>151.96</v>
      </c>
      <c r="B4" s="6">
        <v>11.270000000000001</v>
      </c>
      <c r="C4" s="5">
        <v>128</v>
      </c>
    </row>
    <row r="5" spans="1:20" ht="15.75">
      <c r="A5" s="11">
        <v>92.987500000000011</v>
      </c>
      <c r="B5" s="6">
        <v>37.253750000000011</v>
      </c>
      <c r="C5" s="5">
        <v>126</v>
      </c>
      <c r="E5" s="82" t="s">
        <v>60</v>
      </c>
      <c r="F5" s="82"/>
      <c r="O5" s="54" t="s">
        <v>60</v>
      </c>
      <c r="P5" s="54"/>
    </row>
    <row r="6" spans="1:20" ht="15.75">
      <c r="A6" s="15">
        <v>89.06</v>
      </c>
      <c r="B6" s="16">
        <v>23.379999999999995</v>
      </c>
      <c r="C6" s="14">
        <v>135</v>
      </c>
      <c r="E6" s="79" t="s">
        <v>61</v>
      </c>
      <c r="F6" s="79">
        <v>0.38052332070711442</v>
      </c>
      <c r="O6" t="s">
        <v>61</v>
      </c>
      <c r="P6">
        <v>0.15694513749233438</v>
      </c>
    </row>
    <row r="7" spans="1:20" ht="15.75">
      <c r="A7" s="11">
        <v>71.06</v>
      </c>
      <c r="B7" s="6">
        <v>31.35</v>
      </c>
      <c r="C7" s="5">
        <v>92</v>
      </c>
      <c r="E7" s="79" t="s">
        <v>62</v>
      </c>
      <c r="F7" s="79">
        <v>0.14479799760196946</v>
      </c>
      <c r="O7" t="s">
        <v>62</v>
      </c>
      <c r="P7">
        <v>2.4631776182487741E-2</v>
      </c>
    </row>
    <row r="8" spans="1:20" ht="15.75">
      <c r="A8" s="11">
        <v>67.72</v>
      </c>
      <c r="B8" s="6">
        <v>42.49</v>
      </c>
      <c r="C8" s="5">
        <v>226</v>
      </c>
      <c r="E8" s="79" t="s">
        <v>63</v>
      </c>
      <c r="F8" s="79">
        <v>0.14047879556965617</v>
      </c>
      <c r="O8" t="s">
        <v>63</v>
      </c>
      <c r="P8">
        <v>1.9705674041995254E-2</v>
      </c>
    </row>
    <row r="9" spans="1:20" ht="15.75">
      <c r="A9" s="11">
        <v>66.14</v>
      </c>
      <c r="B9" s="6">
        <v>20.220000000000002</v>
      </c>
      <c r="C9" s="5">
        <v>166</v>
      </c>
      <c r="E9" s="79" t="s">
        <v>19</v>
      </c>
      <c r="F9" s="79">
        <v>64.822709888679469</v>
      </c>
      <c r="O9" t="s">
        <v>19</v>
      </c>
      <c r="P9">
        <v>69.2354462044743</v>
      </c>
    </row>
    <row r="10" spans="1:20" ht="16.5" thickBot="1">
      <c r="A10" s="11">
        <v>65.52000000000001</v>
      </c>
      <c r="B10" s="6">
        <v>21.540000000000006</v>
      </c>
      <c r="C10" s="5">
        <v>272</v>
      </c>
      <c r="E10" s="80" t="s">
        <v>64</v>
      </c>
      <c r="F10" s="80">
        <v>200</v>
      </c>
      <c r="O10" s="18" t="s">
        <v>64</v>
      </c>
      <c r="P10" s="18">
        <v>200</v>
      </c>
    </row>
    <row r="11" spans="1:20" ht="15.75">
      <c r="A11" s="11">
        <v>64.94</v>
      </c>
      <c r="B11" s="6">
        <v>29.639999999999993</v>
      </c>
      <c r="C11" s="5">
        <v>257</v>
      </c>
    </row>
    <row r="12" spans="1:20" ht="16.5" thickBot="1">
      <c r="A12" s="11">
        <v>64.38</v>
      </c>
      <c r="B12" s="6">
        <v>35.42</v>
      </c>
      <c r="C12" s="5">
        <v>271</v>
      </c>
      <c r="E12" t="s">
        <v>65</v>
      </c>
      <c r="O12" t="s">
        <v>65</v>
      </c>
    </row>
    <row r="13" spans="1:20" ht="15.75">
      <c r="A13" s="11">
        <v>64.039999999999992</v>
      </c>
      <c r="B13" s="6">
        <v>24.509999999999998</v>
      </c>
      <c r="C13" s="5">
        <v>158</v>
      </c>
      <c r="E13" s="81"/>
      <c r="F13" s="81" t="s">
        <v>69</v>
      </c>
      <c r="G13" s="81" t="s">
        <v>70</v>
      </c>
      <c r="H13" s="81" t="s">
        <v>71</v>
      </c>
      <c r="I13" s="81" t="s">
        <v>72</v>
      </c>
      <c r="J13" s="81" t="s">
        <v>73</v>
      </c>
      <c r="O13" s="19"/>
      <c r="P13" s="19" t="s">
        <v>69</v>
      </c>
      <c r="Q13" s="19" t="s">
        <v>70</v>
      </c>
      <c r="R13" s="19" t="s">
        <v>71</v>
      </c>
      <c r="S13" s="19" t="s">
        <v>72</v>
      </c>
      <c r="T13" s="19" t="s">
        <v>73</v>
      </c>
    </row>
    <row r="14" spans="1:20" ht="15.75">
      <c r="A14" s="11">
        <v>63.339999999999996</v>
      </c>
      <c r="B14" s="6">
        <v>19.339999999999996</v>
      </c>
      <c r="C14" s="5">
        <v>131</v>
      </c>
      <c r="E14" s="79" t="s">
        <v>66</v>
      </c>
      <c r="F14" s="79">
        <v>1</v>
      </c>
      <c r="G14" s="79">
        <v>140868.34180733492</v>
      </c>
      <c r="H14" s="79">
        <v>140868.34180733492</v>
      </c>
      <c r="I14" s="79">
        <v>33.524247423179304</v>
      </c>
      <c r="J14" s="79">
        <v>2.7257059642407829E-8</v>
      </c>
      <c r="O14" t="s">
        <v>66</v>
      </c>
      <c r="P14">
        <v>1</v>
      </c>
      <c r="Q14">
        <v>23968.966483234195</v>
      </c>
      <c r="R14">
        <v>23968.966483234195</v>
      </c>
      <c r="S14">
        <v>5.0002568927702304</v>
      </c>
      <c r="T14">
        <v>2.6459560839482265E-2</v>
      </c>
    </row>
    <row r="15" spans="1:20" ht="15.75">
      <c r="A15" s="11">
        <v>63.279999999999994</v>
      </c>
      <c r="B15" s="6">
        <v>10.339999999999989</v>
      </c>
      <c r="C15" s="5">
        <v>254</v>
      </c>
      <c r="E15" s="79" t="s">
        <v>67</v>
      </c>
      <c r="F15" s="79">
        <v>198</v>
      </c>
      <c r="G15" s="79">
        <v>831992.77602775663</v>
      </c>
      <c r="H15" s="79">
        <v>4201.9837173119022</v>
      </c>
      <c r="I15" s="79"/>
      <c r="J15" s="79"/>
      <c r="O15" t="s">
        <v>67</v>
      </c>
      <c r="P15">
        <v>198</v>
      </c>
      <c r="Q15">
        <v>949122.30820426566</v>
      </c>
      <c r="R15">
        <v>4793.5470111326549</v>
      </c>
    </row>
    <row r="16" spans="1:20" ht="16.5" thickBot="1">
      <c r="A16" s="11">
        <v>62.54</v>
      </c>
      <c r="B16" s="6">
        <v>34.31</v>
      </c>
      <c r="C16" s="5">
        <v>220</v>
      </c>
      <c r="E16" s="80" t="s">
        <v>29</v>
      </c>
      <c r="F16" s="80">
        <v>199</v>
      </c>
      <c r="G16" s="80">
        <v>972861.11783509154</v>
      </c>
      <c r="H16" s="80"/>
      <c r="I16" s="80"/>
      <c r="J16" s="80"/>
      <c r="O16" s="18" t="s">
        <v>29</v>
      </c>
      <c r="P16" s="18">
        <v>199</v>
      </c>
      <c r="Q16" s="18">
        <v>973091.27468749986</v>
      </c>
      <c r="R16" s="18"/>
      <c r="S16" s="18"/>
      <c r="T16" s="18"/>
    </row>
    <row r="17" spans="1:23" ht="16.5" thickBot="1">
      <c r="A17" s="11">
        <v>62.279999999999994</v>
      </c>
      <c r="B17" s="6">
        <v>25.619999999999997</v>
      </c>
      <c r="C17" s="5">
        <v>258</v>
      </c>
    </row>
    <row r="18" spans="1:23" ht="15.75">
      <c r="A18" s="11">
        <v>62.14</v>
      </c>
      <c r="B18" s="6">
        <v>27.72</v>
      </c>
      <c r="C18" s="5">
        <v>129</v>
      </c>
      <c r="E18" s="81"/>
      <c r="F18" s="81" t="s">
        <v>74</v>
      </c>
      <c r="G18" s="81" t="s">
        <v>19</v>
      </c>
      <c r="H18" s="81" t="s">
        <v>75</v>
      </c>
      <c r="I18" s="81" t="s">
        <v>76</v>
      </c>
      <c r="J18" s="81" t="s">
        <v>77</v>
      </c>
      <c r="K18" s="81" t="s">
        <v>78</v>
      </c>
      <c r="L18" s="81" t="s">
        <v>79</v>
      </c>
      <c r="M18" s="81" t="s">
        <v>80</v>
      </c>
      <c r="O18" s="19"/>
      <c r="P18" s="19" t="s">
        <v>74</v>
      </c>
      <c r="Q18" s="19" t="s">
        <v>19</v>
      </c>
      <c r="R18" s="19" t="s">
        <v>75</v>
      </c>
      <c r="S18" s="19" t="s">
        <v>76</v>
      </c>
      <c r="T18" s="19" t="s">
        <v>77</v>
      </c>
      <c r="U18" s="19" t="s">
        <v>78</v>
      </c>
      <c r="V18" s="19" t="s">
        <v>79</v>
      </c>
      <c r="W18" s="19" t="s">
        <v>80</v>
      </c>
    </row>
    <row r="19" spans="1:23" ht="15.75">
      <c r="A19" s="11">
        <v>61.260000000000005</v>
      </c>
      <c r="B19" s="6">
        <v>25.6</v>
      </c>
      <c r="C19" s="5">
        <v>240</v>
      </c>
      <c r="E19" s="79" t="s">
        <v>68</v>
      </c>
      <c r="F19" s="79">
        <v>112.68519461834069</v>
      </c>
      <c r="G19" s="79">
        <v>8.502320007454788</v>
      </c>
      <c r="H19" s="79">
        <v>13.253464292044868</v>
      </c>
      <c r="I19" s="79">
        <v>4.0726186060461855E-29</v>
      </c>
      <c r="J19" s="79">
        <v>95.918470961482527</v>
      </c>
      <c r="K19" s="79">
        <v>129.45191827519886</v>
      </c>
      <c r="L19" s="79">
        <v>95.918470961482527</v>
      </c>
      <c r="M19" s="79">
        <v>129.45191827519886</v>
      </c>
      <c r="O19" t="s">
        <v>68</v>
      </c>
      <c r="P19">
        <v>138.83872531747105</v>
      </c>
      <c r="Q19">
        <v>8.3000365183161708</v>
      </c>
      <c r="R19">
        <v>16.727483669630562</v>
      </c>
      <c r="S19">
        <v>9.8046891253496789E-40</v>
      </c>
      <c r="T19">
        <v>122.47090823667195</v>
      </c>
      <c r="U19">
        <v>155.20654239827013</v>
      </c>
      <c r="V19">
        <v>122.47090823667195</v>
      </c>
      <c r="W19">
        <v>155.20654239827013</v>
      </c>
    </row>
    <row r="20" spans="1:23" ht="16.5" thickBot="1">
      <c r="A20" s="11">
        <v>61.120000000000005</v>
      </c>
      <c r="B20" s="6">
        <v>36.440000000000005</v>
      </c>
      <c r="C20" s="5">
        <v>184</v>
      </c>
      <c r="E20" s="80" t="s">
        <v>2</v>
      </c>
      <c r="F20" s="80">
        <v>1.0873930907760441</v>
      </c>
      <c r="G20" s="80">
        <v>0.18780495679843986</v>
      </c>
      <c r="H20" s="80">
        <v>5.7900127308305276</v>
      </c>
      <c r="I20" s="80">
        <v>2.7257059642404342E-8</v>
      </c>
      <c r="J20" s="80">
        <v>0.717038433545228</v>
      </c>
      <c r="K20" s="80">
        <v>1.4577477480068601</v>
      </c>
      <c r="L20" s="80">
        <v>0.717038433545228</v>
      </c>
      <c r="M20" s="80">
        <v>1.4577477480068601</v>
      </c>
      <c r="O20" s="18" t="s">
        <v>5</v>
      </c>
      <c r="P20" s="18">
        <v>0.7943243167197811</v>
      </c>
      <c r="Q20" s="18">
        <v>0.3552235083553959</v>
      </c>
      <c r="R20" s="18">
        <v>2.2361254197317124</v>
      </c>
      <c r="S20" s="18">
        <v>2.6459560839480561E-2</v>
      </c>
      <c r="T20" s="18">
        <v>9.3817349704608866E-2</v>
      </c>
      <c r="U20" s="18">
        <v>1.4948312837349533</v>
      </c>
      <c r="V20" s="18">
        <v>9.3817349704608866E-2</v>
      </c>
      <c r="W20" s="18">
        <v>1.4948312837349533</v>
      </c>
    </row>
    <row r="21" spans="1:23" ht="15.75">
      <c r="A21" s="11">
        <v>60.86</v>
      </c>
      <c r="B21" s="6">
        <v>31.169999999999995</v>
      </c>
      <c r="C21" s="5">
        <v>162</v>
      </c>
    </row>
    <row r="22" spans="1:23" ht="15.75">
      <c r="A22" s="11">
        <v>59.58</v>
      </c>
      <c r="B22" s="6">
        <v>26.159999999999997</v>
      </c>
      <c r="C22" s="5">
        <v>231</v>
      </c>
    </row>
    <row r="23" spans="1:23" ht="15.75">
      <c r="A23" s="11">
        <v>59.58</v>
      </c>
      <c r="B23" s="6">
        <v>20.239999999999998</v>
      </c>
      <c r="C23" s="5">
        <v>139</v>
      </c>
    </row>
    <row r="24" spans="1:23" ht="15.75">
      <c r="A24" s="11">
        <v>59.2</v>
      </c>
      <c r="B24" s="6">
        <v>34.070000000000007</v>
      </c>
      <c r="C24" s="5">
        <v>167</v>
      </c>
    </row>
    <row r="25" spans="1:23" ht="15.75">
      <c r="A25" s="11">
        <v>58.760000000000005</v>
      </c>
      <c r="B25" s="6">
        <v>24.03</v>
      </c>
      <c r="C25" s="5">
        <v>188</v>
      </c>
    </row>
    <row r="26" spans="1:23" ht="15.75">
      <c r="A26" s="11">
        <v>58.739999999999995</v>
      </c>
      <c r="B26" s="6">
        <v>17.939999999999991</v>
      </c>
      <c r="C26" s="5">
        <v>210</v>
      </c>
    </row>
    <row r="27" spans="1:23" ht="15.75">
      <c r="A27" s="11">
        <v>58.68</v>
      </c>
      <c r="B27" s="6">
        <v>31.819999999999997</v>
      </c>
      <c r="C27" s="5">
        <v>216</v>
      </c>
    </row>
    <row r="28" spans="1:23" ht="15.75">
      <c r="A28" s="11">
        <v>57.720000000000006</v>
      </c>
      <c r="B28" s="6">
        <v>22.879999999999995</v>
      </c>
      <c r="C28" s="5">
        <v>235.5</v>
      </c>
    </row>
    <row r="29" spans="1:23" ht="15.75">
      <c r="A29" s="11">
        <v>56.9</v>
      </c>
      <c r="B29" s="6">
        <v>11.229999999999997</v>
      </c>
      <c r="C29" s="5">
        <v>131</v>
      </c>
    </row>
    <row r="30" spans="1:23" ht="15.75">
      <c r="A30" s="11">
        <v>56.379999999999995</v>
      </c>
      <c r="B30" s="6">
        <v>46.589999999999996</v>
      </c>
      <c r="C30" s="5">
        <v>256</v>
      </c>
    </row>
    <row r="31" spans="1:23" ht="15.75">
      <c r="A31" s="11">
        <v>56.18</v>
      </c>
      <c r="B31" s="6">
        <v>14.420000000000002</v>
      </c>
      <c r="C31" s="5">
        <v>225</v>
      </c>
    </row>
    <row r="32" spans="1:23" ht="15.75">
      <c r="A32" s="11">
        <v>56.02</v>
      </c>
      <c r="B32" s="6">
        <v>14.229999999999993</v>
      </c>
      <c r="C32" s="5">
        <v>236</v>
      </c>
    </row>
    <row r="33" spans="1:3" ht="15.75">
      <c r="A33" s="11">
        <v>55.339999999999996</v>
      </c>
      <c r="B33" s="6">
        <v>33.89</v>
      </c>
      <c r="C33" s="5">
        <v>221</v>
      </c>
    </row>
    <row r="34" spans="1:3" ht="15.75">
      <c r="A34" s="11">
        <v>55.04</v>
      </c>
      <c r="B34" s="6">
        <v>10.77</v>
      </c>
      <c r="C34" s="5">
        <v>147</v>
      </c>
    </row>
    <row r="35" spans="1:3" ht="15.75">
      <c r="A35" s="11">
        <v>55.019999999999996</v>
      </c>
      <c r="B35" s="6">
        <v>24.179999999999996</v>
      </c>
      <c r="C35" s="5">
        <v>142</v>
      </c>
    </row>
    <row r="36" spans="1:3" ht="15.75">
      <c r="A36" s="11">
        <v>54.64</v>
      </c>
      <c r="B36" s="6">
        <v>38.85</v>
      </c>
      <c r="C36" s="5">
        <v>208</v>
      </c>
    </row>
    <row r="37" spans="1:3" ht="15.75">
      <c r="A37" s="11">
        <v>54.160000000000004</v>
      </c>
      <c r="B37" s="6">
        <v>4.0799999999999983</v>
      </c>
      <c r="C37" s="5">
        <v>150</v>
      </c>
    </row>
    <row r="38" spans="1:3" ht="15.75">
      <c r="A38" s="11">
        <v>54.06</v>
      </c>
      <c r="B38" s="6">
        <v>45.25</v>
      </c>
      <c r="C38" s="5">
        <v>264</v>
      </c>
    </row>
    <row r="39" spans="1:3" ht="15.75">
      <c r="A39" s="11">
        <v>53.86</v>
      </c>
      <c r="B39" s="6">
        <v>20.759999999999998</v>
      </c>
      <c r="C39" s="5">
        <v>170</v>
      </c>
    </row>
    <row r="40" spans="1:3" ht="15.75">
      <c r="A40" s="11">
        <v>53.6</v>
      </c>
      <c r="B40" s="6">
        <v>28.850000000000005</v>
      </c>
      <c r="C40" s="5">
        <v>230</v>
      </c>
    </row>
    <row r="41" spans="1:3" ht="15.75">
      <c r="A41" s="11">
        <v>53.480000000000004</v>
      </c>
      <c r="B41" s="6">
        <v>18.700000000000003</v>
      </c>
      <c r="C41" s="5">
        <v>127</v>
      </c>
    </row>
    <row r="42" spans="1:3" ht="15.75">
      <c r="A42" s="11">
        <v>53.08</v>
      </c>
      <c r="B42" s="6">
        <v>36.789999999999992</v>
      </c>
      <c r="C42" s="5">
        <v>140.72222222222223</v>
      </c>
    </row>
    <row r="43" spans="1:3" ht="15.75">
      <c r="A43" s="11">
        <v>52.980000000000004</v>
      </c>
      <c r="B43" s="6">
        <v>37.340000000000003</v>
      </c>
      <c r="C43" s="5">
        <v>245</v>
      </c>
    </row>
    <row r="44" spans="1:3" ht="15.75">
      <c r="A44" s="11">
        <v>52.760000000000005</v>
      </c>
      <c r="B44" s="6">
        <v>29.270000000000007</v>
      </c>
      <c r="C44" s="5">
        <v>199</v>
      </c>
    </row>
    <row r="45" spans="1:3" ht="15.75">
      <c r="A45" s="11">
        <v>52.7</v>
      </c>
      <c r="B45" s="6">
        <v>13.59</v>
      </c>
      <c r="C45" s="5">
        <v>124</v>
      </c>
    </row>
    <row r="46" spans="1:3" ht="15.75">
      <c r="A46" s="11">
        <v>52.42</v>
      </c>
      <c r="B46" s="6">
        <v>1</v>
      </c>
      <c r="C46" s="5">
        <v>139</v>
      </c>
    </row>
    <row r="47" spans="1:3" ht="15.75">
      <c r="A47" s="11">
        <v>51.9</v>
      </c>
      <c r="B47" s="6">
        <v>9.419999999999991</v>
      </c>
      <c r="C47" s="5">
        <v>201</v>
      </c>
    </row>
    <row r="48" spans="1:3" ht="15.75">
      <c r="A48" s="11">
        <v>51.480000000000004</v>
      </c>
      <c r="B48" s="6">
        <v>4.4699999999999989</v>
      </c>
      <c r="C48" s="5">
        <v>137</v>
      </c>
    </row>
    <row r="49" spans="1:3" ht="15.75">
      <c r="A49" s="11">
        <v>51.480000000000004</v>
      </c>
      <c r="B49" s="6">
        <v>33.090000000000003</v>
      </c>
      <c r="C49" s="5">
        <v>196</v>
      </c>
    </row>
    <row r="50" spans="1:3" ht="15.75">
      <c r="A50" s="11">
        <v>51.38</v>
      </c>
      <c r="B50" s="6">
        <v>14.33</v>
      </c>
      <c r="C50" s="5">
        <v>149</v>
      </c>
    </row>
    <row r="51" spans="1:3" ht="15.75">
      <c r="A51" s="11">
        <v>50.94</v>
      </c>
      <c r="B51" s="6">
        <v>31.869999999999997</v>
      </c>
      <c r="C51" s="5">
        <v>151.5</v>
      </c>
    </row>
    <row r="52" spans="1:3" ht="15.75">
      <c r="A52" s="11">
        <v>50.68</v>
      </c>
      <c r="B52" s="6">
        <v>28.4</v>
      </c>
      <c r="C52" s="5">
        <v>187</v>
      </c>
    </row>
    <row r="53" spans="1:3" ht="15.75">
      <c r="A53" s="11">
        <v>50.64</v>
      </c>
      <c r="B53" s="6">
        <v>31.1</v>
      </c>
      <c r="C53" s="5">
        <v>265</v>
      </c>
    </row>
    <row r="54" spans="1:3" ht="15.75">
      <c r="A54" s="11">
        <v>50.14</v>
      </c>
      <c r="B54" s="6">
        <v>32.1</v>
      </c>
      <c r="C54" s="5">
        <v>186</v>
      </c>
    </row>
    <row r="55" spans="1:3" ht="15.75">
      <c r="A55" s="11">
        <v>50.1</v>
      </c>
      <c r="B55" s="6">
        <v>23.490000000000006</v>
      </c>
      <c r="C55" s="5">
        <v>218</v>
      </c>
    </row>
    <row r="56" spans="1:3" ht="15.75">
      <c r="A56" s="11">
        <v>49.660000000000004</v>
      </c>
      <c r="B56" s="6">
        <v>20.8</v>
      </c>
      <c r="C56" s="5">
        <v>175</v>
      </c>
    </row>
    <row r="57" spans="1:3" ht="15.75">
      <c r="A57" s="11">
        <v>49.443333333333328</v>
      </c>
      <c r="B57" s="6">
        <v>30.8</v>
      </c>
      <c r="C57" s="5">
        <v>239</v>
      </c>
    </row>
    <row r="58" spans="1:3" ht="15.75">
      <c r="A58" s="11">
        <v>49.160000000000004</v>
      </c>
      <c r="B58" s="6">
        <v>23.2</v>
      </c>
      <c r="C58" s="5">
        <v>168</v>
      </c>
    </row>
    <row r="59" spans="1:3" ht="15.75">
      <c r="A59" s="11">
        <v>49.019999999999996</v>
      </c>
      <c r="B59" s="6">
        <v>16.89</v>
      </c>
      <c r="C59" s="5">
        <v>127</v>
      </c>
    </row>
    <row r="60" spans="1:3" ht="15.75">
      <c r="A60" s="11">
        <v>48.480000000000004</v>
      </c>
      <c r="B60" s="6">
        <v>32.749999999999993</v>
      </c>
      <c r="C60" s="5">
        <v>229</v>
      </c>
    </row>
    <row r="61" spans="1:3" ht="15.75">
      <c r="A61" s="11">
        <v>48.36</v>
      </c>
      <c r="B61" s="6">
        <v>15.520000000000001</v>
      </c>
      <c r="C61" s="5">
        <v>129</v>
      </c>
    </row>
    <row r="62" spans="1:3" ht="15.75">
      <c r="A62" s="11">
        <v>48.36</v>
      </c>
      <c r="B62" s="6">
        <v>14.919999999999995</v>
      </c>
      <c r="C62" s="5">
        <v>811</v>
      </c>
    </row>
    <row r="63" spans="1:3" ht="15.75">
      <c r="A63" s="11">
        <v>47.54</v>
      </c>
      <c r="B63" s="6">
        <v>14.329999999999998</v>
      </c>
      <c r="C63" s="5">
        <v>188</v>
      </c>
    </row>
    <row r="64" spans="1:3" ht="15.75">
      <c r="A64" s="11">
        <v>46.68</v>
      </c>
      <c r="B64" s="6">
        <v>19.149999999999999</v>
      </c>
      <c r="C64" s="5">
        <v>132</v>
      </c>
    </row>
    <row r="65" spans="1:3" ht="15.75">
      <c r="A65" s="11">
        <v>46.519999999999996</v>
      </c>
      <c r="B65" s="6">
        <v>10.659999999999997</v>
      </c>
      <c r="C65" s="5">
        <v>149</v>
      </c>
    </row>
    <row r="66" spans="1:3" ht="15.75">
      <c r="A66" s="11">
        <v>46.44</v>
      </c>
      <c r="B66" s="6">
        <v>0.12000000000000455</v>
      </c>
      <c r="C66" s="5">
        <v>137</v>
      </c>
    </row>
    <row r="67" spans="1:3" ht="15.75">
      <c r="A67" s="11">
        <v>46.160000000000004</v>
      </c>
      <c r="B67" s="6">
        <v>35.209999999999994</v>
      </c>
      <c r="C67" s="5">
        <v>228</v>
      </c>
    </row>
    <row r="68" spans="1:3" ht="15.75">
      <c r="A68" s="11">
        <v>46</v>
      </c>
      <c r="B68" s="6">
        <v>20.69</v>
      </c>
      <c r="C68" s="5">
        <v>164.45535714285714</v>
      </c>
    </row>
    <row r="69" spans="1:3" ht="15.75">
      <c r="A69" s="11">
        <v>45.96</v>
      </c>
      <c r="B69" s="6">
        <v>17.36</v>
      </c>
      <c r="C69" s="5">
        <v>125</v>
      </c>
    </row>
    <row r="70" spans="1:3" ht="15.75">
      <c r="A70" s="11">
        <v>45.8</v>
      </c>
      <c r="B70" s="6">
        <v>29.330000000000002</v>
      </c>
      <c r="C70" s="5">
        <v>223</v>
      </c>
    </row>
    <row r="71" spans="1:3" ht="15.75">
      <c r="A71" s="11">
        <v>45.7</v>
      </c>
      <c r="B71" s="6">
        <v>18.759999999999998</v>
      </c>
      <c r="C71" s="5">
        <v>179</v>
      </c>
    </row>
    <row r="72" spans="1:3" ht="15.75">
      <c r="A72" s="11">
        <v>45.5</v>
      </c>
      <c r="B72" s="6">
        <v>10.3</v>
      </c>
      <c r="C72" s="5">
        <v>185</v>
      </c>
    </row>
    <row r="73" spans="1:3" ht="15.75">
      <c r="A73" s="11">
        <v>45.08</v>
      </c>
      <c r="B73" s="6">
        <v>26.98</v>
      </c>
      <c r="C73" s="5">
        <v>167</v>
      </c>
    </row>
    <row r="74" spans="1:3" ht="15.75">
      <c r="A74" s="11">
        <v>44.92</v>
      </c>
      <c r="B74" s="6">
        <v>18.459999999999997</v>
      </c>
      <c r="C74" s="5">
        <v>191</v>
      </c>
    </row>
    <row r="75" spans="1:3" ht="15.75">
      <c r="A75" s="11">
        <v>44.82</v>
      </c>
      <c r="B75" s="6">
        <v>19.729999999999997</v>
      </c>
      <c r="C75" s="5">
        <v>196</v>
      </c>
    </row>
    <row r="76" spans="1:3" ht="15.75">
      <c r="A76" s="11">
        <v>44.82</v>
      </c>
      <c r="B76" s="6">
        <v>14.02</v>
      </c>
      <c r="C76" s="5">
        <v>159</v>
      </c>
    </row>
    <row r="77" spans="1:3" ht="15.75">
      <c r="A77" s="11">
        <v>44.5</v>
      </c>
      <c r="B77" s="6">
        <v>19.79</v>
      </c>
      <c r="C77" s="5">
        <v>139</v>
      </c>
    </row>
    <row r="78" spans="1:3" ht="15.75">
      <c r="A78" s="11">
        <v>44.4</v>
      </c>
      <c r="B78" s="6">
        <v>26.65</v>
      </c>
      <c r="C78" s="5">
        <v>235</v>
      </c>
    </row>
    <row r="79" spans="1:3" ht="15.75">
      <c r="A79" s="11">
        <v>44.28</v>
      </c>
      <c r="B79" s="6">
        <v>7.6899999999999995</v>
      </c>
      <c r="C79" s="5">
        <v>122</v>
      </c>
    </row>
    <row r="80" spans="1:3" ht="15.75">
      <c r="A80" s="11">
        <v>43.96</v>
      </c>
      <c r="B80" s="6">
        <v>25.53</v>
      </c>
      <c r="C80" s="5">
        <v>166</v>
      </c>
    </row>
    <row r="81" spans="1:3" ht="15.75">
      <c r="A81" s="11">
        <v>43.56</v>
      </c>
      <c r="B81" s="6">
        <v>7.9399999999999977</v>
      </c>
      <c r="C81" s="5">
        <v>163</v>
      </c>
    </row>
    <row r="82" spans="1:3" ht="15.75">
      <c r="A82" s="15">
        <v>42.9</v>
      </c>
      <c r="B82" s="16">
        <v>17.649999999999999</v>
      </c>
      <c r="C82" s="14">
        <v>168</v>
      </c>
    </row>
    <row r="83" spans="1:3" ht="15.75">
      <c r="A83" s="11">
        <v>42.68</v>
      </c>
      <c r="B83" s="6">
        <v>2.2399999999999984</v>
      </c>
      <c r="C83" s="5">
        <v>159</v>
      </c>
    </row>
    <row r="84" spans="1:3" ht="15.75">
      <c r="A84" s="11">
        <v>42.64</v>
      </c>
      <c r="B84" s="6">
        <v>22.23</v>
      </c>
      <c r="C84" s="5">
        <v>240</v>
      </c>
    </row>
    <row r="85" spans="1:3" ht="15.75">
      <c r="A85" s="11">
        <v>42.08</v>
      </c>
      <c r="B85" s="6">
        <v>16.159999999999997</v>
      </c>
      <c r="C85" s="5">
        <v>165</v>
      </c>
    </row>
    <row r="86" spans="1:3" ht="15.75">
      <c r="A86" s="11">
        <v>42.019999999999996</v>
      </c>
      <c r="B86" s="6">
        <v>20.190000000000001</v>
      </c>
      <c r="C86" s="5">
        <v>168</v>
      </c>
    </row>
    <row r="87" spans="1:3" ht="15.75">
      <c r="A87" s="11">
        <v>41.980000000000004</v>
      </c>
      <c r="B87" s="6">
        <v>17.879999999999995</v>
      </c>
      <c r="C87" s="5">
        <v>225</v>
      </c>
    </row>
    <row r="88" spans="1:3" ht="15.75">
      <c r="A88" s="11">
        <v>41.519999999999996</v>
      </c>
      <c r="B88" s="6">
        <v>36.24</v>
      </c>
      <c r="C88" s="5">
        <v>204</v>
      </c>
    </row>
    <row r="89" spans="1:3" ht="15.75">
      <c r="A89" s="11">
        <v>41.36</v>
      </c>
      <c r="B89" s="6">
        <v>26.18</v>
      </c>
      <c r="C89" s="5">
        <v>186</v>
      </c>
    </row>
    <row r="90" spans="1:3" ht="15.75">
      <c r="A90" s="11">
        <v>41.22</v>
      </c>
      <c r="B90" s="6">
        <v>14.519999999999998</v>
      </c>
      <c r="C90" s="5">
        <v>135</v>
      </c>
    </row>
    <row r="91" spans="1:3" ht="15.75">
      <c r="A91" s="11">
        <v>41.12</v>
      </c>
      <c r="B91" s="6">
        <v>12.8</v>
      </c>
      <c r="C91" s="5">
        <v>119</v>
      </c>
    </row>
    <row r="92" spans="1:3" ht="15.75">
      <c r="A92" s="11">
        <v>40.96</v>
      </c>
      <c r="B92" s="6">
        <v>20.590000000000003</v>
      </c>
      <c r="C92" s="5">
        <v>240</v>
      </c>
    </row>
    <row r="93" spans="1:3" ht="15.75">
      <c r="A93" s="11">
        <v>40.78</v>
      </c>
      <c r="B93" s="6">
        <v>10.970000000000002</v>
      </c>
      <c r="C93" s="5">
        <v>175</v>
      </c>
    </row>
    <row r="94" spans="1:3" ht="15.75">
      <c r="A94" s="11">
        <v>40.660000000000004</v>
      </c>
      <c r="B94" s="6">
        <v>25.729999999999997</v>
      </c>
      <c r="C94" s="5">
        <v>169</v>
      </c>
    </row>
    <row r="95" spans="1:3" ht="15.75">
      <c r="A95" s="11">
        <v>40.519999999999996</v>
      </c>
      <c r="B95" s="6">
        <v>18.919999999999995</v>
      </c>
      <c r="C95" s="5">
        <v>186</v>
      </c>
    </row>
    <row r="96" spans="1:3" ht="15.75">
      <c r="A96" s="11">
        <v>40.4</v>
      </c>
      <c r="B96" s="6">
        <v>95</v>
      </c>
      <c r="C96" s="5">
        <v>131</v>
      </c>
    </row>
    <row r="97" spans="1:3" ht="15.75">
      <c r="A97" s="11">
        <v>40.04</v>
      </c>
      <c r="B97" s="6">
        <v>5.91</v>
      </c>
      <c r="C97" s="5">
        <v>111</v>
      </c>
    </row>
    <row r="98" spans="1:3" ht="15.75">
      <c r="A98" s="11">
        <v>39.96</v>
      </c>
      <c r="B98" s="6">
        <v>24.31</v>
      </c>
      <c r="C98" s="5">
        <v>159</v>
      </c>
    </row>
    <row r="99" spans="1:3" ht="15.75">
      <c r="A99" s="11">
        <v>39.14</v>
      </c>
      <c r="B99" s="6">
        <v>20.23</v>
      </c>
      <c r="C99" s="5">
        <v>163</v>
      </c>
    </row>
    <row r="100" spans="1:3" ht="15.75">
      <c r="A100" s="11">
        <v>38.58</v>
      </c>
      <c r="B100" s="6">
        <v>23.900000000000002</v>
      </c>
      <c r="C100" s="5">
        <v>167</v>
      </c>
    </row>
    <row r="101" spans="1:3" ht="15.75">
      <c r="A101" s="11">
        <v>38.58</v>
      </c>
      <c r="B101" s="6">
        <v>10.829999999999998</v>
      </c>
      <c r="C101" s="5">
        <v>129</v>
      </c>
    </row>
    <row r="102" spans="1:3" ht="15.75">
      <c r="A102" s="11">
        <v>37.839999999999996</v>
      </c>
      <c r="B102" s="6">
        <v>13.39</v>
      </c>
      <c r="C102" s="5">
        <v>196</v>
      </c>
    </row>
    <row r="103" spans="1:3" ht="15.75">
      <c r="A103" s="11">
        <v>37.58</v>
      </c>
      <c r="B103" s="6">
        <v>21.900000000000002</v>
      </c>
      <c r="C103" s="5">
        <v>208</v>
      </c>
    </row>
    <row r="104" spans="1:3" ht="15.75">
      <c r="A104" s="11">
        <v>37.260000000000005</v>
      </c>
      <c r="B104" s="6">
        <v>15.27</v>
      </c>
      <c r="C104" s="5">
        <v>129</v>
      </c>
    </row>
    <row r="105" spans="1:3" ht="15.75">
      <c r="A105" s="11">
        <v>36.68</v>
      </c>
      <c r="B105" s="6">
        <v>13.64</v>
      </c>
      <c r="C105" s="5">
        <v>108</v>
      </c>
    </row>
    <row r="106" spans="1:3" ht="15.75">
      <c r="A106" s="11">
        <v>36.32</v>
      </c>
      <c r="B106" s="6">
        <v>9.0500000000000007</v>
      </c>
      <c r="C106" s="5">
        <v>163</v>
      </c>
    </row>
    <row r="107" spans="1:3" ht="15.75">
      <c r="A107" s="11">
        <v>36.260000000000005</v>
      </c>
      <c r="B107" s="6">
        <v>4.3599999999999994</v>
      </c>
      <c r="C107" s="5">
        <v>108</v>
      </c>
    </row>
    <row r="108" spans="1:3" ht="15.75">
      <c r="A108" s="11">
        <v>35.9</v>
      </c>
      <c r="B108" s="6">
        <v>31.79</v>
      </c>
      <c r="C108" s="5">
        <v>193</v>
      </c>
    </row>
    <row r="109" spans="1:3" ht="15.75">
      <c r="A109" s="11">
        <v>33.700000000000003</v>
      </c>
      <c r="B109" s="6">
        <v>24.65</v>
      </c>
      <c r="C109" s="5">
        <v>171</v>
      </c>
    </row>
    <row r="110" spans="1:3" ht="15.75">
      <c r="A110" s="11">
        <v>33.619999999999997</v>
      </c>
      <c r="B110" s="6">
        <v>16.579999999999998</v>
      </c>
      <c r="C110" s="5">
        <v>133</v>
      </c>
    </row>
    <row r="111" spans="1:3" ht="15.75">
      <c r="A111" s="11">
        <v>33.239999999999995</v>
      </c>
      <c r="B111" s="6">
        <v>17</v>
      </c>
      <c r="C111" s="5">
        <v>184</v>
      </c>
    </row>
    <row r="112" spans="1:3" ht="15.75">
      <c r="A112" s="11">
        <v>32.94</v>
      </c>
      <c r="B112" s="6">
        <v>19.04</v>
      </c>
      <c r="C112" s="5">
        <v>148</v>
      </c>
    </row>
    <row r="113" spans="1:3" ht="15.75">
      <c r="A113" s="11">
        <v>32.46</v>
      </c>
      <c r="B113" s="6">
        <v>8.5299999999999958</v>
      </c>
      <c r="C113" s="5">
        <v>138</v>
      </c>
    </row>
    <row r="114" spans="1:3" ht="15.75">
      <c r="A114" s="11">
        <v>32.339999999999996</v>
      </c>
      <c r="B114" s="6">
        <v>12.160000000000002</v>
      </c>
      <c r="C114" s="5">
        <v>93</v>
      </c>
    </row>
    <row r="115" spans="1:3" ht="15.75">
      <c r="A115" s="11">
        <v>31.860000000000003</v>
      </c>
      <c r="B115" s="6">
        <v>12.399999999999995</v>
      </c>
      <c r="C115" s="5">
        <v>197</v>
      </c>
    </row>
    <row r="116" spans="1:3" ht="15.75">
      <c r="A116" s="11">
        <v>31.3</v>
      </c>
      <c r="B116" s="6">
        <v>16.819999999999997</v>
      </c>
      <c r="C116" s="5">
        <v>125</v>
      </c>
    </row>
    <row r="117" spans="1:3" ht="15.75">
      <c r="A117" s="11">
        <v>31.2</v>
      </c>
      <c r="B117" s="6">
        <v>6.2099999999999991</v>
      </c>
      <c r="C117" s="5">
        <v>120</v>
      </c>
    </row>
    <row r="118" spans="1:3" ht="15.75">
      <c r="A118" s="11">
        <v>31.2</v>
      </c>
      <c r="B118" s="6">
        <v>11.38</v>
      </c>
      <c r="C118" s="5">
        <v>123</v>
      </c>
    </row>
    <row r="119" spans="1:3" ht="15.75">
      <c r="A119" s="11">
        <v>31.060000000000002</v>
      </c>
      <c r="B119" s="6">
        <v>17.18</v>
      </c>
      <c r="C119" s="5">
        <v>152</v>
      </c>
    </row>
    <row r="120" spans="1:3" ht="15.75">
      <c r="A120" s="11">
        <v>31.04</v>
      </c>
      <c r="B120" s="6">
        <v>17.100000000000001</v>
      </c>
      <c r="C120" s="5">
        <v>135</v>
      </c>
    </row>
    <row r="121" spans="1:3" ht="15.75">
      <c r="A121" s="11">
        <v>30.860000000000003</v>
      </c>
      <c r="B121" s="6">
        <v>13.380000000000003</v>
      </c>
      <c r="C121" s="5">
        <v>117</v>
      </c>
    </row>
    <row r="122" spans="1:3" ht="15.75">
      <c r="A122" s="11">
        <v>30.48</v>
      </c>
      <c r="B122" s="6">
        <v>5.4500000000000028</v>
      </c>
      <c r="C122" s="5">
        <v>129</v>
      </c>
    </row>
    <row r="123" spans="1:3" ht="15.75">
      <c r="A123" s="11">
        <v>29.96</v>
      </c>
      <c r="B123" s="6">
        <v>1.4600000000000026</v>
      </c>
      <c r="C123" s="5">
        <v>127</v>
      </c>
    </row>
    <row r="124" spans="1:3" ht="15.75">
      <c r="A124" s="11">
        <v>29.240000000000002</v>
      </c>
      <c r="B124" s="6">
        <v>19.339999999999996</v>
      </c>
      <c r="C124" s="5">
        <v>172</v>
      </c>
    </row>
    <row r="125" spans="1:3" ht="15.75">
      <c r="A125" s="11">
        <v>29.14</v>
      </c>
      <c r="B125" s="6">
        <v>13.4</v>
      </c>
      <c r="C125" s="5">
        <v>112</v>
      </c>
    </row>
    <row r="126" spans="1:3" ht="15.75">
      <c r="A126" s="11">
        <v>29.080000000000002</v>
      </c>
      <c r="B126" s="6">
        <v>19.549999999999997</v>
      </c>
      <c r="C126" s="5">
        <v>144.14285714285714</v>
      </c>
    </row>
    <row r="127" spans="1:3" ht="15.75">
      <c r="A127" s="11">
        <v>28.919999999999998</v>
      </c>
      <c r="B127" s="6">
        <v>3.2699999999999996</v>
      </c>
      <c r="C127" s="5">
        <v>117</v>
      </c>
    </row>
    <row r="128" spans="1:3" ht="15.75">
      <c r="A128" s="11">
        <v>28.880000000000003</v>
      </c>
      <c r="B128" s="6">
        <v>16.91</v>
      </c>
      <c r="C128" s="5">
        <v>132</v>
      </c>
    </row>
    <row r="129" spans="1:3" ht="15.75">
      <c r="A129" s="11">
        <v>28.44</v>
      </c>
      <c r="B129" s="6">
        <v>6.09</v>
      </c>
      <c r="C129" s="5">
        <v>180</v>
      </c>
    </row>
    <row r="130" spans="1:3" ht="15.75">
      <c r="A130" s="11">
        <v>28.14</v>
      </c>
      <c r="B130" s="6">
        <v>16.010000000000005</v>
      </c>
      <c r="C130" s="5">
        <v>183</v>
      </c>
    </row>
    <row r="131" spans="1:3" ht="15.75">
      <c r="A131" s="11">
        <v>28.04</v>
      </c>
      <c r="B131" s="6">
        <v>8.6300000000000008</v>
      </c>
      <c r="C131" s="5">
        <v>116</v>
      </c>
    </row>
    <row r="132" spans="1:3" ht="15.75">
      <c r="A132" s="11">
        <v>27.84</v>
      </c>
      <c r="B132" s="6">
        <v>12.219999999999995</v>
      </c>
      <c r="C132" s="5">
        <v>147</v>
      </c>
    </row>
    <row r="133" spans="1:3" ht="15.75">
      <c r="A133" s="11">
        <v>27.66</v>
      </c>
      <c r="B133" s="6">
        <v>21.71</v>
      </c>
      <c r="C133" s="5">
        <v>298.75</v>
      </c>
    </row>
    <row r="134" spans="1:3" ht="15.75">
      <c r="A134" s="11">
        <v>27.54</v>
      </c>
      <c r="B134" s="6">
        <v>22.949999999999996</v>
      </c>
      <c r="C134" s="5">
        <v>187</v>
      </c>
    </row>
    <row r="135" spans="1:3" ht="15.75">
      <c r="A135" s="11">
        <v>27.22</v>
      </c>
      <c r="B135" s="6">
        <v>19.910000000000004</v>
      </c>
      <c r="C135" s="5">
        <v>104</v>
      </c>
    </row>
    <row r="136" spans="1:3" ht="15.75">
      <c r="A136" s="11">
        <v>27.080000000000002</v>
      </c>
      <c r="B136" s="6">
        <v>17</v>
      </c>
      <c r="C136" s="5">
        <v>113</v>
      </c>
    </row>
    <row r="137" spans="1:3" ht="15.75">
      <c r="A137" s="11">
        <v>26.5</v>
      </c>
      <c r="B137" s="6">
        <v>10.939999999999998</v>
      </c>
      <c r="C137" s="5">
        <v>173</v>
      </c>
    </row>
    <row r="138" spans="1:3" ht="15.75">
      <c r="A138" s="11">
        <v>25.78</v>
      </c>
      <c r="B138" s="6">
        <v>2.12</v>
      </c>
      <c r="C138" s="5">
        <v>108</v>
      </c>
    </row>
    <row r="139" spans="1:3" ht="15.75">
      <c r="A139" s="11">
        <v>25.28</v>
      </c>
      <c r="B139" s="6">
        <v>20.62</v>
      </c>
      <c r="C139" s="5">
        <v>149</v>
      </c>
    </row>
    <row r="140" spans="1:3" ht="15.75">
      <c r="A140" s="11">
        <v>25.1</v>
      </c>
      <c r="B140" s="6">
        <v>13.89</v>
      </c>
      <c r="C140" s="5">
        <v>152</v>
      </c>
    </row>
    <row r="141" spans="1:3" ht="15.75">
      <c r="A141" s="11">
        <v>24.94</v>
      </c>
      <c r="B141" s="6">
        <v>7.3099999999999987</v>
      </c>
      <c r="C141" s="5">
        <v>91.5</v>
      </c>
    </row>
    <row r="142" spans="1:3" ht="15.75">
      <c r="A142" s="11">
        <v>24.14</v>
      </c>
      <c r="B142" s="6">
        <v>3.9299999999999962</v>
      </c>
      <c r="C142" s="5">
        <v>133</v>
      </c>
    </row>
    <row r="143" spans="1:3" ht="15.75">
      <c r="A143" s="11">
        <v>24.02</v>
      </c>
      <c r="B143" s="6">
        <v>14.319999999999993</v>
      </c>
      <c r="C143" s="5">
        <v>177</v>
      </c>
    </row>
    <row r="144" spans="1:3" ht="15.75">
      <c r="A144" s="11">
        <v>23.96</v>
      </c>
      <c r="B144" s="6">
        <v>19.829999999999998</v>
      </c>
      <c r="C144" s="5">
        <v>95</v>
      </c>
    </row>
    <row r="145" spans="1:3" ht="15.75">
      <c r="A145" s="11">
        <v>23.22</v>
      </c>
      <c r="B145" s="6">
        <v>14.849999999999998</v>
      </c>
      <c r="C145" s="5">
        <v>149</v>
      </c>
    </row>
    <row r="146" spans="1:3" ht="15.75">
      <c r="A146" s="11">
        <v>22.68</v>
      </c>
      <c r="B146" s="6">
        <v>11.190000000000001</v>
      </c>
      <c r="C146" s="5">
        <v>109</v>
      </c>
    </row>
    <row r="147" spans="1:3" ht="15.75">
      <c r="A147" s="11">
        <v>22.396666666666672</v>
      </c>
      <c r="B147" s="6">
        <v>14.979999999999999</v>
      </c>
      <c r="C147" s="5">
        <v>122</v>
      </c>
    </row>
    <row r="148" spans="1:3" ht="15.75">
      <c r="A148" s="11">
        <v>21.8</v>
      </c>
      <c r="B148" s="6">
        <v>10.549999999999999</v>
      </c>
      <c r="C148" s="5">
        <v>116</v>
      </c>
    </row>
    <row r="149" spans="1:3" ht="15.75">
      <c r="A149" s="11">
        <v>21.259999999999998</v>
      </c>
      <c r="B149" s="6">
        <v>5.2099999999999991</v>
      </c>
      <c r="C149" s="5">
        <v>110</v>
      </c>
    </row>
    <row r="150" spans="1:3" ht="15.75">
      <c r="A150" s="11">
        <v>21.1</v>
      </c>
      <c r="B150" s="6">
        <v>18.47</v>
      </c>
      <c r="C150" s="5">
        <v>112</v>
      </c>
    </row>
    <row r="151" spans="1:3" ht="15.75">
      <c r="A151" s="11">
        <v>20.46</v>
      </c>
      <c r="B151" s="6">
        <v>12.070000000000002</v>
      </c>
      <c r="C151" s="5">
        <v>120</v>
      </c>
    </row>
    <row r="152" spans="1:3" ht="15.75">
      <c r="A152" s="11">
        <v>20.440000000000001</v>
      </c>
      <c r="B152" s="6">
        <v>6.75</v>
      </c>
      <c r="C152" s="5">
        <v>151</v>
      </c>
    </row>
    <row r="153" spans="1:3" ht="15.75">
      <c r="A153" s="11">
        <v>19.28</v>
      </c>
      <c r="B153" s="6">
        <v>19.64</v>
      </c>
      <c r="C153" s="5">
        <v>119</v>
      </c>
    </row>
    <row r="154" spans="1:3" ht="15.75">
      <c r="A154" s="11">
        <v>19.14</v>
      </c>
      <c r="B154" s="6">
        <v>14.719999999999999</v>
      </c>
      <c r="C154" s="5">
        <v>116</v>
      </c>
    </row>
    <row r="155" spans="1:3" ht="15.75">
      <c r="A155" s="11">
        <v>18.940000000000001</v>
      </c>
      <c r="B155" s="6">
        <v>17.419999999999998</v>
      </c>
      <c r="C155" s="5">
        <v>152</v>
      </c>
    </row>
    <row r="156" spans="1:3" ht="15.75">
      <c r="A156" s="11">
        <v>18.920000000000002</v>
      </c>
      <c r="B156" s="6">
        <v>4.2600000000000016</v>
      </c>
      <c r="C156" s="5">
        <v>126</v>
      </c>
    </row>
    <row r="157" spans="1:3" ht="15.75">
      <c r="A157" s="11">
        <v>18.64</v>
      </c>
      <c r="B157" s="6">
        <v>16.59</v>
      </c>
      <c r="C157" s="5">
        <v>105</v>
      </c>
    </row>
    <row r="158" spans="1:3" ht="15.75">
      <c r="A158" s="11">
        <v>18.440000000000001</v>
      </c>
      <c r="B158" s="6">
        <v>4.68</v>
      </c>
      <c r="C158" s="5">
        <v>128</v>
      </c>
    </row>
    <row r="159" spans="1:3" ht="15.75">
      <c r="A159" s="11">
        <v>18.240000000000002</v>
      </c>
      <c r="B159" s="6">
        <v>17.79</v>
      </c>
      <c r="C159" s="5">
        <v>83</v>
      </c>
    </row>
    <row r="160" spans="1:3" ht="15.75">
      <c r="A160" s="11">
        <v>18.059999999999999</v>
      </c>
      <c r="B160" s="6">
        <v>22.18</v>
      </c>
      <c r="C160" s="5">
        <v>114</v>
      </c>
    </row>
    <row r="161" spans="1:3" ht="15.75">
      <c r="A161" s="11">
        <v>16.7</v>
      </c>
      <c r="B161" s="6">
        <v>19.189999999999998</v>
      </c>
      <c r="C161" s="5">
        <v>110</v>
      </c>
    </row>
    <row r="162" spans="1:3" ht="15.75">
      <c r="A162" s="11">
        <v>15.9</v>
      </c>
      <c r="B162" s="6">
        <v>11.459999999999999</v>
      </c>
      <c r="C162" s="5">
        <v>106</v>
      </c>
    </row>
    <row r="163" spans="1:3" ht="15.75">
      <c r="A163" s="11">
        <v>15.6</v>
      </c>
      <c r="B163" s="6">
        <v>14.57</v>
      </c>
      <c r="C163" s="5">
        <v>104</v>
      </c>
    </row>
    <row r="164" spans="1:3" ht="15.75">
      <c r="A164" s="11">
        <v>15.36</v>
      </c>
      <c r="B164" s="6">
        <v>18.739999999999998</v>
      </c>
      <c r="C164" s="5">
        <v>123</v>
      </c>
    </row>
    <row r="165" spans="1:3" ht="15.75">
      <c r="A165" s="11">
        <v>15.3</v>
      </c>
      <c r="B165" s="6">
        <v>9.8500000000000014</v>
      </c>
      <c r="C165" s="5">
        <v>127</v>
      </c>
    </row>
    <row r="166" spans="1:3" ht="15.75">
      <c r="A166" s="11">
        <v>15.12</v>
      </c>
      <c r="B166" s="6">
        <v>10.41</v>
      </c>
      <c r="C166" s="5">
        <v>74</v>
      </c>
    </row>
    <row r="167" spans="1:3" ht="15.75">
      <c r="A167" s="11">
        <v>14.84</v>
      </c>
      <c r="B167" s="6">
        <v>24.93</v>
      </c>
      <c r="C167" s="5">
        <v>124</v>
      </c>
    </row>
    <row r="168" spans="1:3" ht="15.75">
      <c r="A168" s="11">
        <v>14.72</v>
      </c>
      <c r="B168" s="6">
        <v>0.14999999999999947</v>
      </c>
      <c r="C168" s="5">
        <v>91</v>
      </c>
    </row>
    <row r="169" spans="1:3" ht="15.75">
      <c r="A169" s="11">
        <v>14.66</v>
      </c>
      <c r="B169" s="6">
        <v>3.6199999999999992</v>
      </c>
      <c r="C169" s="5">
        <v>114</v>
      </c>
    </row>
    <row r="170" spans="1:3" ht="15.75">
      <c r="A170" s="11">
        <v>14.64</v>
      </c>
      <c r="B170" s="6">
        <v>17.82</v>
      </c>
      <c r="C170" s="5">
        <v>111</v>
      </c>
    </row>
    <row r="171" spans="1:3" ht="15.75">
      <c r="A171" s="11">
        <v>14.620000000000001</v>
      </c>
      <c r="B171" s="6">
        <v>16.750000000000004</v>
      </c>
      <c r="C171" s="5">
        <v>124</v>
      </c>
    </row>
    <row r="172" spans="1:3" ht="15.75">
      <c r="A172" s="11">
        <v>14.38</v>
      </c>
      <c r="B172" s="6">
        <v>12.749999999999998</v>
      </c>
      <c r="C172" s="5">
        <v>123</v>
      </c>
    </row>
    <row r="173" spans="1:3" ht="15.75">
      <c r="A173" s="11">
        <v>14.379999999999999</v>
      </c>
      <c r="B173" s="6">
        <v>15.27</v>
      </c>
      <c r="C173" s="5">
        <v>83</v>
      </c>
    </row>
    <row r="174" spans="1:3" ht="15.75">
      <c r="A174" s="11">
        <v>13.5</v>
      </c>
      <c r="B174" s="6">
        <v>16.95</v>
      </c>
      <c r="C174" s="5">
        <v>96</v>
      </c>
    </row>
    <row r="175" spans="1:3" ht="15.75">
      <c r="A175" s="11">
        <v>13.5</v>
      </c>
      <c r="B175" s="6">
        <v>11.129999999999999</v>
      </c>
      <c r="C175" s="5">
        <v>62</v>
      </c>
    </row>
    <row r="176" spans="1:3" ht="15.75">
      <c r="A176" s="11">
        <v>12.44</v>
      </c>
      <c r="B176" s="6">
        <v>7.7799999999999976</v>
      </c>
      <c r="C176" s="5">
        <v>105</v>
      </c>
    </row>
    <row r="177" spans="1:3" ht="15.75">
      <c r="A177" s="11">
        <v>12.44</v>
      </c>
      <c r="B177" s="6">
        <v>1.5399999999999956</v>
      </c>
      <c r="C177" s="5">
        <v>85</v>
      </c>
    </row>
    <row r="178" spans="1:3" ht="15.75">
      <c r="A178" s="11">
        <v>12.379999999999999</v>
      </c>
      <c r="B178" s="6">
        <v>18.04</v>
      </c>
      <c r="C178" s="5">
        <v>89</v>
      </c>
    </row>
    <row r="179" spans="1:3" ht="15.75">
      <c r="A179" s="11">
        <v>12.34</v>
      </c>
      <c r="B179" s="6">
        <v>3.4400000000000013</v>
      </c>
      <c r="C179" s="5">
        <v>90</v>
      </c>
    </row>
    <row r="180" spans="1:3" ht="15.75">
      <c r="A180" s="11">
        <v>12.02</v>
      </c>
      <c r="B180" s="6">
        <v>9.4299999999999962</v>
      </c>
      <c r="C180" s="5">
        <v>170.89285714285714</v>
      </c>
    </row>
    <row r="181" spans="1:3" ht="15.75">
      <c r="A181" s="11">
        <v>12</v>
      </c>
      <c r="B181" s="6">
        <v>11.95</v>
      </c>
      <c r="C181" s="5">
        <v>90</v>
      </c>
    </row>
    <row r="182" spans="1:3" ht="15.75">
      <c r="A182" s="11">
        <v>11.64</v>
      </c>
      <c r="B182" s="6">
        <v>6.0599999999999952</v>
      </c>
      <c r="C182" s="5">
        <v>122</v>
      </c>
    </row>
    <row r="183" spans="1:3" ht="15.75">
      <c r="A183" s="11">
        <v>11.58</v>
      </c>
      <c r="B183" s="6">
        <v>17</v>
      </c>
      <c r="C183" s="5">
        <v>95</v>
      </c>
    </row>
    <row r="184" spans="1:3" ht="15.75">
      <c r="A184" s="11">
        <v>10.9</v>
      </c>
      <c r="B184" s="6">
        <v>18.339999999999996</v>
      </c>
      <c r="C184" s="5">
        <v>98</v>
      </c>
    </row>
    <row r="185" spans="1:3" ht="15.75">
      <c r="A185" s="11">
        <v>10.76</v>
      </c>
      <c r="B185" s="6">
        <v>5.2100000000000009</v>
      </c>
      <c r="C185" s="5">
        <v>93</v>
      </c>
    </row>
    <row r="186" spans="1:3" ht="15.75">
      <c r="A186" s="11">
        <v>10.120000000000001</v>
      </c>
      <c r="B186" s="6">
        <v>1.0199999999999996</v>
      </c>
      <c r="C186" s="5">
        <v>77</v>
      </c>
    </row>
    <row r="187" spans="1:3" ht="15.75">
      <c r="A187" s="11">
        <v>9.92</v>
      </c>
      <c r="B187" s="6">
        <v>92</v>
      </c>
      <c r="C187" s="5">
        <v>35</v>
      </c>
    </row>
    <row r="188" spans="1:3" ht="15.75">
      <c r="A188" s="11">
        <v>9.879999999999999</v>
      </c>
      <c r="B188" s="6">
        <v>1.5100000000000002</v>
      </c>
      <c r="C188" s="5">
        <v>54</v>
      </c>
    </row>
    <row r="189" spans="1:3" ht="15.75">
      <c r="A189" s="11">
        <v>9.82</v>
      </c>
      <c r="B189" s="6">
        <v>11.269999999999998</v>
      </c>
      <c r="C189" s="5">
        <v>54</v>
      </c>
    </row>
    <row r="190" spans="1:3" ht="15.75">
      <c r="A190" s="11">
        <v>9.7200000000000006</v>
      </c>
      <c r="B190" s="6">
        <v>9.0499999999999989</v>
      </c>
      <c r="C190" s="5">
        <v>109</v>
      </c>
    </row>
    <row r="191" spans="1:3" ht="15.75">
      <c r="A191" s="11">
        <v>9.620000000000001</v>
      </c>
      <c r="B191" s="6">
        <v>19.989999999999998</v>
      </c>
      <c r="C191" s="5">
        <v>78</v>
      </c>
    </row>
    <row r="192" spans="1:3" ht="15.75">
      <c r="A192" s="11">
        <v>9.6</v>
      </c>
      <c r="B192" s="6">
        <v>11.729999999999999</v>
      </c>
      <c r="C192" s="5">
        <v>62</v>
      </c>
    </row>
    <row r="193" spans="1:3" ht="15.75">
      <c r="A193" s="11">
        <v>8.56</v>
      </c>
      <c r="B193" s="6">
        <v>16.119999999999997</v>
      </c>
      <c r="C193" s="5">
        <v>86</v>
      </c>
    </row>
    <row r="194" spans="1:3" ht="15.75">
      <c r="A194" s="11">
        <v>8.08</v>
      </c>
      <c r="B194" s="6">
        <v>12.57</v>
      </c>
      <c r="C194" s="5">
        <v>81</v>
      </c>
    </row>
    <row r="195" spans="1:3" ht="15.75">
      <c r="A195" s="11">
        <v>8</v>
      </c>
      <c r="B195" s="6">
        <v>15.32</v>
      </c>
      <c r="C195" s="5">
        <v>86</v>
      </c>
    </row>
    <row r="196" spans="1:3" ht="15.75">
      <c r="A196" s="11">
        <v>7.76</v>
      </c>
      <c r="B196" s="6">
        <v>18.560000000000002</v>
      </c>
      <c r="C196" s="5">
        <v>83</v>
      </c>
    </row>
    <row r="197" spans="1:3" ht="15.75">
      <c r="A197" s="11">
        <v>6.74</v>
      </c>
      <c r="B197" s="6">
        <v>111</v>
      </c>
      <c r="C197" s="5">
        <v>28</v>
      </c>
    </row>
    <row r="198" spans="1:3" ht="15.75">
      <c r="A198" s="11">
        <v>6.74</v>
      </c>
      <c r="B198" s="6">
        <v>13.6</v>
      </c>
      <c r="C198" s="5">
        <v>71</v>
      </c>
    </row>
    <row r="199" spans="1:3" ht="15.75">
      <c r="A199" s="11">
        <v>6</v>
      </c>
      <c r="B199" s="6">
        <v>18.220000000000002</v>
      </c>
      <c r="C199" s="5">
        <v>71</v>
      </c>
    </row>
    <row r="200" spans="1:3" ht="15.75">
      <c r="A200" s="11">
        <v>5.68</v>
      </c>
      <c r="B200" s="6">
        <v>6.8299999999999947</v>
      </c>
      <c r="C200" s="5">
        <v>207</v>
      </c>
    </row>
    <row r="201" spans="1:3" ht="15.75">
      <c r="A201" s="11">
        <v>3.46</v>
      </c>
      <c r="B201" s="6">
        <v>10.68</v>
      </c>
      <c r="C201" s="5">
        <v>113</v>
      </c>
    </row>
  </sheetData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5FC6-1667-44BE-A9F3-7D0D07B00A68}">
  <sheetPr>
    <pageSetUpPr autoPageBreaks="0"/>
  </sheetPr>
  <dimension ref="A1:U201"/>
  <sheetViews>
    <sheetView topLeftCell="A3" workbookViewId="0">
      <selection activeCell="R9" sqref="R9"/>
    </sheetView>
  </sheetViews>
  <sheetFormatPr defaultRowHeight="15"/>
  <cols>
    <col min="2" max="2" width="11.42578125" bestFit="1" customWidth="1"/>
    <col min="8" max="8" width="12.85546875" bestFit="1" customWidth="1"/>
    <col min="9" max="9" width="12" bestFit="1" customWidth="1"/>
    <col min="10" max="10" width="14.140625" bestFit="1" customWidth="1"/>
    <col min="11" max="12" width="12" bestFit="1" customWidth="1"/>
    <col min="13" max="13" width="12.7109375" bestFit="1" customWidth="1"/>
    <col min="14" max="14" width="12" bestFit="1" customWidth="1"/>
    <col min="15" max="15" width="12.7109375" bestFit="1" customWidth="1"/>
    <col min="16" max="16" width="13.140625" bestFit="1" customWidth="1"/>
  </cols>
  <sheetData>
    <row r="1" spans="1:21" ht="15.75">
      <c r="A1" s="2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21" ht="15.75">
      <c r="A2" s="5">
        <v>227</v>
      </c>
      <c r="B2" s="11">
        <v>196.98</v>
      </c>
      <c r="C2" s="5">
        <v>43.9</v>
      </c>
      <c r="D2" s="5">
        <v>1.7</v>
      </c>
      <c r="E2" s="6">
        <v>39.76</v>
      </c>
      <c r="F2" s="5">
        <v>227</v>
      </c>
      <c r="H2" t="s">
        <v>32</v>
      </c>
      <c r="I2">
        <v>2</v>
      </c>
      <c r="J2">
        <v>2</v>
      </c>
      <c r="K2">
        <v>1</v>
      </c>
      <c r="L2">
        <v>3</v>
      </c>
      <c r="M2">
        <v>4</v>
      </c>
    </row>
    <row r="3" spans="1:21" ht="15.75">
      <c r="A3" s="5">
        <v>118</v>
      </c>
      <c r="B3" s="11">
        <v>164</v>
      </c>
      <c r="C3" s="5">
        <v>25.8</v>
      </c>
      <c r="D3" s="5">
        <v>20.6</v>
      </c>
      <c r="E3" s="6">
        <v>9.1300000000000008</v>
      </c>
      <c r="F3" s="5">
        <v>118</v>
      </c>
      <c r="H3" t="s">
        <v>33</v>
      </c>
      <c r="I3">
        <v>38.209999999999994</v>
      </c>
      <c r="J3">
        <v>23.450000000000003</v>
      </c>
      <c r="K3">
        <v>25.9</v>
      </c>
      <c r="L3">
        <v>17.100000000000001</v>
      </c>
      <c r="M3">
        <v>139</v>
      </c>
    </row>
    <row r="4" spans="1:21" ht="15.75">
      <c r="A4" s="5">
        <v>128</v>
      </c>
      <c r="B4" s="11">
        <v>151.96</v>
      </c>
      <c r="C4" s="5">
        <v>4.0999999999999996</v>
      </c>
      <c r="D4" s="5">
        <v>36.9</v>
      </c>
      <c r="E4" s="6">
        <v>11.270000000000001</v>
      </c>
      <c r="F4" s="5">
        <v>128</v>
      </c>
      <c r="H4" t="s">
        <v>7</v>
      </c>
      <c r="I4">
        <v>38.152159090909088</v>
      </c>
      <c r="J4">
        <v>24.888888888888896</v>
      </c>
      <c r="K4">
        <v>30.439949748743711</v>
      </c>
      <c r="L4">
        <v>18.896719543147203</v>
      </c>
      <c r="M4">
        <v>154.12882653061226</v>
      </c>
    </row>
    <row r="5" spans="1:21" ht="15.75">
      <c r="A5" s="5">
        <v>126</v>
      </c>
      <c r="B5" s="11">
        <v>92.987500000000011</v>
      </c>
      <c r="C5" s="5">
        <v>17.399999999999999</v>
      </c>
      <c r="D5" s="5">
        <v>38.6</v>
      </c>
      <c r="E5" s="6">
        <v>37.253750000000011</v>
      </c>
      <c r="F5" s="5">
        <v>126</v>
      </c>
    </row>
    <row r="6" spans="1:21" ht="15.75">
      <c r="A6" s="14">
        <v>135</v>
      </c>
      <c r="B6" s="15">
        <v>89.06</v>
      </c>
      <c r="C6" s="14">
        <v>36.6</v>
      </c>
      <c r="D6" s="14">
        <v>93.625</v>
      </c>
      <c r="E6" s="16">
        <v>23.379999999999995</v>
      </c>
      <c r="F6" s="14">
        <v>135</v>
      </c>
      <c r="H6" t="s">
        <v>59</v>
      </c>
    </row>
    <row r="7" spans="1:21" ht="16.5" thickBot="1">
      <c r="A7" s="5">
        <v>92</v>
      </c>
      <c r="B7" s="11">
        <v>71.06</v>
      </c>
      <c r="C7" s="5">
        <v>23</v>
      </c>
      <c r="D7" s="5">
        <v>9.1999999999999993</v>
      </c>
      <c r="E7" s="6">
        <v>31.35</v>
      </c>
      <c r="F7" s="5">
        <v>92</v>
      </c>
    </row>
    <row r="8" spans="1:21" ht="15.75">
      <c r="A8" s="5">
        <v>226</v>
      </c>
      <c r="B8" s="11">
        <v>67.72</v>
      </c>
      <c r="C8" s="5">
        <v>27.7</v>
      </c>
      <c r="D8" s="5">
        <v>1.8</v>
      </c>
      <c r="E8" s="6">
        <v>42.49</v>
      </c>
      <c r="F8" s="5">
        <v>226</v>
      </c>
      <c r="H8" s="54" t="s">
        <v>60</v>
      </c>
      <c r="I8" s="54"/>
      <c r="Q8" s="55"/>
    </row>
    <row r="9" spans="1:21" ht="15.75">
      <c r="A9" s="5">
        <v>166</v>
      </c>
      <c r="B9" s="11">
        <v>66.14</v>
      </c>
      <c r="C9" s="5">
        <v>13.9</v>
      </c>
      <c r="D9" s="5">
        <v>37</v>
      </c>
      <c r="E9" s="6">
        <v>20.220000000000002</v>
      </c>
      <c r="F9" s="5">
        <v>166</v>
      </c>
      <c r="H9" t="s">
        <v>61</v>
      </c>
      <c r="I9">
        <v>0.5063259576681548</v>
      </c>
    </row>
    <row r="10" spans="1:21" ht="15.75">
      <c r="A10" s="5">
        <v>272</v>
      </c>
      <c r="B10" s="11">
        <v>65.52000000000001</v>
      </c>
      <c r="C10" s="5">
        <v>43</v>
      </c>
      <c r="D10" s="5">
        <v>71.8</v>
      </c>
      <c r="E10" s="6">
        <v>21.540000000000006</v>
      </c>
      <c r="F10" s="5">
        <v>272</v>
      </c>
      <c r="H10" t="s">
        <v>62</v>
      </c>
      <c r="I10">
        <v>0.25636597540857414</v>
      </c>
    </row>
    <row r="11" spans="1:21" ht="15.75">
      <c r="A11" s="5">
        <v>257</v>
      </c>
      <c r="B11" s="11">
        <v>64.94</v>
      </c>
      <c r="C11" s="5">
        <v>42.3</v>
      </c>
      <c r="D11" s="5">
        <v>51.2</v>
      </c>
      <c r="E11" s="6">
        <v>29.639999999999993</v>
      </c>
      <c r="F11" s="5">
        <v>257</v>
      </c>
      <c r="H11" t="s">
        <v>63</v>
      </c>
      <c r="I11">
        <v>0.24111194413490386</v>
      </c>
    </row>
    <row r="12" spans="1:21" ht="15.75">
      <c r="A12" s="5">
        <v>271</v>
      </c>
      <c r="B12" s="11">
        <v>64.38</v>
      </c>
      <c r="C12" s="5">
        <v>48.9</v>
      </c>
      <c r="D12" s="5">
        <v>41.8</v>
      </c>
      <c r="E12" s="6">
        <v>35.42</v>
      </c>
      <c r="F12" s="5">
        <v>271</v>
      </c>
      <c r="H12" t="s">
        <v>19</v>
      </c>
      <c r="I12">
        <v>60.917084500611963</v>
      </c>
    </row>
    <row r="13" spans="1:21" ht="16.5" thickBot="1">
      <c r="A13" s="5">
        <v>158</v>
      </c>
      <c r="B13" s="11">
        <v>64.039999999999992</v>
      </c>
      <c r="C13" s="5">
        <v>10.1</v>
      </c>
      <c r="D13" s="5">
        <v>21.4</v>
      </c>
      <c r="E13" s="6">
        <v>24.509999999999998</v>
      </c>
      <c r="F13" s="5">
        <v>158</v>
      </c>
      <c r="H13" s="18" t="s">
        <v>64</v>
      </c>
      <c r="I13" s="18">
        <v>200</v>
      </c>
    </row>
    <row r="14" spans="1:21" ht="15.75">
      <c r="A14" s="5">
        <v>131</v>
      </c>
      <c r="B14" s="11">
        <v>63.339999999999996</v>
      </c>
      <c r="C14" s="5">
        <v>2.2999999999999998</v>
      </c>
      <c r="D14" s="5">
        <v>23.7</v>
      </c>
      <c r="E14" s="6">
        <v>19.339999999999996</v>
      </c>
      <c r="F14" s="5">
        <v>131</v>
      </c>
    </row>
    <row r="15" spans="1:21" ht="16.5" thickBot="1">
      <c r="A15" s="5">
        <v>254</v>
      </c>
      <c r="B15" s="11">
        <v>63.279999999999994</v>
      </c>
      <c r="C15" s="5">
        <v>36.299999999999997</v>
      </c>
      <c r="D15" s="5">
        <v>93.625</v>
      </c>
      <c r="E15" s="6">
        <v>10.339999999999989</v>
      </c>
      <c r="F15" s="5">
        <v>254</v>
      </c>
      <c r="H15" t="s">
        <v>65</v>
      </c>
    </row>
    <row r="16" spans="1:21" ht="15.75">
      <c r="A16" s="5">
        <v>220</v>
      </c>
      <c r="B16" s="11">
        <v>62.54</v>
      </c>
      <c r="C16" s="5">
        <v>28.8</v>
      </c>
      <c r="D16" s="5">
        <v>15.9</v>
      </c>
      <c r="E16" s="6">
        <v>34.31</v>
      </c>
      <c r="F16" s="5">
        <v>220</v>
      </c>
      <c r="H16" s="19"/>
      <c r="I16" s="19" t="s">
        <v>69</v>
      </c>
      <c r="J16" s="19" t="s">
        <v>70</v>
      </c>
      <c r="K16" s="19" t="s">
        <v>71</v>
      </c>
      <c r="L16" s="19" t="s">
        <v>72</v>
      </c>
      <c r="M16" s="19" t="s">
        <v>73</v>
      </c>
      <c r="Q16" s="46"/>
      <c r="R16" s="46"/>
      <c r="S16" s="46"/>
      <c r="T16" s="46"/>
      <c r="U16" s="46"/>
    </row>
    <row r="17" spans="1:16" ht="15.75">
      <c r="A17" s="5">
        <v>258</v>
      </c>
      <c r="B17" s="11">
        <v>62.279999999999994</v>
      </c>
      <c r="C17" s="5">
        <v>39.6</v>
      </c>
      <c r="D17" s="5">
        <v>55.8</v>
      </c>
      <c r="E17" s="6">
        <v>25.619999999999997</v>
      </c>
      <c r="F17" s="5">
        <v>258</v>
      </c>
      <c r="H17" t="s">
        <v>66</v>
      </c>
      <c r="I17">
        <v>4</v>
      </c>
      <c r="J17">
        <v>249467.49379683367</v>
      </c>
      <c r="K17">
        <v>62366.873449208419</v>
      </c>
      <c r="L17">
        <v>16.806440921035946</v>
      </c>
      <c r="M17">
        <v>7.454668609029141E-12</v>
      </c>
    </row>
    <row r="18" spans="1:16" ht="15.75">
      <c r="A18" s="5">
        <v>129</v>
      </c>
      <c r="B18" s="11">
        <v>62.14</v>
      </c>
      <c r="C18" s="5">
        <v>4.0999999999999996</v>
      </c>
      <c r="D18" s="5">
        <v>8.5</v>
      </c>
      <c r="E18" s="6">
        <v>27.72</v>
      </c>
      <c r="F18" s="5">
        <v>129</v>
      </c>
      <c r="H18" t="s">
        <v>67</v>
      </c>
      <c r="I18">
        <v>195</v>
      </c>
      <c r="J18">
        <v>723623.78089066618</v>
      </c>
      <c r="K18">
        <v>3710.8911840546984</v>
      </c>
    </row>
    <row r="19" spans="1:16" ht="16.5" thickBot="1">
      <c r="A19" s="5">
        <v>240</v>
      </c>
      <c r="B19" s="11">
        <v>61.260000000000005</v>
      </c>
      <c r="C19" s="5">
        <v>42.7</v>
      </c>
      <c r="D19" s="5">
        <v>54.7</v>
      </c>
      <c r="E19" s="6">
        <v>25.6</v>
      </c>
      <c r="F19" s="5">
        <v>240</v>
      </c>
      <c r="H19" s="18" t="s">
        <v>29</v>
      </c>
      <c r="I19" s="18">
        <v>199</v>
      </c>
      <c r="J19" s="18">
        <v>973091.27468749986</v>
      </c>
      <c r="K19" s="18"/>
      <c r="L19" s="18"/>
      <c r="M19" s="18"/>
    </row>
    <row r="20" spans="1:16" ht="16.5" thickBot="1">
      <c r="A20" s="5">
        <v>184</v>
      </c>
      <c r="B20" s="11">
        <v>61.120000000000005</v>
      </c>
      <c r="C20" s="5">
        <v>20</v>
      </c>
      <c r="D20" s="5">
        <v>0.3</v>
      </c>
      <c r="E20" s="6">
        <v>36.440000000000005</v>
      </c>
      <c r="F20" s="5">
        <v>184</v>
      </c>
    </row>
    <row r="21" spans="1:16" ht="15.75">
      <c r="A21" s="5">
        <v>162</v>
      </c>
      <c r="B21" s="11">
        <v>60.86</v>
      </c>
      <c r="C21" s="5">
        <v>10.6</v>
      </c>
      <c r="D21" s="5">
        <v>6.4</v>
      </c>
      <c r="E21" s="6">
        <v>31.169999999999995</v>
      </c>
      <c r="F21" s="5">
        <v>162</v>
      </c>
      <c r="H21" s="19"/>
      <c r="I21" s="19" t="s">
        <v>74</v>
      </c>
      <c r="J21" s="19" t="s">
        <v>19</v>
      </c>
      <c r="K21" s="19" t="s">
        <v>75</v>
      </c>
      <c r="L21" s="19" t="s">
        <v>76</v>
      </c>
      <c r="M21" s="19" t="s">
        <v>77</v>
      </c>
      <c r="N21" s="19" t="s">
        <v>78</v>
      </c>
      <c r="O21" s="19" t="s">
        <v>79</v>
      </c>
      <c r="P21" s="19" t="s">
        <v>80</v>
      </c>
    </row>
    <row r="22" spans="1:16" ht="15.75">
      <c r="A22" s="5">
        <v>231</v>
      </c>
      <c r="B22" s="11">
        <v>59.58</v>
      </c>
      <c r="C22" s="5">
        <v>28.3</v>
      </c>
      <c r="D22" s="5">
        <v>43.2</v>
      </c>
      <c r="E22" s="6">
        <v>26.159999999999997</v>
      </c>
      <c r="F22" s="5">
        <v>231</v>
      </c>
      <c r="H22" t="s">
        <v>68</v>
      </c>
      <c r="I22">
        <v>70.364845995084707</v>
      </c>
      <c r="J22">
        <v>11.965509091711688</v>
      </c>
      <c r="K22">
        <v>5.8806395495387056</v>
      </c>
      <c r="L22">
        <v>1.7486637217945452E-8</v>
      </c>
      <c r="M22">
        <v>46.766420488921497</v>
      </c>
      <c r="N22">
        <v>93.963271501247917</v>
      </c>
      <c r="O22">
        <v>46.766420488921497</v>
      </c>
      <c r="P22">
        <v>93.963271501247917</v>
      </c>
    </row>
    <row r="23" spans="1:16" ht="15.75">
      <c r="A23" s="5">
        <v>139</v>
      </c>
      <c r="B23" s="11">
        <v>59.58</v>
      </c>
      <c r="C23" s="5">
        <v>3.5</v>
      </c>
      <c r="D23" s="5">
        <v>19.5</v>
      </c>
      <c r="E23" s="6">
        <v>20.239999999999998</v>
      </c>
      <c r="F23" s="5">
        <v>139</v>
      </c>
      <c r="H23" t="s">
        <v>2</v>
      </c>
      <c r="I23">
        <v>1.0263640230062585</v>
      </c>
      <c r="J23">
        <v>0.18149086989578594</v>
      </c>
      <c r="K23">
        <v>5.6551826744541369</v>
      </c>
      <c r="L23">
        <v>5.4796567171222928E-8</v>
      </c>
      <c r="M23">
        <v>0.66842699412955509</v>
      </c>
      <c r="N23">
        <v>1.3843010518829619</v>
      </c>
      <c r="O23">
        <v>0.66842699412955509</v>
      </c>
      <c r="P23">
        <v>1.3843010518829619</v>
      </c>
    </row>
    <row r="24" spans="1:16" ht="15.75">
      <c r="A24" s="5">
        <v>167</v>
      </c>
      <c r="B24" s="11">
        <v>59.2</v>
      </c>
      <c r="C24" s="5">
        <v>13.9</v>
      </c>
      <c r="D24" s="5">
        <v>3.7</v>
      </c>
      <c r="E24" s="6">
        <v>34.070000000000007</v>
      </c>
      <c r="F24" s="5">
        <v>167</v>
      </c>
      <c r="H24" t="s">
        <v>3</v>
      </c>
      <c r="I24">
        <v>0.65626311529199244</v>
      </c>
      <c r="J24">
        <v>0.21687683042174502</v>
      </c>
      <c r="K24">
        <v>3.0259715342381388</v>
      </c>
      <c r="L24">
        <v>2.8126252060433196E-3</v>
      </c>
      <c r="M24">
        <v>0.22853775170796714</v>
      </c>
      <c r="N24">
        <v>1.0839884788760177</v>
      </c>
      <c r="O24">
        <v>0.22853775170796714</v>
      </c>
      <c r="P24">
        <v>1.0839884788760177</v>
      </c>
    </row>
    <row r="25" spans="1:16" ht="15.75">
      <c r="A25" s="5">
        <v>188</v>
      </c>
      <c r="B25" s="11">
        <v>58.760000000000005</v>
      </c>
      <c r="C25" s="5">
        <v>21.3</v>
      </c>
      <c r="D25" s="5">
        <v>30</v>
      </c>
      <c r="E25" s="6">
        <v>24.03</v>
      </c>
      <c r="F25" s="5">
        <v>188</v>
      </c>
      <c r="H25" t="s">
        <v>4</v>
      </c>
      <c r="I25">
        <v>0.60605441666149684</v>
      </c>
      <c r="J25">
        <v>0.22675114850694925</v>
      </c>
      <c r="K25">
        <v>2.6727733052382892</v>
      </c>
      <c r="L25">
        <v>8.1598010068604405E-3</v>
      </c>
      <c r="M25">
        <v>0.1588548829463185</v>
      </c>
      <c r="N25">
        <v>1.0532539503766751</v>
      </c>
      <c r="O25">
        <v>0.1588548829463185</v>
      </c>
      <c r="P25">
        <v>1.0532539503766751</v>
      </c>
    </row>
    <row r="26" spans="1:16" ht="16.5" thickBot="1">
      <c r="A26" s="5">
        <v>210</v>
      </c>
      <c r="B26" s="11">
        <v>58.739999999999995</v>
      </c>
      <c r="C26" s="5">
        <v>28.9</v>
      </c>
      <c r="D26" s="5">
        <v>59.7</v>
      </c>
      <c r="E26" s="6">
        <v>17.939999999999991</v>
      </c>
      <c r="F26" s="5">
        <v>210</v>
      </c>
      <c r="H26" s="18" t="s">
        <v>5</v>
      </c>
      <c r="I26" s="18">
        <v>0.50624236961475777</v>
      </c>
      <c r="J26" s="18">
        <v>0.34128311955458879</v>
      </c>
      <c r="K26" s="18">
        <v>1.4833501588811617</v>
      </c>
      <c r="L26" s="18">
        <v>0.1395958515092961</v>
      </c>
      <c r="M26" s="18">
        <v>-0.16683758140033567</v>
      </c>
      <c r="N26" s="18">
        <v>1.1793223206298511</v>
      </c>
      <c r="O26" s="18">
        <v>-0.16683758140033567</v>
      </c>
      <c r="P26" s="18">
        <v>1.1793223206298511</v>
      </c>
    </row>
    <row r="27" spans="1:16" ht="15.75">
      <c r="A27" s="5">
        <v>216</v>
      </c>
      <c r="B27" s="11">
        <v>58.68</v>
      </c>
      <c r="C27" s="5">
        <v>30.2</v>
      </c>
      <c r="D27" s="5">
        <v>20.3</v>
      </c>
      <c r="E27" s="6">
        <v>31.819999999999997</v>
      </c>
      <c r="F27" s="5">
        <v>216</v>
      </c>
    </row>
    <row r="28" spans="1:16" ht="15.75">
      <c r="A28" s="5">
        <v>235.5</v>
      </c>
      <c r="B28" s="11">
        <v>57.720000000000006</v>
      </c>
      <c r="C28" s="5">
        <v>42</v>
      </c>
      <c r="D28" s="5">
        <v>66.2</v>
      </c>
      <c r="E28" s="6">
        <v>22.879999999999995</v>
      </c>
      <c r="F28" s="5">
        <v>235.5</v>
      </c>
    </row>
    <row r="29" spans="1:16" ht="15.75">
      <c r="A29" s="5">
        <v>131</v>
      </c>
      <c r="B29" s="11">
        <v>56.9</v>
      </c>
      <c r="C29" s="5">
        <v>3.4</v>
      </c>
      <c r="D29" s="5">
        <v>84.8</v>
      </c>
      <c r="E29" s="6">
        <v>11.229999999999997</v>
      </c>
      <c r="F29" s="5">
        <v>131</v>
      </c>
    </row>
    <row r="30" spans="1:16" ht="15.75">
      <c r="A30" s="5">
        <v>256</v>
      </c>
      <c r="B30" s="11">
        <v>56.379999999999995</v>
      </c>
      <c r="C30" s="5">
        <v>43.8</v>
      </c>
      <c r="D30" s="5">
        <v>5</v>
      </c>
      <c r="E30" s="6">
        <v>46.589999999999996</v>
      </c>
      <c r="F30" s="5">
        <v>256</v>
      </c>
    </row>
    <row r="31" spans="1:16" ht="15.75">
      <c r="A31" s="5">
        <v>225</v>
      </c>
      <c r="B31" s="11">
        <v>56.18</v>
      </c>
      <c r="C31" s="5">
        <v>36.5</v>
      </c>
      <c r="D31" s="5">
        <v>72.3</v>
      </c>
      <c r="E31" s="6">
        <v>14.420000000000002</v>
      </c>
      <c r="F31" s="5">
        <v>225</v>
      </c>
    </row>
    <row r="32" spans="1:16" ht="15.75">
      <c r="A32" s="5">
        <v>236</v>
      </c>
      <c r="B32" s="11">
        <v>56.02</v>
      </c>
      <c r="C32" s="5">
        <v>37.799999999999997</v>
      </c>
      <c r="D32" s="5">
        <v>69.2</v>
      </c>
      <c r="E32" s="6">
        <v>14.229999999999993</v>
      </c>
      <c r="F32" s="5">
        <v>236</v>
      </c>
    </row>
    <row r="33" spans="1:6" ht="15.75">
      <c r="A33" s="5">
        <v>221</v>
      </c>
      <c r="B33" s="11">
        <v>55.339999999999996</v>
      </c>
      <c r="C33" s="5">
        <v>38</v>
      </c>
      <c r="D33" s="5">
        <v>23.2</v>
      </c>
      <c r="E33" s="6">
        <v>33.89</v>
      </c>
      <c r="F33" s="5">
        <v>221</v>
      </c>
    </row>
    <row r="34" spans="1:6" ht="15.75">
      <c r="A34" s="5">
        <v>147</v>
      </c>
      <c r="B34" s="11">
        <v>55.04</v>
      </c>
      <c r="C34" s="5">
        <v>2.9</v>
      </c>
      <c r="D34" s="5">
        <v>43</v>
      </c>
      <c r="E34" s="6">
        <v>10.77</v>
      </c>
      <c r="F34" s="5">
        <v>147</v>
      </c>
    </row>
    <row r="35" spans="1:6" ht="15.75">
      <c r="A35" s="5">
        <v>142</v>
      </c>
      <c r="B35" s="11">
        <v>55.019999999999996</v>
      </c>
      <c r="C35" s="5">
        <v>7.3</v>
      </c>
      <c r="D35" s="5">
        <v>8.6999999999999993</v>
      </c>
      <c r="E35" s="6">
        <v>24.179999999999996</v>
      </c>
      <c r="F35" s="5">
        <v>142</v>
      </c>
    </row>
    <row r="36" spans="1:6" ht="15.75">
      <c r="A36" s="5">
        <v>208</v>
      </c>
      <c r="B36" s="11">
        <v>54.64</v>
      </c>
      <c r="C36" s="5">
        <v>34.299999999999997</v>
      </c>
      <c r="D36" s="5">
        <v>5.3</v>
      </c>
      <c r="E36" s="6">
        <v>38.85</v>
      </c>
      <c r="F36" s="5">
        <v>208</v>
      </c>
    </row>
    <row r="37" spans="1:6" ht="15.75">
      <c r="A37" s="5">
        <v>150</v>
      </c>
      <c r="B37" s="11">
        <v>54.160000000000004</v>
      </c>
      <c r="C37" s="5">
        <v>8.1999999999999993</v>
      </c>
      <c r="D37" s="5">
        <v>56.5</v>
      </c>
      <c r="E37" s="6">
        <v>4.0799999999999983</v>
      </c>
      <c r="F37" s="5">
        <v>150</v>
      </c>
    </row>
    <row r="38" spans="1:6" ht="15.75">
      <c r="A38" s="5">
        <v>264</v>
      </c>
      <c r="B38" s="11">
        <v>54.06</v>
      </c>
      <c r="C38" s="5">
        <v>49</v>
      </c>
      <c r="D38" s="5">
        <v>3.2</v>
      </c>
      <c r="E38" s="6">
        <v>45.25</v>
      </c>
      <c r="F38" s="5">
        <v>264</v>
      </c>
    </row>
    <row r="39" spans="1:6" ht="15.75">
      <c r="A39" s="5">
        <v>170</v>
      </c>
      <c r="B39" s="11">
        <v>53.86</v>
      </c>
      <c r="C39" s="5">
        <v>15.5</v>
      </c>
      <c r="D39" s="5">
        <v>27.3</v>
      </c>
      <c r="E39" s="6">
        <v>20.759999999999998</v>
      </c>
      <c r="F39" s="5">
        <v>170</v>
      </c>
    </row>
    <row r="40" spans="1:6" ht="15.75">
      <c r="A40" s="5">
        <v>230</v>
      </c>
      <c r="B40" s="11">
        <v>53.6</v>
      </c>
      <c r="C40" s="5">
        <v>37.700000000000003</v>
      </c>
      <c r="D40" s="5">
        <v>32</v>
      </c>
      <c r="E40" s="6">
        <v>28.850000000000005</v>
      </c>
      <c r="F40" s="5">
        <v>230</v>
      </c>
    </row>
    <row r="41" spans="1:6" ht="15.75">
      <c r="A41" s="5">
        <v>127</v>
      </c>
      <c r="B41" s="11">
        <v>53.480000000000004</v>
      </c>
      <c r="C41" s="5">
        <v>3.4</v>
      </c>
      <c r="D41" s="5">
        <v>13.1</v>
      </c>
      <c r="E41" s="6">
        <v>18.700000000000003</v>
      </c>
      <c r="F41" s="5">
        <v>127</v>
      </c>
    </row>
    <row r="42" spans="1:6" ht="15.75">
      <c r="A42" s="5">
        <v>139</v>
      </c>
      <c r="B42" s="11">
        <v>53.08</v>
      </c>
      <c r="C42" s="5">
        <v>26.9</v>
      </c>
      <c r="D42" s="5">
        <v>5.5</v>
      </c>
      <c r="E42" s="6">
        <v>36.789999999999992</v>
      </c>
      <c r="F42" s="5">
        <v>139</v>
      </c>
    </row>
    <row r="43" spans="1:6" ht="15.75">
      <c r="A43" s="5">
        <v>245</v>
      </c>
      <c r="B43" s="11">
        <v>52.980000000000004</v>
      </c>
      <c r="C43" s="5">
        <v>41.5</v>
      </c>
      <c r="D43" s="5">
        <v>18.5</v>
      </c>
      <c r="E43" s="6">
        <v>37.340000000000003</v>
      </c>
      <c r="F43" s="5">
        <v>245</v>
      </c>
    </row>
    <row r="44" spans="1:6" ht="15.75">
      <c r="A44" s="5">
        <v>199</v>
      </c>
      <c r="B44" s="11">
        <v>52.760000000000005</v>
      </c>
      <c r="C44" s="5">
        <v>27.1</v>
      </c>
      <c r="D44" s="5">
        <v>22.9</v>
      </c>
      <c r="E44" s="6">
        <v>29.270000000000007</v>
      </c>
      <c r="F44" s="5">
        <v>199</v>
      </c>
    </row>
    <row r="45" spans="1:6" ht="15.75">
      <c r="A45" s="5">
        <v>124</v>
      </c>
      <c r="B45" s="11">
        <v>52.7</v>
      </c>
      <c r="C45" s="5">
        <v>5.4</v>
      </c>
      <c r="D45" s="5">
        <v>27.4</v>
      </c>
      <c r="E45" s="6">
        <v>13.59</v>
      </c>
      <c r="F45" s="5">
        <v>124</v>
      </c>
    </row>
    <row r="46" spans="1:6" ht="15.75">
      <c r="A46" s="5">
        <v>139</v>
      </c>
      <c r="B46" s="11">
        <v>52.42</v>
      </c>
      <c r="C46" s="5">
        <v>8.6</v>
      </c>
      <c r="D46" s="5">
        <v>8.6999999999999993</v>
      </c>
      <c r="E46" s="6">
        <v>1</v>
      </c>
      <c r="F46" s="5">
        <v>139</v>
      </c>
    </row>
    <row r="47" spans="1:6" ht="15.75">
      <c r="A47" s="5">
        <v>201</v>
      </c>
      <c r="B47" s="11">
        <v>51.9</v>
      </c>
      <c r="C47" s="5">
        <v>32.299999999999997</v>
      </c>
      <c r="D47" s="5">
        <v>74.2</v>
      </c>
      <c r="E47" s="6">
        <v>9.419999999999991</v>
      </c>
      <c r="F47" s="5">
        <v>201</v>
      </c>
    </row>
    <row r="48" spans="1:6" ht="15.75">
      <c r="A48" s="5">
        <v>137</v>
      </c>
      <c r="B48" s="11">
        <v>51.480000000000004</v>
      </c>
      <c r="C48" s="5">
        <v>4.3</v>
      </c>
      <c r="D48" s="5">
        <v>49.8</v>
      </c>
      <c r="E48" s="6">
        <v>4.4699999999999989</v>
      </c>
      <c r="F48" s="5">
        <v>137</v>
      </c>
    </row>
    <row r="49" spans="1:6" ht="15.75">
      <c r="A49" s="5">
        <v>196</v>
      </c>
      <c r="B49" s="11">
        <v>51.480000000000004</v>
      </c>
      <c r="C49" s="5">
        <v>27.5</v>
      </c>
      <c r="D49" s="5">
        <v>11</v>
      </c>
      <c r="E49" s="6">
        <v>33.090000000000003</v>
      </c>
      <c r="F49" s="5">
        <v>196</v>
      </c>
    </row>
    <row r="50" spans="1:6" ht="15.75">
      <c r="A50" s="5">
        <v>149</v>
      </c>
      <c r="B50" s="11">
        <v>51.38</v>
      </c>
      <c r="C50" s="5">
        <v>8.4</v>
      </c>
      <c r="D50" s="5">
        <v>26.4</v>
      </c>
      <c r="E50" s="6">
        <v>14.33</v>
      </c>
      <c r="F50" s="5">
        <v>149</v>
      </c>
    </row>
    <row r="51" spans="1:6" ht="15.75">
      <c r="A51" s="5">
        <v>151.5</v>
      </c>
      <c r="B51" s="11">
        <v>50.94</v>
      </c>
      <c r="C51" s="5">
        <v>24</v>
      </c>
      <c r="D51" s="5">
        <v>4</v>
      </c>
      <c r="E51" s="6">
        <v>31.869999999999997</v>
      </c>
      <c r="F51" s="5">
        <v>151.5</v>
      </c>
    </row>
    <row r="52" spans="1:6" ht="15.75">
      <c r="A52" s="5">
        <v>187</v>
      </c>
      <c r="B52" s="11">
        <v>50.68</v>
      </c>
      <c r="C52" s="5">
        <v>0</v>
      </c>
      <c r="D52" s="5">
        <v>13.1</v>
      </c>
      <c r="E52" s="6">
        <v>28.4</v>
      </c>
      <c r="F52" s="5">
        <v>187</v>
      </c>
    </row>
    <row r="53" spans="1:6" ht="15.75">
      <c r="A53" s="5">
        <v>265</v>
      </c>
      <c r="B53" s="11">
        <v>50.64</v>
      </c>
      <c r="C53" s="5">
        <v>49</v>
      </c>
      <c r="D53" s="5">
        <v>44.3</v>
      </c>
      <c r="E53" s="6">
        <v>31.1</v>
      </c>
      <c r="F53" s="5">
        <v>265</v>
      </c>
    </row>
    <row r="54" spans="1:6" ht="15.75">
      <c r="A54" s="5">
        <v>186</v>
      </c>
      <c r="B54" s="11">
        <v>50.14</v>
      </c>
      <c r="C54" s="5">
        <v>29.5</v>
      </c>
      <c r="D54" s="5">
        <v>9.3000000000000007</v>
      </c>
      <c r="E54" s="6">
        <v>32.1</v>
      </c>
      <c r="F54" s="5">
        <v>186</v>
      </c>
    </row>
    <row r="55" spans="1:6" ht="15.75">
      <c r="A55" s="5">
        <v>218</v>
      </c>
      <c r="B55" s="11">
        <v>50.1</v>
      </c>
      <c r="C55" s="5">
        <v>33.200000000000003</v>
      </c>
      <c r="D55" s="5">
        <v>37.9</v>
      </c>
      <c r="E55" s="6">
        <v>23.490000000000006</v>
      </c>
      <c r="F55" s="5">
        <v>218</v>
      </c>
    </row>
    <row r="56" spans="1:6" ht="15.75">
      <c r="A56" s="5">
        <v>175</v>
      </c>
      <c r="B56" s="11">
        <v>49.660000000000004</v>
      </c>
      <c r="C56" s="5">
        <v>16.899999999999999</v>
      </c>
      <c r="D56" s="5">
        <v>26.2</v>
      </c>
      <c r="E56" s="6">
        <v>20.8</v>
      </c>
      <c r="F56" s="5">
        <v>175</v>
      </c>
    </row>
    <row r="57" spans="1:6" ht="15.75">
      <c r="A57" s="5">
        <v>239</v>
      </c>
      <c r="B57" s="11">
        <v>49.160000000000004</v>
      </c>
      <c r="C57" s="5">
        <v>49.6</v>
      </c>
      <c r="D57" s="5">
        <v>37.700000000000003</v>
      </c>
      <c r="E57" s="6">
        <v>30.8</v>
      </c>
      <c r="F57" s="5">
        <v>239</v>
      </c>
    </row>
    <row r="58" spans="1:6" ht="15.75">
      <c r="A58" s="5">
        <v>168</v>
      </c>
      <c r="B58" s="11">
        <v>49.019999999999996</v>
      </c>
      <c r="C58" s="5">
        <v>16.7</v>
      </c>
      <c r="D58" s="5">
        <v>22.9</v>
      </c>
      <c r="E58" s="6">
        <v>23.2</v>
      </c>
      <c r="F58" s="5">
        <v>168</v>
      </c>
    </row>
    <row r="59" spans="1:6" ht="15.75">
      <c r="A59" s="5">
        <v>127</v>
      </c>
      <c r="B59" s="11">
        <v>48.480000000000004</v>
      </c>
      <c r="C59" s="5">
        <v>123</v>
      </c>
      <c r="D59" s="5">
        <v>23.5</v>
      </c>
      <c r="E59" s="6">
        <v>16.89</v>
      </c>
      <c r="F59" s="5">
        <v>127</v>
      </c>
    </row>
    <row r="60" spans="1:6" ht="15.75">
      <c r="A60" s="5">
        <v>229</v>
      </c>
      <c r="B60" s="11">
        <v>48.36</v>
      </c>
      <c r="C60" s="5">
        <v>43.9</v>
      </c>
      <c r="D60" s="5">
        <v>27.2</v>
      </c>
      <c r="E60" s="6">
        <v>32.749999999999993</v>
      </c>
      <c r="F60" s="5">
        <v>229</v>
      </c>
    </row>
    <row r="61" spans="1:6" ht="15.75">
      <c r="A61" s="5">
        <v>129</v>
      </c>
      <c r="B61" s="11">
        <v>48.36</v>
      </c>
      <c r="C61" s="5">
        <v>5.2</v>
      </c>
      <c r="D61" s="5">
        <v>19.399999999999999</v>
      </c>
      <c r="E61" s="6">
        <v>15.520000000000001</v>
      </c>
      <c r="F61" s="5">
        <v>129</v>
      </c>
    </row>
    <row r="62" spans="1:6" ht="15.75">
      <c r="A62" s="5">
        <v>811</v>
      </c>
      <c r="B62" s="11">
        <v>47.54</v>
      </c>
      <c r="C62" s="5">
        <v>33.5</v>
      </c>
      <c r="D62" s="5">
        <v>59</v>
      </c>
      <c r="E62" s="6">
        <v>14.919999999999995</v>
      </c>
      <c r="F62" s="5">
        <v>811</v>
      </c>
    </row>
    <row r="63" spans="1:6" ht="15.75">
      <c r="A63" s="5">
        <v>188</v>
      </c>
      <c r="B63" s="11">
        <v>46.68</v>
      </c>
      <c r="C63" s="5">
        <v>27.7</v>
      </c>
      <c r="D63" s="5">
        <v>53.4</v>
      </c>
      <c r="E63" s="6">
        <v>14.329999999999998</v>
      </c>
      <c r="F63" s="5">
        <v>188</v>
      </c>
    </row>
    <row r="64" spans="1:6" ht="15.75">
      <c r="A64" s="5">
        <v>132</v>
      </c>
      <c r="B64" s="11">
        <v>46.519999999999996</v>
      </c>
      <c r="C64" s="5">
        <v>3.5</v>
      </c>
      <c r="D64" s="5">
        <v>5.9</v>
      </c>
      <c r="E64" s="6">
        <v>19.149999999999999</v>
      </c>
      <c r="F64" s="5">
        <v>132</v>
      </c>
    </row>
    <row r="65" spans="1:6" ht="15.75">
      <c r="A65" s="5">
        <v>149</v>
      </c>
      <c r="B65" s="11">
        <v>46.44</v>
      </c>
      <c r="C65" s="5">
        <v>15.8</v>
      </c>
      <c r="D65" s="5">
        <v>49.9</v>
      </c>
      <c r="E65" s="6">
        <v>10.659999999999997</v>
      </c>
      <c r="F65" s="5">
        <v>149</v>
      </c>
    </row>
    <row r="66" spans="1:6" ht="15.75">
      <c r="A66" s="5">
        <v>137</v>
      </c>
      <c r="B66" s="11">
        <v>46.160000000000004</v>
      </c>
      <c r="C66" s="5">
        <v>10.8</v>
      </c>
      <c r="D66" s="5">
        <v>58.4</v>
      </c>
      <c r="E66" s="6">
        <v>0.12000000000000455</v>
      </c>
      <c r="F66" s="5">
        <v>137</v>
      </c>
    </row>
    <row r="67" spans="1:6" ht="15.75">
      <c r="A67" s="5">
        <v>228</v>
      </c>
      <c r="B67" s="11">
        <v>46</v>
      </c>
      <c r="C67" s="5">
        <v>45.1</v>
      </c>
      <c r="D67" s="5">
        <v>19.600000000000001</v>
      </c>
      <c r="E67" s="6">
        <v>35.209999999999994</v>
      </c>
      <c r="F67" s="5">
        <v>228</v>
      </c>
    </row>
    <row r="68" spans="1:6" ht="15.75">
      <c r="A68" s="5">
        <v>139</v>
      </c>
      <c r="B68" s="11">
        <v>45.96</v>
      </c>
      <c r="C68" s="5">
        <v>33.5</v>
      </c>
      <c r="D68" s="5">
        <v>45.1</v>
      </c>
      <c r="E68" s="6">
        <v>20.69</v>
      </c>
      <c r="F68" s="5">
        <v>139</v>
      </c>
    </row>
    <row r="69" spans="1:6" ht="15.75">
      <c r="A69" s="5">
        <v>125</v>
      </c>
      <c r="B69" s="11">
        <v>45.8</v>
      </c>
      <c r="C69" s="5">
        <v>2.4</v>
      </c>
      <c r="D69" s="5">
        <v>15.6</v>
      </c>
      <c r="E69" s="6">
        <v>17.36</v>
      </c>
      <c r="F69" s="5">
        <v>125</v>
      </c>
    </row>
    <row r="70" spans="1:6" ht="15.75">
      <c r="A70" s="5">
        <v>223</v>
      </c>
      <c r="B70" s="11">
        <v>45.7</v>
      </c>
      <c r="C70" s="5">
        <v>43</v>
      </c>
      <c r="D70" s="5">
        <v>33.799999999999997</v>
      </c>
      <c r="E70" s="6">
        <v>29.330000000000002</v>
      </c>
      <c r="F70" s="5">
        <v>223</v>
      </c>
    </row>
    <row r="71" spans="1:6" ht="15.75">
      <c r="A71" s="5">
        <v>179</v>
      </c>
      <c r="B71" s="11">
        <v>45.5</v>
      </c>
      <c r="C71" s="5">
        <v>22.3</v>
      </c>
      <c r="D71" s="5">
        <v>31.6</v>
      </c>
      <c r="E71" s="6">
        <v>18.759999999999998</v>
      </c>
      <c r="F71" s="5">
        <v>179</v>
      </c>
    </row>
    <row r="72" spans="1:6" ht="15.75">
      <c r="A72" s="5">
        <v>185</v>
      </c>
      <c r="B72" s="11">
        <v>45.08</v>
      </c>
      <c r="C72" s="5">
        <v>23.6</v>
      </c>
      <c r="D72" s="5">
        <v>57.6</v>
      </c>
      <c r="E72" s="6">
        <v>10.3</v>
      </c>
      <c r="F72" s="5">
        <v>185</v>
      </c>
    </row>
    <row r="73" spans="1:6" ht="15.75">
      <c r="A73" s="5">
        <v>167</v>
      </c>
      <c r="B73" s="11">
        <v>44.92</v>
      </c>
      <c r="C73" s="5">
        <v>20.6</v>
      </c>
      <c r="D73" s="5">
        <v>10.7</v>
      </c>
      <c r="E73" s="6">
        <v>26.98</v>
      </c>
      <c r="F73" s="5">
        <v>167</v>
      </c>
    </row>
    <row r="74" spans="1:6" ht="15.75">
      <c r="A74" s="5">
        <v>191</v>
      </c>
      <c r="B74" s="11">
        <v>44.82</v>
      </c>
      <c r="C74" s="5">
        <v>32.9</v>
      </c>
      <c r="D74" s="5">
        <v>46</v>
      </c>
      <c r="E74" s="6">
        <v>18.459999999999997</v>
      </c>
      <c r="F74" s="5">
        <v>191</v>
      </c>
    </row>
    <row r="75" spans="1:6" ht="15.75">
      <c r="A75" s="5">
        <v>196</v>
      </c>
      <c r="B75" s="11">
        <v>44.82</v>
      </c>
      <c r="C75" s="5">
        <v>30.6</v>
      </c>
      <c r="D75" s="5">
        <v>38.700000000000003</v>
      </c>
      <c r="E75" s="6">
        <v>19.729999999999997</v>
      </c>
      <c r="F75" s="5">
        <v>196</v>
      </c>
    </row>
    <row r="76" spans="1:6" ht="15.75">
      <c r="A76" s="5">
        <v>159</v>
      </c>
      <c r="B76" s="11">
        <v>44.5</v>
      </c>
      <c r="C76" s="5">
        <v>18.100000000000001</v>
      </c>
      <c r="D76" s="5">
        <v>30.7</v>
      </c>
      <c r="E76" s="6">
        <v>14.02</v>
      </c>
      <c r="F76" s="5">
        <v>159</v>
      </c>
    </row>
    <row r="77" spans="1:6" ht="15.75">
      <c r="A77" s="5">
        <v>139</v>
      </c>
      <c r="B77" s="11">
        <v>44.4</v>
      </c>
      <c r="C77" s="5">
        <v>9.3000000000000007</v>
      </c>
      <c r="D77" s="5">
        <v>6.4</v>
      </c>
      <c r="E77" s="6">
        <v>19.79</v>
      </c>
      <c r="F77" s="5">
        <v>139</v>
      </c>
    </row>
    <row r="78" spans="1:6" ht="15.75">
      <c r="A78" s="5">
        <v>235</v>
      </c>
      <c r="B78" s="11">
        <v>44.28</v>
      </c>
      <c r="C78" s="5">
        <v>41.7</v>
      </c>
      <c r="D78" s="5">
        <v>39.6</v>
      </c>
      <c r="E78" s="6">
        <v>26.65</v>
      </c>
      <c r="F78" s="5">
        <v>235</v>
      </c>
    </row>
    <row r="79" spans="1:6" ht="15.75">
      <c r="A79" s="5">
        <v>122</v>
      </c>
      <c r="B79" s="11">
        <v>43.96</v>
      </c>
      <c r="C79" s="5">
        <v>3.1</v>
      </c>
      <c r="D79" s="5">
        <v>34.6</v>
      </c>
      <c r="E79" s="6">
        <v>7.6899999999999995</v>
      </c>
      <c r="F79" s="5">
        <v>122</v>
      </c>
    </row>
    <row r="80" spans="1:6" ht="15.75">
      <c r="A80" s="5">
        <v>166</v>
      </c>
      <c r="B80" s="11">
        <v>43.56</v>
      </c>
      <c r="C80" s="5">
        <v>21.1</v>
      </c>
      <c r="D80" s="5">
        <v>9.5</v>
      </c>
      <c r="E80" s="6">
        <v>25.53</v>
      </c>
      <c r="F80" s="5">
        <v>166</v>
      </c>
    </row>
    <row r="81" spans="1:6" ht="15.75">
      <c r="A81" s="5">
        <v>163</v>
      </c>
      <c r="B81" s="11">
        <v>42.9</v>
      </c>
      <c r="C81" s="5">
        <v>20.9</v>
      </c>
      <c r="D81" s="5">
        <v>47.4</v>
      </c>
      <c r="E81" s="6">
        <v>7.9399999999999977</v>
      </c>
      <c r="F81" s="5">
        <v>163</v>
      </c>
    </row>
    <row r="82" spans="1:6" ht="15.75">
      <c r="A82" s="14">
        <v>168</v>
      </c>
      <c r="B82" s="15">
        <v>42.68</v>
      </c>
      <c r="C82" s="14">
        <v>23</v>
      </c>
      <c r="D82" s="14">
        <v>25</v>
      </c>
      <c r="E82" s="16">
        <v>17.649999999999999</v>
      </c>
      <c r="F82" s="14">
        <v>168</v>
      </c>
    </row>
    <row r="83" spans="1:6" ht="15.75">
      <c r="A83" s="5">
        <v>159</v>
      </c>
      <c r="B83" s="11">
        <v>42.64</v>
      </c>
      <c r="C83" s="5">
        <v>18.399999999999999</v>
      </c>
      <c r="D83" s="5">
        <v>65.7</v>
      </c>
      <c r="E83" s="6">
        <v>2.2399999999999984</v>
      </c>
      <c r="F83" s="5">
        <v>159</v>
      </c>
    </row>
    <row r="84" spans="1:6" ht="15.75">
      <c r="A84" s="5">
        <v>240</v>
      </c>
      <c r="B84" s="11">
        <v>42.08</v>
      </c>
      <c r="C84" s="5">
        <v>47.7</v>
      </c>
      <c r="D84" s="5">
        <v>52.9</v>
      </c>
      <c r="E84" s="6">
        <v>22.23</v>
      </c>
      <c r="F84" s="5">
        <v>240</v>
      </c>
    </row>
    <row r="85" spans="1:6" ht="15.75">
      <c r="A85" s="5">
        <v>165</v>
      </c>
      <c r="B85" s="11">
        <v>42.019999999999996</v>
      </c>
      <c r="C85" s="5">
        <v>22.5</v>
      </c>
      <c r="D85" s="5">
        <v>31.5</v>
      </c>
      <c r="E85" s="6">
        <v>16.159999999999997</v>
      </c>
      <c r="F85" s="5">
        <v>165</v>
      </c>
    </row>
    <row r="86" spans="1:6" ht="15.75">
      <c r="A86" s="5">
        <v>168</v>
      </c>
      <c r="B86" s="11">
        <v>41.980000000000004</v>
      </c>
      <c r="C86" s="5">
        <v>21</v>
      </c>
      <c r="D86" s="5">
        <v>22</v>
      </c>
      <c r="E86" s="6">
        <v>20.190000000000001</v>
      </c>
      <c r="F86" s="5">
        <v>168</v>
      </c>
    </row>
    <row r="87" spans="1:6" ht="15.75">
      <c r="A87" s="5">
        <v>225</v>
      </c>
      <c r="B87" s="11">
        <v>41.519999999999996</v>
      </c>
      <c r="C87" s="5">
        <v>46.2</v>
      </c>
      <c r="D87" s="5">
        <v>58.7</v>
      </c>
      <c r="E87" s="6">
        <v>17.879999999999995</v>
      </c>
      <c r="F87" s="5">
        <v>225</v>
      </c>
    </row>
    <row r="88" spans="1:6" ht="15.75">
      <c r="A88" s="5">
        <v>204</v>
      </c>
      <c r="B88" s="11">
        <v>41.36</v>
      </c>
      <c r="C88" s="5">
        <v>42</v>
      </c>
      <c r="D88" s="5">
        <v>3.6</v>
      </c>
      <c r="E88" s="6">
        <v>36.24</v>
      </c>
      <c r="F88" s="5">
        <v>204</v>
      </c>
    </row>
    <row r="89" spans="1:6" ht="15.75">
      <c r="A89" s="5">
        <v>186</v>
      </c>
      <c r="B89" s="11">
        <v>41.22</v>
      </c>
      <c r="C89" s="5">
        <v>28.7</v>
      </c>
      <c r="D89" s="5">
        <v>18.2</v>
      </c>
      <c r="E89" s="6">
        <v>26.18</v>
      </c>
      <c r="F89" s="5">
        <v>186</v>
      </c>
    </row>
    <row r="90" spans="1:6" ht="15.75">
      <c r="A90" s="5">
        <v>135</v>
      </c>
      <c r="B90" s="11">
        <v>41.12</v>
      </c>
      <c r="C90" s="5">
        <v>10</v>
      </c>
      <c r="D90" s="5">
        <v>17.600000000000001</v>
      </c>
      <c r="E90" s="6">
        <v>14.519999999999998</v>
      </c>
      <c r="F90" s="5">
        <v>135</v>
      </c>
    </row>
    <row r="91" spans="1:6" ht="15.75">
      <c r="A91" s="5">
        <v>119</v>
      </c>
      <c r="B91" s="11">
        <v>40.96</v>
      </c>
      <c r="C91" s="5">
        <v>2.6</v>
      </c>
      <c r="D91" s="5">
        <v>21.2</v>
      </c>
      <c r="E91" s="6">
        <v>12.8</v>
      </c>
      <c r="F91" s="5">
        <v>119</v>
      </c>
    </row>
    <row r="92" spans="1:6" ht="15.75">
      <c r="A92" s="5">
        <v>240</v>
      </c>
      <c r="B92" s="11">
        <v>40.78</v>
      </c>
      <c r="C92" s="5">
        <v>49.4</v>
      </c>
      <c r="D92" s="5">
        <v>60</v>
      </c>
      <c r="E92" s="6">
        <v>20.590000000000003</v>
      </c>
      <c r="F92" s="5">
        <v>240</v>
      </c>
    </row>
    <row r="93" spans="1:6" ht="15.75">
      <c r="A93" s="5">
        <v>175</v>
      </c>
      <c r="B93" s="11">
        <v>40.660000000000004</v>
      </c>
      <c r="C93" s="5">
        <v>31.6</v>
      </c>
      <c r="D93" s="5">
        <v>52.9</v>
      </c>
      <c r="E93" s="6">
        <v>10.970000000000002</v>
      </c>
      <c r="F93" s="5">
        <v>175</v>
      </c>
    </row>
    <row r="94" spans="1:6" ht="15.75">
      <c r="A94" s="5">
        <v>169</v>
      </c>
      <c r="B94" s="11">
        <v>40.519999999999996</v>
      </c>
      <c r="C94" s="5">
        <v>23.3</v>
      </c>
      <c r="D94" s="5">
        <v>14.2</v>
      </c>
      <c r="E94" s="6">
        <v>25.729999999999997</v>
      </c>
      <c r="F94" s="5">
        <v>169</v>
      </c>
    </row>
    <row r="95" spans="1:6" ht="15.75">
      <c r="A95" s="5">
        <v>186</v>
      </c>
      <c r="B95" s="11">
        <v>40.4</v>
      </c>
      <c r="C95" s="5">
        <v>33.4</v>
      </c>
      <c r="D95" s="5">
        <v>38.700000000000003</v>
      </c>
      <c r="E95" s="6">
        <v>18.919999999999995</v>
      </c>
      <c r="F95" s="5">
        <v>186</v>
      </c>
    </row>
    <row r="96" spans="1:6" ht="15.75">
      <c r="A96" s="5">
        <v>131</v>
      </c>
      <c r="B96" s="11">
        <v>40.04</v>
      </c>
      <c r="C96" s="5">
        <v>7.8</v>
      </c>
      <c r="D96" s="5">
        <v>35.200000000000003</v>
      </c>
      <c r="E96" s="6">
        <v>95</v>
      </c>
      <c r="F96" s="5">
        <v>131</v>
      </c>
    </row>
    <row r="97" spans="1:6" ht="15.75">
      <c r="A97" s="5">
        <v>111</v>
      </c>
      <c r="B97" s="11">
        <v>39.96</v>
      </c>
      <c r="C97" s="5">
        <v>1.3</v>
      </c>
      <c r="D97" s="5">
        <v>24.3</v>
      </c>
      <c r="E97" s="6">
        <v>5.91</v>
      </c>
      <c r="F97" s="5">
        <v>111</v>
      </c>
    </row>
    <row r="98" spans="1:6" ht="15.75">
      <c r="A98" s="5">
        <v>159</v>
      </c>
      <c r="B98" s="11">
        <v>39.14</v>
      </c>
      <c r="C98" s="5">
        <v>15.4</v>
      </c>
      <c r="D98" s="5">
        <v>2.4</v>
      </c>
      <c r="E98" s="6">
        <v>24.31</v>
      </c>
      <c r="F98" s="5">
        <v>159</v>
      </c>
    </row>
    <row r="99" spans="1:6" ht="15.75">
      <c r="A99" s="5">
        <v>163</v>
      </c>
      <c r="B99" s="11">
        <v>38.58</v>
      </c>
      <c r="C99" s="5">
        <v>17.2</v>
      </c>
      <c r="D99" s="5">
        <v>17.899999999999999</v>
      </c>
      <c r="E99" s="6">
        <v>20.23</v>
      </c>
      <c r="F99" s="5">
        <v>163</v>
      </c>
    </row>
    <row r="100" spans="1:6" ht="15.75">
      <c r="A100" s="5">
        <v>167</v>
      </c>
      <c r="B100" s="11">
        <v>38.58</v>
      </c>
      <c r="C100" s="5">
        <v>29.3</v>
      </c>
      <c r="D100" s="5">
        <v>12.6</v>
      </c>
      <c r="E100" s="6">
        <v>23.900000000000002</v>
      </c>
      <c r="F100" s="5">
        <v>167</v>
      </c>
    </row>
    <row r="101" spans="1:6" ht="15.75">
      <c r="A101" s="5">
        <v>129</v>
      </c>
      <c r="B101" s="11">
        <v>37.839999999999996</v>
      </c>
      <c r="C101" s="5">
        <v>14.3</v>
      </c>
      <c r="D101" s="5">
        <v>25.6</v>
      </c>
      <c r="E101" s="6">
        <v>10.829999999999998</v>
      </c>
      <c r="F101" s="5">
        <v>129</v>
      </c>
    </row>
    <row r="102" spans="1:6" ht="15.75">
      <c r="A102" s="5">
        <v>196</v>
      </c>
      <c r="B102" s="11">
        <v>37.58</v>
      </c>
      <c r="C102" s="5">
        <v>46.4</v>
      </c>
      <c r="D102" s="5">
        <v>59</v>
      </c>
      <c r="E102" s="6">
        <v>13.39</v>
      </c>
      <c r="F102" s="5">
        <v>196</v>
      </c>
    </row>
    <row r="103" spans="1:6" ht="15.75">
      <c r="A103" s="5">
        <v>208</v>
      </c>
      <c r="B103" s="11">
        <v>37.260000000000005</v>
      </c>
      <c r="C103" s="5">
        <v>39.700000000000003</v>
      </c>
      <c r="D103" s="5">
        <v>37.700000000000003</v>
      </c>
      <c r="E103" s="6">
        <v>21.900000000000002</v>
      </c>
      <c r="F103" s="5">
        <v>208</v>
      </c>
    </row>
    <row r="104" spans="1:6" ht="15.75">
      <c r="A104" s="5">
        <v>129</v>
      </c>
      <c r="B104" s="11">
        <v>36.68</v>
      </c>
      <c r="C104" s="5">
        <v>7.1</v>
      </c>
      <c r="D104" s="5">
        <v>12.8</v>
      </c>
      <c r="E104" s="6">
        <v>15.27</v>
      </c>
      <c r="F104" s="5">
        <v>129</v>
      </c>
    </row>
    <row r="105" spans="1:6" ht="15.75">
      <c r="A105" s="5">
        <v>108</v>
      </c>
      <c r="B105" s="11">
        <v>36.32</v>
      </c>
      <c r="C105" s="5">
        <v>2.6</v>
      </c>
      <c r="D105" s="5">
        <v>8.3000000000000007</v>
      </c>
      <c r="E105" s="6">
        <v>13.64</v>
      </c>
      <c r="F105" s="5">
        <v>108</v>
      </c>
    </row>
    <row r="106" spans="1:6" ht="15.75">
      <c r="A106" s="5">
        <v>163</v>
      </c>
      <c r="B106" s="11">
        <v>36.260000000000005</v>
      </c>
      <c r="C106" s="5">
        <v>26.8</v>
      </c>
      <c r="D106" s="5">
        <v>46.2</v>
      </c>
      <c r="E106" s="6">
        <v>9.0500000000000007</v>
      </c>
      <c r="F106" s="5">
        <v>163</v>
      </c>
    </row>
    <row r="107" spans="1:6" ht="15.75">
      <c r="A107" s="5">
        <v>108</v>
      </c>
      <c r="B107" s="11">
        <v>35.9</v>
      </c>
      <c r="C107" s="5">
        <v>2.1</v>
      </c>
      <c r="D107" s="5">
        <v>26.6</v>
      </c>
      <c r="E107" s="6">
        <v>4.3599999999999994</v>
      </c>
      <c r="F107" s="5">
        <v>108</v>
      </c>
    </row>
    <row r="108" spans="1:6" ht="15.75">
      <c r="A108" s="5">
        <v>193</v>
      </c>
      <c r="B108" s="11">
        <v>33.700000000000003</v>
      </c>
      <c r="C108" s="5">
        <v>36.799999999999997</v>
      </c>
      <c r="D108" s="5">
        <v>7.4</v>
      </c>
      <c r="E108" s="6">
        <v>31.79</v>
      </c>
      <c r="F108" s="5">
        <v>193</v>
      </c>
    </row>
    <row r="109" spans="1:6" ht="15.75">
      <c r="A109" s="5">
        <v>171</v>
      </c>
      <c r="B109" s="11">
        <v>33.619999999999997</v>
      </c>
      <c r="C109" s="5">
        <v>34.6</v>
      </c>
      <c r="D109" s="5">
        <v>12.4</v>
      </c>
      <c r="E109" s="6">
        <v>24.65</v>
      </c>
      <c r="F109" s="5">
        <v>171</v>
      </c>
    </row>
    <row r="110" spans="1:6" ht="15.75">
      <c r="A110" s="5">
        <v>133</v>
      </c>
      <c r="B110" s="11">
        <v>33.239999999999995</v>
      </c>
      <c r="C110" s="5">
        <v>19.2</v>
      </c>
      <c r="D110" s="5">
        <v>16.600000000000001</v>
      </c>
      <c r="E110" s="6">
        <v>16.579999999999998</v>
      </c>
      <c r="F110" s="5">
        <v>133</v>
      </c>
    </row>
    <row r="111" spans="1:6" ht="15.75">
      <c r="A111" s="5">
        <v>184</v>
      </c>
      <c r="B111" s="11">
        <v>32.94</v>
      </c>
      <c r="C111" s="5">
        <v>35.6</v>
      </c>
      <c r="D111" s="5">
        <v>6</v>
      </c>
      <c r="E111" s="6">
        <v>17</v>
      </c>
      <c r="F111" s="5">
        <v>184</v>
      </c>
    </row>
    <row r="112" spans="1:6" ht="15.75">
      <c r="A112" s="5">
        <v>148</v>
      </c>
      <c r="B112" s="11">
        <v>32.46</v>
      </c>
      <c r="C112" s="5">
        <v>23.9</v>
      </c>
      <c r="D112" s="5">
        <v>19.100000000000001</v>
      </c>
      <c r="E112" s="6">
        <v>19.04</v>
      </c>
      <c r="F112" s="5">
        <v>148</v>
      </c>
    </row>
    <row r="113" spans="1:6" ht="15.75">
      <c r="A113" s="5">
        <v>138</v>
      </c>
      <c r="B113" s="11">
        <v>32.339999999999996</v>
      </c>
      <c r="C113" s="5">
        <v>18.399999999999999</v>
      </c>
      <c r="D113" s="5">
        <v>34.6</v>
      </c>
      <c r="E113" s="6">
        <v>8.5299999999999958</v>
      </c>
      <c r="F113" s="5">
        <v>138</v>
      </c>
    </row>
    <row r="114" spans="1:6" ht="15.75">
      <c r="A114" s="5">
        <v>93</v>
      </c>
      <c r="B114" s="11">
        <v>31.860000000000003</v>
      </c>
      <c r="C114" s="5">
        <v>4.9000000000000004</v>
      </c>
      <c r="D114" s="5">
        <v>9.3000000000000007</v>
      </c>
      <c r="E114" s="6">
        <v>12.160000000000002</v>
      </c>
      <c r="F114" s="5">
        <v>93</v>
      </c>
    </row>
    <row r="115" spans="1:6" ht="15.75">
      <c r="A115" s="5">
        <v>197</v>
      </c>
      <c r="B115" s="11">
        <v>31.3</v>
      </c>
      <c r="C115" s="5">
        <v>41.3</v>
      </c>
      <c r="D115" s="5">
        <v>58.5</v>
      </c>
      <c r="E115" s="6">
        <v>12.399999999999995</v>
      </c>
      <c r="F115" s="5">
        <v>197</v>
      </c>
    </row>
    <row r="116" spans="1:6" ht="15.75">
      <c r="A116" s="5">
        <v>125</v>
      </c>
      <c r="B116" s="11">
        <v>31.2</v>
      </c>
      <c r="C116" s="5">
        <v>8.4</v>
      </c>
      <c r="D116" s="5">
        <v>48.7</v>
      </c>
      <c r="E116" s="6">
        <v>16.819999999999997</v>
      </c>
      <c r="F116" s="5">
        <v>125</v>
      </c>
    </row>
    <row r="117" spans="1:6" ht="15.75">
      <c r="A117" s="5">
        <v>120</v>
      </c>
      <c r="B117" s="11">
        <v>31.2</v>
      </c>
      <c r="C117" s="5">
        <v>7.7</v>
      </c>
      <c r="D117" s="5">
        <v>23.1</v>
      </c>
      <c r="E117" s="6">
        <v>6.2099999999999991</v>
      </c>
      <c r="F117" s="5">
        <v>120</v>
      </c>
    </row>
    <row r="118" spans="1:6" ht="15.75">
      <c r="A118" s="5">
        <v>123</v>
      </c>
      <c r="B118" s="11">
        <v>31.060000000000002</v>
      </c>
      <c r="C118" s="5">
        <v>1.9</v>
      </c>
      <c r="D118" s="5">
        <v>9</v>
      </c>
      <c r="E118" s="6">
        <v>11.38</v>
      </c>
      <c r="F118" s="5">
        <v>123</v>
      </c>
    </row>
    <row r="119" spans="1:6" ht="15.75">
      <c r="A119" s="5">
        <v>152</v>
      </c>
      <c r="B119" s="11">
        <v>31.04</v>
      </c>
      <c r="C119" s="5">
        <v>19.600000000000001</v>
      </c>
      <c r="D119" s="5">
        <v>11.6</v>
      </c>
      <c r="E119" s="6">
        <v>17.18</v>
      </c>
      <c r="F119" s="5">
        <v>152</v>
      </c>
    </row>
    <row r="120" spans="1:6" ht="15.75">
      <c r="A120" s="5">
        <v>135</v>
      </c>
      <c r="B120" s="11">
        <v>30.860000000000003</v>
      </c>
      <c r="C120" s="5">
        <v>14.5</v>
      </c>
      <c r="D120" s="5">
        <v>10.199999999999999</v>
      </c>
      <c r="E120" s="6">
        <v>17.100000000000001</v>
      </c>
      <c r="F120" s="5">
        <v>135</v>
      </c>
    </row>
    <row r="121" spans="1:6" ht="15.75">
      <c r="A121" s="5">
        <v>117</v>
      </c>
      <c r="B121" s="11">
        <v>30.48</v>
      </c>
      <c r="C121" s="5">
        <v>14</v>
      </c>
      <c r="D121" s="5">
        <v>10.9</v>
      </c>
      <c r="E121" s="6">
        <v>13.380000000000003</v>
      </c>
      <c r="F121" s="5">
        <v>117</v>
      </c>
    </row>
    <row r="122" spans="1:6" ht="15.75">
      <c r="A122" s="5">
        <v>129</v>
      </c>
      <c r="B122" s="11">
        <v>29.96</v>
      </c>
      <c r="C122" s="5">
        <v>14.3</v>
      </c>
      <c r="D122" s="5">
        <v>31.7</v>
      </c>
      <c r="E122" s="6">
        <v>5.4500000000000028</v>
      </c>
      <c r="F122" s="5">
        <v>129</v>
      </c>
    </row>
    <row r="123" spans="1:6" ht="15.75">
      <c r="A123" s="5">
        <v>127</v>
      </c>
      <c r="B123" s="11">
        <v>29.240000000000002</v>
      </c>
      <c r="C123" s="5">
        <v>14.8</v>
      </c>
      <c r="D123" s="5">
        <v>38.9</v>
      </c>
      <c r="E123" s="6">
        <v>1.4600000000000026</v>
      </c>
      <c r="F123" s="5">
        <v>127</v>
      </c>
    </row>
    <row r="124" spans="1:6" ht="15.75">
      <c r="A124" s="5">
        <v>172</v>
      </c>
      <c r="B124" s="11">
        <v>29.14</v>
      </c>
      <c r="C124" s="5">
        <v>36.9</v>
      </c>
      <c r="D124" s="5">
        <v>79.2</v>
      </c>
      <c r="E124" s="6">
        <v>19.339999999999996</v>
      </c>
      <c r="F124" s="5">
        <v>172</v>
      </c>
    </row>
    <row r="125" spans="1:6" ht="15.75">
      <c r="A125" s="5">
        <v>112</v>
      </c>
      <c r="B125" s="11">
        <v>29.080000000000002</v>
      </c>
      <c r="C125" s="5">
        <v>9.6</v>
      </c>
      <c r="D125" s="5">
        <v>3.6</v>
      </c>
      <c r="E125" s="6">
        <v>13.4</v>
      </c>
      <c r="F125" s="5">
        <v>112</v>
      </c>
    </row>
    <row r="126" spans="1:6" ht="15.75">
      <c r="A126" s="5">
        <v>139</v>
      </c>
      <c r="B126" s="11">
        <v>28.919999999999998</v>
      </c>
      <c r="C126" s="5">
        <v>5.7</v>
      </c>
      <c r="D126" s="5">
        <v>34.4</v>
      </c>
      <c r="E126" s="6">
        <v>19.549999999999997</v>
      </c>
      <c r="F126" s="5">
        <v>139</v>
      </c>
    </row>
    <row r="127" spans="1:6" ht="15.75">
      <c r="A127" s="5">
        <v>117</v>
      </c>
      <c r="B127" s="11">
        <v>28.880000000000003</v>
      </c>
      <c r="C127" s="5">
        <v>5.7</v>
      </c>
      <c r="D127" s="5">
        <v>31.3</v>
      </c>
      <c r="E127" s="6">
        <v>3.2699999999999996</v>
      </c>
      <c r="F127" s="5">
        <v>117</v>
      </c>
    </row>
    <row r="128" spans="1:6" ht="15.75">
      <c r="A128" s="5">
        <v>132</v>
      </c>
      <c r="B128" s="11">
        <v>28.44</v>
      </c>
      <c r="C128" s="5">
        <v>14.7</v>
      </c>
      <c r="D128" s="5">
        <v>5.4</v>
      </c>
      <c r="E128" s="6">
        <v>16.91</v>
      </c>
      <c r="F128" s="5">
        <v>132</v>
      </c>
    </row>
    <row r="129" spans="1:6" ht="15.75">
      <c r="A129" s="5">
        <v>180</v>
      </c>
      <c r="B129" s="11">
        <v>28.14</v>
      </c>
      <c r="C129" s="5">
        <v>40.6</v>
      </c>
      <c r="D129" s="5">
        <v>63.2</v>
      </c>
      <c r="E129" s="6">
        <v>6.09</v>
      </c>
      <c r="F129" s="5">
        <v>180</v>
      </c>
    </row>
    <row r="130" spans="1:6" ht="15.75">
      <c r="A130" s="5">
        <v>183</v>
      </c>
      <c r="B130" s="11">
        <v>28.04</v>
      </c>
      <c r="C130" s="5">
        <v>41.7</v>
      </c>
      <c r="D130" s="5">
        <v>45.9</v>
      </c>
      <c r="E130" s="6">
        <v>16.010000000000005</v>
      </c>
      <c r="F130" s="5">
        <v>183</v>
      </c>
    </row>
    <row r="131" spans="1:6" ht="15.75">
      <c r="A131" s="5">
        <v>116</v>
      </c>
      <c r="B131" s="11">
        <v>27.84</v>
      </c>
      <c r="C131" s="5">
        <v>4.9000000000000004</v>
      </c>
      <c r="D131" s="5">
        <v>8.1</v>
      </c>
      <c r="E131" s="6">
        <v>8.6300000000000008</v>
      </c>
      <c r="F131" s="5">
        <v>116</v>
      </c>
    </row>
    <row r="132" spans="1:6" ht="15.75">
      <c r="A132" s="5">
        <v>147</v>
      </c>
      <c r="B132" s="11">
        <v>27.66</v>
      </c>
      <c r="C132" s="5">
        <v>225.5</v>
      </c>
      <c r="D132" s="5">
        <v>73.400000000000006</v>
      </c>
      <c r="E132" s="6">
        <v>12.219999999999995</v>
      </c>
      <c r="F132" s="5">
        <v>147</v>
      </c>
    </row>
    <row r="133" spans="1:6" ht="15.75">
      <c r="A133" s="5">
        <v>298.75</v>
      </c>
      <c r="B133" s="11">
        <v>27.54</v>
      </c>
      <c r="C133" s="5">
        <v>29.6</v>
      </c>
      <c r="D133" s="5">
        <v>8.4</v>
      </c>
      <c r="E133" s="6">
        <v>21.71</v>
      </c>
      <c r="F133" s="5">
        <v>298.75</v>
      </c>
    </row>
    <row r="134" spans="1:6" ht="15.75">
      <c r="A134" s="5">
        <v>187</v>
      </c>
      <c r="B134" s="11">
        <v>27.22</v>
      </c>
      <c r="C134" s="5">
        <v>42.8</v>
      </c>
      <c r="D134" s="5">
        <v>28.9</v>
      </c>
      <c r="E134" s="6">
        <v>22.949999999999996</v>
      </c>
      <c r="F134" s="5">
        <v>187</v>
      </c>
    </row>
    <row r="135" spans="1:6" ht="15.75">
      <c r="A135" s="5">
        <v>104</v>
      </c>
      <c r="B135" s="11">
        <v>27.080000000000002</v>
      </c>
      <c r="C135" s="5">
        <v>0.3</v>
      </c>
      <c r="D135" s="5">
        <v>23.2</v>
      </c>
      <c r="E135" s="6">
        <v>19.910000000000004</v>
      </c>
      <c r="F135" s="5">
        <v>104</v>
      </c>
    </row>
    <row r="136" spans="1:6" ht="15.75">
      <c r="A136" s="5">
        <v>113</v>
      </c>
      <c r="B136" s="11">
        <v>26.5</v>
      </c>
      <c r="C136" s="5">
        <v>7.6</v>
      </c>
      <c r="D136" s="5">
        <v>7.2</v>
      </c>
      <c r="E136" s="6">
        <v>17</v>
      </c>
      <c r="F136" s="5">
        <v>113</v>
      </c>
    </row>
    <row r="137" spans="1:6" ht="15.75">
      <c r="A137" s="5">
        <v>173</v>
      </c>
      <c r="B137" s="11">
        <v>25.78</v>
      </c>
      <c r="C137" s="5">
        <v>43.5</v>
      </c>
      <c r="D137" s="5">
        <v>50.5</v>
      </c>
      <c r="E137" s="6">
        <v>10.939999999999998</v>
      </c>
      <c r="F137" s="5">
        <v>173</v>
      </c>
    </row>
    <row r="138" spans="1:6" ht="15.75">
      <c r="A138" s="5">
        <v>108</v>
      </c>
      <c r="B138" s="11">
        <v>25.28</v>
      </c>
      <c r="C138" s="5">
        <v>0.8</v>
      </c>
      <c r="D138" s="5">
        <v>14.8</v>
      </c>
      <c r="E138" s="6">
        <v>2.12</v>
      </c>
      <c r="F138" s="5">
        <v>108</v>
      </c>
    </row>
    <row r="139" spans="1:6" ht="15.75">
      <c r="A139" s="5">
        <v>149</v>
      </c>
      <c r="B139" s="11">
        <v>25.1</v>
      </c>
      <c r="C139" s="5">
        <v>28.5</v>
      </c>
      <c r="D139" s="5">
        <v>14.2</v>
      </c>
      <c r="E139" s="6">
        <v>20.62</v>
      </c>
      <c r="F139" s="5">
        <v>149</v>
      </c>
    </row>
    <row r="140" spans="1:6" ht="15.75">
      <c r="A140" s="5">
        <v>152</v>
      </c>
      <c r="B140" s="11">
        <v>24.94</v>
      </c>
      <c r="C140" s="5">
        <v>49.4</v>
      </c>
      <c r="D140" s="5">
        <v>45.7</v>
      </c>
      <c r="E140" s="6">
        <v>13.89</v>
      </c>
      <c r="F140" s="5">
        <v>152</v>
      </c>
    </row>
    <row r="141" spans="1:6" ht="15.75">
      <c r="A141" s="5">
        <v>91.5</v>
      </c>
      <c r="B141" s="11">
        <v>24.14</v>
      </c>
      <c r="C141" s="5">
        <v>1.4</v>
      </c>
      <c r="D141" s="5">
        <v>7.4</v>
      </c>
      <c r="E141" s="6">
        <v>7.3099999999999987</v>
      </c>
      <c r="F141" s="5">
        <v>91.5</v>
      </c>
    </row>
    <row r="142" spans="1:6" ht="15.75">
      <c r="A142" s="5">
        <v>133</v>
      </c>
      <c r="B142" s="11">
        <v>24.02</v>
      </c>
      <c r="C142" s="5">
        <v>35</v>
      </c>
      <c r="D142" s="5">
        <v>52.7</v>
      </c>
      <c r="E142" s="6">
        <v>3.9299999999999962</v>
      </c>
      <c r="F142" s="5">
        <v>133</v>
      </c>
    </row>
    <row r="143" spans="1:6" ht="15.75">
      <c r="A143" s="5">
        <v>177</v>
      </c>
      <c r="B143" s="11">
        <v>23.96</v>
      </c>
      <c r="C143" s="5">
        <v>47.8</v>
      </c>
      <c r="D143" s="5">
        <v>51.4</v>
      </c>
      <c r="E143" s="6">
        <v>14.319999999999993</v>
      </c>
      <c r="F143" s="5">
        <v>177</v>
      </c>
    </row>
    <row r="144" spans="1:6" ht="15.75">
      <c r="A144" s="5">
        <v>95</v>
      </c>
      <c r="B144" s="11">
        <v>23.22</v>
      </c>
      <c r="C144" s="5">
        <v>5.8</v>
      </c>
      <c r="D144" s="5">
        <v>24.2</v>
      </c>
      <c r="E144" s="6">
        <v>19.829999999999998</v>
      </c>
      <c r="F144" s="5">
        <v>95</v>
      </c>
    </row>
    <row r="145" spans="1:6" ht="15.75">
      <c r="A145" s="5">
        <v>149</v>
      </c>
      <c r="B145" s="11">
        <v>22.68</v>
      </c>
      <c r="C145" s="5">
        <v>44.5</v>
      </c>
      <c r="D145" s="5">
        <v>35.6</v>
      </c>
      <c r="E145" s="6">
        <v>14.849999999999998</v>
      </c>
      <c r="F145" s="5">
        <v>149</v>
      </c>
    </row>
    <row r="146" spans="1:6" ht="15.75">
      <c r="A146" s="5">
        <v>109</v>
      </c>
      <c r="B146" s="11">
        <v>21.8</v>
      </c>
      <c r="C146" s="5">
        <v>9.3000000000000007</v>
      </c>
      <c r="D146" s="5">
        <v>0.9</v>
      </c>
      <c r="E146" s="6">
        <v>11.190000000000001</v>
      </c>
      <c r="F146" s="5">
        <v>109</v>
      </c>
    </row>
    <row r="147" spans="1:6" ht="15.75">
      <c r="A147" s="5">
        <v>122</v>
      </c>
      <c r="B147" s="11">
        <v>21.259999999999998</v>
      </c>
      <c r="C147" s="5">
        <v>27.5</v>
      </c>
      <c r="D147" s="5">
        <v>16</v>
      </c>
      <c r="E147" s="6">
        <v>14.979999999999999</v>
      </c>
      <c r="F147" s="5">
        <v>122</v>
      </c>
    </row>
    <row r="148" spans="1:6" ht="15.75">
      <c r="A148" s="5">
        <v>116</v>
      </c>
      <c r="B148" s="11">
        <v>21.1</v>
      </c>
      <c r="C148" s="5">
        <v>10.8</v>
      </c>
      <c r="D148" s="5">
        <v>6</v>
      </c>
      <c r="E148" s="6">
        <v>10.549999999999999</v>
      </c>
      <c r="F148" s="5">
        <v>116</v>
      </c>
    </row>
    <row r="149" spans="1:6" ht="15.75">
      <c r="A149" s="5">
        <v>110</v>
      </c>
      <c r="B149" s="11">
        <v>20.46</v>
      </c>
      <c r="C149" s="5">
        <v>12.6</v>
      </c>
      <c r="D149" s="5">
        <v>18.3</v>
      </c>
      <c r="E149" s="6">
        <v>5.2099999999999991</v>
      </c>
      <c r="F149" s="5">
        <v>110</v>
      </c>
    </row>
    <row r="150" spans="1:6" ht="15.75">
      <c r="A150" s="5">
        <v>112</v>
      </c>
      <c r="B150" s="11">
        <v>20.440000000000001</v>
      </c>
      <c r="C150" s="5">
        <v>1.5</v>
      </c>
      <c r="D150" s="5">
        <v>30</v>
      </c>
      <c r="E150" s="6">
        <v>18.47</v>
      </c>
      <c r="F150" s="5">
        <v>112</v>
      </c>
    </row>
    <row r="151" spans="1:6" ht="15.75">
      <c r="A151" s="5">
        <v>120</v>
      </c>
      <c r="B151" s="11">
        <v>19.28</v>
      </c>
      <c r="C151" s="5">
        <v>26.7</v>
      </c>
      <c r="D151" s="5">
        <v>22.3</v>
      </c>
      <c r="E151" s="6">
        <v>12.070000000000002</v>
      </c>
      <c r="F151" s="5">
        <v>120</v>
      </c>
    </row>
    <row r="152" spans="1:6" ht="15.75">
      <c r="A152" s="5">
        <v>151</v>
      </c>
      <c r="B152" s="11">
        <v>19.14</v>
      </c>
      <c r="C152" s="5">
        <v>35.799999999999997</v>
      </c>
      <c r="D152" s="5">
        <v>49.3</v>
      </c>
      <c r="E152" s="6">
        <v>6.75</v>
      </c>
      <c r="F152" s="5">
        <v>151</v>
      </c>
    </row>
    <row r="153" spans="1:6" ht="15.75">
      <c r="A153" s="5">
        <v>119</v>
      </c>
      <c r="B153" s="11">
        <v>18.940000000000001</v>
      </c>
      <c r="C153" s="5">
        <v>9.9</v>
      </c>
      <c r="D153" s="5">
        <v>35.700000000000003</v>
      </c>
      <c r="E153" s="6">
        <v>19.64</v>
      </c>
      <c r="F153" s="5">
        <v>119</v>
      </c>
    </row>
    <row r="154" spans="1:6" ht="15.75">
      <c r="A154" s="5">
        <v>116</v>
      </c>
      <c r="B154" s="11">
        <v>18.920000000000002</v>
      </c>
      <c r="C154" s="5">
        <v>12</v>
      </c>
      <c r="D154" s="5">
        <v>43.1</v>
      </c>
      <c r="E154" s="6">
        <v>14.719999999999999</v>
      </c>
      <c r="F154" s="5">
        <v>116</v>
      </c>
    </row>
    <row r="155" spans="1:6" ht="15.75">
      <c r="A155" s="5">
        <v>152</v>
      </c>
      <c r="B155" s="11">
        <v>18.64</v>
      </c>
      <c r="C155" s="5">
        <v>46.8</v>
      </c>
      <c r="D155" s="5">
        <v>34.5</v>
      </c>
      <c r="E155" s="6">
        <v>17.419999999999998</v>
      </c>
      <c r="F155" s="5">
        <v>152</v>
      </c>
    </row>
    <row r="156" spans="1:6" ht="15.75">
      <c r="A156" s="5">
        <v>126</v>
      </c>
      <c r="B156" s="11">
        <v>18.440000000000001</v>
      </c>
      <c r="C156" s="5">
        <v>11.8</v>
      </c>
      <c r="D156" s="5">
        <v>25.9</v>
      </c>
      <c r="E156" s="6">
        <v>4.2600000000000016</v>
      </c>
      <c r="F156" s="5">
        <v>126</v>
      </c>
    </row>
    <row r="157" spans="1:6" ht="15.75">
      <c r="A157" s="5">
        <v>105</v>
      </c>
      <c r="B157" s="11">
        <v>18.240000000000002</v>
      </c>
      <c r="C157" s="5">
        <v>5.7</v>
      </c>
      <c r="D157" s="5">
        <v>29.7</v>
      </c>
      <c r="E157" s="6">
        <v>16.59</v>
      </c>
      <c r="F157" s="5">
        <v>105</v>
      </c>
    </row>
    <row r="158" spans="1:6" ht="15.75">
      <c r="A158" s="5">
        <v>128</v>
      </c>
      <c r="B158" s="11">
        <v>18.059999999999999</v>
      </c>
      <c r="C158" s="5">
        <v>20.3</v>
      </c>
      <c r="D158" s="5">
        <v>32.5</v>
      </c>
      <c r="E158" s="6">
        <v>4.68</v>
      </c>
      <c r="F158" s="5">
        <v>128</v>
      </c>
    </row>
    <row r="159" spans="1:6" ht="15.75">
      <c r="A159" s="5">
        <v>83</v>
      </c>
      <c r="B159" s="11">
        <v>16.7</v>
      </c>
      <c r="C159" s="5">
        <v>2</v>
      </c>
      <c r="D159" s="5">
        <v>21.4</v>
      </c>
      <c r="E159" s="6">
        <v>17.79</v>
      </c>
      <c r="F159" s="5">
        <v>83</v>
      </c>
    </row>
    <row r="160" spans="1:6" ht="15.75">
      <c r="A160" s="5">
        <v>114</v>
      </c>
      <c r="B160" s="11">
        <v>15.9</v>
      </c>
      <c r="C160" s="5">
        <v>41.1</v>
      </c>
      <c r="D160" s="5">
        <v>5.8</v>
      </c>
      <c r="E160" s="6">
        <v>22.18</v>
      </c>
      <c r="F160" s="5">
        <v>114</v>
      </c>
    </row>
    <row r="161" spans="1:6" ht="15.75">
      <c r="A161" s="5">
        <v>110</v>
      </c>
      <c r="B161" s="11">
        <v>15.6</v>
      </c>
      <c r="C161" s="5">
        <v>40.299999999999997</v>
      </c>
      <c r="D161" s="5">
        <v>11.9</v>
      </c>
      <c r="E161" s="6">
        <v>19.189999999999998</v>
      </c>
      <c r="F161" s="5">
        <v>110</v>
      </c>
    </row>
    <row r="162" spans="1:6" ht="15.75">
      <c r="A162" s="5">
        <v>106</v>
      </c>
      <c r="B162" s="11">
        <v>15.36</v>
      </c>
      <c r="C162" s="5">
        <v>33</v>
      </c>
      <c r="D162" s="5">
        <v>19.3</v>
      </c>
      <c r="E162" s="6">
        <v>11.459999999999999</v>
      </c>
      <c r="F162" s="5">
        <v>106</v>
      </c>
    </row>
    <row r="163" spans="1:6" ht="15.75">
      <c r="A163" s="5">
        <v>104</v>
      </c>
      <c r="B163" s="11">
        <v>15.3</v>
      </c>
      <c r="C163" s="5">
        <v>24.6</v>
      </c>
      <c r="D163" s="5">
        <v>2.2000000000000002</v>
      </c>
      <c r="E163" s="6">
        <v>14.57</v>
      </c>
      <c r="F163" s="5">
        <v>104</v>
      </c>
    </row>
    <row r="164" spans="1:6" ht="15.75">
      <c r="A164" s="5">
        <v>123</v>
      </c>
      <c r="B164" s="11">
        <v>15.12</v>
      </c>
      <c r="C164" s="5">
        <v>16</v>
      </c>
      <c r="D164" s="5">
        <v>40.799999999999997</v>
      </c>
      <c r="E164" s="6">
        <v>18.739999999999998</v>
      </c>
      <c r="F164" s="5">
        <v>123</v>
      </c>
    </row>
    <row r="165" spans="1:6" ht="15.75">
      <c r="A165" s="5">
        <v>127</v>
      </c>
      <c r="B165" s="11">
        <v>14.84</v>
      </c>
      <c r="C165" s="5">
        <v>20.5</v>
      </c>
      <c r="D165" s="5">
        <v>18.3</v>
      </c>
      <c r="E165" s="6">
        <v>9.8500000000000014</v>
      </c>
      <c r="F165" s="5">
        <v>127</v>
      </c>
    </row>
    <row r="166" spans="1:6" ht="15.75">
      <c r="A166" s="5">
        <v>74</v>
      </c>
      <c r="B166" s="11">
        <v>14.72</v>
      </c>
      <c r="C166" s="5">
        <v>1.5</v>
      </c>
      <c r="D166" s="5">
        <v>33</v>
      </c>
      <c r="E166" s="6">
        <v>10.41</v>
      </c>
      <c r="F166" s="5">
        <v>74</v>
      </c>
    </row>
    <row r="167" spans="1:6" ht="15.75">
      <c r="A167" s="5">
        <v>124</v>
      </c>
      <c r="B167" s="11">
        <v>14.66</v>
      </c>
      <c r="C167" s="5">
        <v>47</v>
      </c>
      <c r="D167" s="5">
        <v>8.5</v>
      </c>
      <c r="E167" s="6">
        <v>24.93</v>
      </c>
      <c r="F167" s="5">
        <v>124</v>
      </c>
    </row>
    <row r="168" spans="1:6" ht="15.75">
      <c r="A168" s="5">
        <v>91</v>
      </c>
      <c r="B168" s="11">
        <v>14.64</v>
      </c>
      <c r="C168" s="5">
        <v>3.7</v>
      </c>
      <c r="D168" s="5">
        <v>13.8</v>
      </c>
      <c r="E168" s="6">
        <v>0.14999999999999947</v>
      </c>
      <c r="F168" s="5">
        <v>91</v>
      </c>
    </row>
    <row r="169" spans="1:6" ht="15.75">
      <c r="A169" s="5">
        <v>114</v>
      </c>
      <c r="B169" s="11">
        <v>14.620000000000001</v>
      </c>
      <c r="C169" s="5">
        <v>26.7</v>
      </c>
      <c r="D169" s="5">
        <v>35.1</v>
      </c>
      <c r="E169" s="6">
        <v>3.6199999999999992</v>
      </c>
      <c r="F169" s="5">
        <v>114</v>
      </c>
    </row>
    <row r="170" spans="1:6" ht="15.75">
      <c r="A170" s="5">
        <v>111</v>
      </c>
      <c r="B170" s="11">
        <v>14.38</v>
      </c>
      <c r="C170" s="5">
        <v>11.7</v>
      </c>
      <c r="D170" s="5">
        <v>36.799999999999997</v>
      </c>
      <c r="E170" s="6">
        <v>17.82</v>
      </c>
      <c r="F170" s="5">
        <v>111</v>
      </c>
    </row>
    <row r="171" spans="1:6" ht="15.75">
      <c r="A171" s="5">
        <v>124</v>
      </c>
      <c r="B171" s="11">
        <v>14.379999999999999</v>
      </c>
      <c r="C171" s="5">
        <v>38.6</v>
      </c>
      <c r="D171" s="5">
        <v>65.599999999999994</v>
      </c>
      <c r="E171" s="6">
        <v>16.750000000000004</v>
      </c>
      <c r="F171" s="5">
        <v>124</v>
      </c>
    </row>
    <row r="172" spans="1:6" ht="15.75">
      <c r="A172" s="5">
        <v>123</v>
      </c>
      <c r="B172" s="11">
        <v>13.5</v>
      </c>
      <c r="C172" s="5">
        <v>32.799999999999997</v>
      </c>
      <c r="D172" s="5">
        <v>23.5</v>
      </c>
      <c r="E172" s="6">
        <v>12.749999999999998</v>
      </c>
      <c r="F172" s="5">
        <v>123</v>
      </c>
    </row>
    <row r="173" spans="1:6" ht="15.75">
      <c r="A173" s="5">
        <v>83</v>
      </c>
      <c r="B173" s="11">
        <v>13.5</v>
      </c>
      <c r="C173" s="5">
        <v>1.6</v>
      </c>
      <c r="D173" s="5">
        <v>20.7</v>
      </c>
      <c r="E173" s="6">
        <v>15.27</v>
      </c>
      <c r="F173" s="5">
        <v>83</v>
      </c>
    </row>
    <row r="174" spans="1:6" ht="15.75">
      <c r="A174" s="5">
        <v>96</v>
      </c>
      <c r="B174" s="11">
        <v>12.44</v>
      </c>
      <c r="C174" s="5">
        <v>45.9</v>
      </c>
      <c r="D174" s="5">
        <v>69.3</v>
      </c>
      <c r="E174" s="6">
        <v>16.95</v>
      </c>
      <c r="F174" s="5">
        <v>96</v>
      </c>
    </row>
    <row r="175" spans="1:6" ht="15.75">
      <c r="A175" s="5">
        <v>62</v>
      </c>
      <c r="B175" s="11">
        <v>12.44</v>
      </c>
      <c r="C175" s="5">
        <v>4.0999999999999996</v>
      </c>
      <c r="D175" s="5">
        <v>31.6</v>
      </c>
      <c r="E175" s="6">
        <v>11.129999999999999</v>
      </c>
      <c r="F175" s="5">
        <v>62</v>
      </c>
    </row>
    <row r="176" spans="1:6" ht="15.75">
      <c r="A176" s="5">
        <v>105</v>
      </c>
      <c r="B176" s="11">
        <v>12.379999999999999</v>
      </c>
      <c r="C176" s="5">
        <v>43.7</v>
      </c>
      <c r="D176" s="5">
        <v>89.4</v>
      </c>
      <c r="E176" s="6">
        <v>7.7799999999999976</v>
      </c>
      <c r="F176" s="5">
        <v>105</v>
      </c>
    </row>
    <row r="177" spans="1:6" ht="15.75">
      <c r="A177" s="5">
        <v>85</v>
      </c>
      <c r="B177" s="11">
        <v>12.34</v>
      </c>
      <c r="C177" s="5">
        <v>36.9</v>
      </c>
      <c r="D177" s="5">
        <v>45.2</v>
      </c>
      <c r="E177" s="6">
        <v>1.5399999999999956</v>
      </c>
      <c r="F177" s="5">
        <v>85</v>
      </c>
    </row>
    <row r="178" spans="1:6" ht="15.75">
      <c r="A178" s="5">
        <v>89</v>
      </c>
      <c r="B178" s="11">
        <v>12.02</v>
      </c>
      <c r="C178" s="5">
        <v>25.7</v>
      </c>
      <c r="D178" s="5">
        <v>43.3</v>
      </c>
      <c r="E178" s="6">
        <v>18.04</v>
      </c>
      <c r="F178" s="5">
        <v>89</v>
      </c>
    </row>
    <row r="179" spans="1:6" ht="15.75">
      <c r="A179" s="5">
        <v>90</v>
      </c>
      <c r="B179" s="11">
        <v>12</v>
      </c>
      <c r="C179" s="5">
        <v>11.6</v>
      </c>
      <c r="D179" s="5">
        <v>18.399999999999999</v>
      </c>
      <c r="E179" s="6">
        <v>3.4400000000000013</v>
      </c>
      <c r="F179" s="5">
        <v>90</v>
      </c>
    </row>
    <row r="180" spans="1:6" ht="15.75">
      <c r="A180" s="5">
        <v>139</v>
      </c>
      <c r="B180" s="11">
        <v>11.64</v>
      </c>
      <c r="C180" s="5">
        <v>15.9</v>
      </c>
      <c r="D180" s="5">
        <v>49.6</v>
      </c>
      <c r="E180" s="6">
        <v>9.4299999999999962</v>
      </c>
      <c r="F180" s="5">
        <v>139</v>
      </c>
    </row>
    <row r="181" spans="1:6" ht="15.75">
      <c r="A181" s="5">
        <v>90</v>
      </c>
      <c r="B181" s="11">
        <v>11.58</v>
      </c>
      <c r="C181" s="5">
        <v>37.6</v>
      </c>
      <c r="D181" s="5">
        <v>21.6</v>
      </c>
      <c r="E181" s="6">
        <v>11.95</v>
      </c>
      <c r="F181" s="5">
        <v>90</v>
      </c>
    </row>
    <row r="182" spans="1:6" ht="15.75">
      <c r="A182" s="5">
        <v>122</v>
      </c>
      <c r="B182" s="11">
        <v>10.9</v>
      </c>
      <c r="C182" s="5">
        <v>39.299999999999997</v>
      </c>
      <c r="D182" s="5">
        <v>45.1</v>
      </c>
      <c r="E182" s="6">
        <v>6.0599999999999952</v>
      </c>
      <c r="F182" s="5">
        <v>122</v>
      </c>
    </row>
    <row r="183" spans="1:6" ht="15.75">
      <c r="A183" s="5">
        <v>95</v>
      </c>
      <c r="B183" s="11">
        <v>10.76</v>
      </c>
      <c r="C183" s="5">
        <v>35.1</v>
      </c>
      <c r="D183" s="5">
        <v>65.900000000000006</v>
      </c>
      <c r="E183" s="6">
        <v>17</v>
      </c>
      <c r="F183" s="5">
        <v>95</v>
      </c>
    </row>
    <row r="184" spans="1:6" ht="15.75">
      <c r="A184" s="5">
        <v>98</v>
      </c>
      <c r="B184" s="11">
        <v>10.120000000000001</v>
      </c>
      <c r="C184" s="5">
        <v>39</v>
      </c>
      <c r="D184" s="5">
        <v>9.3000000000000007</v>
      </c>
      <c r="E184" s="6">
        <v>18.339999999999996</v>
      </c>
      <c r="F184" s="5">
        <v>98</v>
      </c>
    </row>
    <row r="185" spans="1:6" ht="15.75">
      <c r="A185" s="5">
        <v>93</v>
      </c>
      <c r="B185" s="11">
        <v>9.92</v>
      </c>
      <c r="C185" s="5">
        <v>20.100000000000001</v>
      </c>
      <c r="D185" s="5">
        <v>17</v>
      </c>
      <c r="E185" s="6">
        <v>5.2100000000000009</v>
      </c>
      <c r="F185" s="5">
        <v>93</v>
      </c>
    </row>
    <row r="186" spans="1:6" ht="15.75">
      <c r="A186" s="5">
        <v>77</v>
      </c>
      <c r="B186" s="11">
        <v>9.879999999999999</v>
      </c>
      <c r="C186" s="5">
        <v>16</v>
      </c>
      <c r="D186" s="5">
        <v>22.3</v>
      </c>
      <c r="E186" s="6">
        <v>1.0199999999999996</v>
      </c>
      <c r="F186" s="5">
        <v>77</v>
      </c>
    </row>
    <row r="187" spans="1:6" ht="15.75">
      <c r="A187" s="5">
        <v>35</v>
      </c>
      <c r="B187" s="11">
        <v>9.82</v>
      </c>
      <c r="C187" s="5">
        <v>11.6</v>
      </c>
      <c r="D187" s="5">
        <v>5.7</v>
      </c>
      <c r="E187" s="6">
        <v>92</v>
      </c>
      <c r="F187" s="5">
        <v>35</v>
      </c>
    </row>
    <row r="188" spans="1:6" ht="15.75">
      <c r="A188" s="5">
        <v>54</v>
      </c>
      <c r="B188" s="11">
        <v>9.7200000000000006</v>
      </c>
      <c r="C188" s="5">
        <v>2.1</v>
      </c>
      <c r="D188" s="5">
        <v>1</v>
      </c>
      <c r="E188" s="6">
        <v>1.5100000000000002</v>
      </c>
      <c r="F188" s="5">
        <v>54</v>
      </c>
    </row>
    <row r="189" spans="1:6" ht="15.75">
      <c r="A189" s="5">
        <v>54</v>
      </c>
      <c r="B189" s="11">
        <v>9.620000000000001</v>
      </c>
      <c r="C189" s="5">
        <v>0.4</v>
      </c>
      <c r="D189" s="5">
        <v>25.6</v>
      </c>
      <c r="E189" s="6">
        <v>11.269999999999998</v>
      </c>
      <c r="F189" s="5">
        <v>54</v>
      </c>
    </row>
    <row r="190" spans="1:6" ht="15.75">
      <c r="A190" s="5">
        <v>109</v>
      </c>
      <c r="B190" s="11">
        <v>9.6</v>
      </c>
      <c r="C190" s="5">
        <v>25.9</v>
      </c>
      <c r="D190" s="5">
        <v>20.5</v>
      </c>
      <c r="E190" s="6">
        <v>9.0499999999999989</v>
      </c>
      <c r="F190" s="5">
        <v>109</v>
      </c>
    </row>
    <row r="191" spans="1:6" ht="15.75">
      <c r="A191" s="5">
        <v>78</v>
      </c>
      <c r="B191" s="11">
        <v>8.56</v>
      </c>
      <c r="C191" s="5">
        <v>38.9</v>
      </c>
      <c r="D191" s="5">
        <v>50.6</v>
      </c>
      <c r="E191" s="6">
        <v>19.989999999999998</v>
      </c>
      <c r="F191" s="5">
        <v>78</v>
      </c>
    </row>
    <row r="192" spans="1:6" ht="15.75">
      <c r="A192" s="5">
        <v>62</v>
      </c>
      <c r="B192" s="11">
        <v>8.08</v>
      </c>
      <c r="C192" s="5">
        <v>29.9</v>
      </c>
      <c r="D192" s="5">
        <v>9.4</v>
      </c>
      <c r="E192" s="6">
        <v>11.729999999999999</v>
      </c>
      <c r="F192" s="5">
        <v>62</v>
      </c>
    </row>
    <row r="193" spans="1:6" ht="15.75">
      <c r="A193" s="5">
        <v>86</v>
      </c>
      <c r="B193" s="11">
        <v>8</v>
      </c>
      <c r="C193" s="5">
        <v>11</v>
      </c>
      <c r="D193" s="5">
        <v>29.7</v>
      </c>
      <c r="E193" s="6">
        <v>16.119999999999997</v>
      </c>
      <c r="F193" s="5">
        <v>86</v>
      </c>
    </row>
    <row r="194" spans="1:6" ht="15.75">
      <c r="A194" s="5">
        <v>81</v>
      </c>
      <c r="B194" s="11">
        <v>7.76</v>
      </c>
      <c r="C194" s="5">
        <v>21.7</v>
      </c>
      <c r="D194" s="5">
        <v>50.4</v>
      </c>
      <c r="E194" s="6">
        <v>12.57</v>
      </c>
      <c r="F194" s="5">
        <v>81</v>
      </c>
    </row>
    <row r="195" spans="1:6" ht="15.75">
      <c r="A195" s="5">
        <v>86</v>
      </c>
      <c r="B195" s="11">
        <v>6.74</v>
      </c>
      <c r="C195" s="5">
        <v>48.9</v>
      </c>
      <c r="D195" s="5">
        <v>75</v>
      </c>
      <c r="E195" s="6">
        <v>15.32</v>
      </c>
      <c r="F195" s="5">
        <v>86</v>
      </c>
    </row>
    <row r="196" spans="1:6" ht="15.75">
      <c r="A196" s="5">
        <v>83</v>
      </c>
      <c r="B196" s="11">
        <v>6.74</v>
      </c>
      <c r="C196" s="5">
        <v>12.1</v>
      </c>
      <c r="D196" s="5">
        <v>23.4</v>
      </c>
      <c r="E196" s="6">
        <v>18.560000000000002</v>
      </c>
      <c r="F196" s="5">
        <v>83</v>
      </c>
    </row>
    <row r="197" spans="1:6" ht="15.75">
      <c r="A197" s="5">
        <v>28</v>
      </c>
      <c r="B197" s="11">
        <v>6</v>
      </c>
      <c r="C197" s="5">
        <v>39.6</v>
      </c>
      <c r="D197" s="5">
        <v>8.6999999999999993</v>
      </c>
      <c r="E197" s="6">
        <v>111</v>
      </c>
      <c r="F197" s="5">
        <v>28</v>
      </c>
    </row>
    <row r="198" spans="1:6" ht="15.75">
      <c r="A198" s="5">
        <v>71</v>
      </c>
      <c r="B198" s="11">
        <v>5.68</v>
      </c>
      <c r="C198" s="5">
        <v>27.2</v>
      </c>
      <c r="D198" s="5">
        <v>2.1</v>
      </c>
      <c r="E198" s="6">
        <v>13.6</v>
      </c>
      <c r="F198" s="5">
        <v>71</v>
      </c>
    </row>
    <row r="199" spans="1:6" ht="15.75">
      <c r="A199" s="5">
        <v>71</v>
      </c>
      <c r="B199" s="11">
        <v>3.46</v>
      </c>
      <c r="C199" s="5">
        <v>28.1</v>
      </c>
      <c r="D199" s="5">
        <v>41.4</v>
      </c>
      <c r="E199" s="6">
        <v>18.220000000000002</v>
      </c>
      <c r="F199" s="5">
        <v>71</v>
      </c>
    </row>
    <row r="200" spans="1:6" ht="15.75">
      <c r="A200" s="5">
        <v>207</v>
      </c>
      <c r="B200" s="11">
        <v>38</v>
      </c>
      <c r="C200" s="5">
        <v>35.4</v>
      </c>
      <c r="D200" s="5">
        <v>75.599999999999994</v>
      </c>
      <c r="E200" s="6">
        <v>6.8299999999999947</v>
      </c>
      <c r="F200" s="5">
        <v>207</v>
      </c>
    </row>
    <row r="201" spans="1:6" ht="15.75">
      <c r="A201" s="5">
        <v>113</v>
      </c>
      <c r="B201" s="11">
        <v>38</v>
      </c>
      <c r="C201" s="5">
        <v>17</v>
      </c>
      <c r="D201" s="5">
        <v>12.9</v>
      </c>
      <c r="E201" s="6">
        <v>10.68</v>
      </c>
      <c r="F201" s="5">
        <v>113</v>
      </c>
    </row>
  </sheetData>
  <autoFilter ref="B1:F201" xr:uid="{7C125FC6-1667-44BE-A9F3-7D0D07B00A68}"/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A02E-4726-48CE-881F-9E4FA459A7CA}">
  <sheetPr>
    <pageSetUpPr autoPageBreaks="0"/>
  </sheetPr>
  <dimension ref="A1:I35"/>
  <sheetViews>
    <sheetView workbookViewId="0">
      <selection activeCell="D33" sqref="D33"/>
    </sheetView>
  </sheetViews>
  <sheetFormatPr defaultRowHeight="15"/>
  <cols>
    <col min="1" max="1" width="14.5703125" customWidth="1"/>
    <col min="2" max="2" width="14.85546875" customWidth="1"/>
    <col min="3" max="3" width="14.140625" bestFit="1" customWidth="1"/>
    <col min="4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3.140625" bestFit="1" customWidth="1"/>
  </cols>
  <sheetData>
    <row r="1" spans="1:9">
      <c r="A1" s="54" t="s">
        <v>60</v>
      </c>
      <c r="B1" s="54"/>
    </row>
    <row r="2" spans="1:9">
      <c r="A2" t="s">
        <v>61</v>
      </c>
      <c r="B2">
        <v>0.5063259576681548</v>
      </c>
    </row>
    <row r="3" spans="1:9">
      <c r="A3" t="s">
        <v>62</v>
      </c>
      <c r="B3">
        <v>0.25636597540857414</v>
      </c>
    </row>
    <row r="4" spans="1:9">
      <c r="A4" t="s">
        <v>63</v>
      </c>
      <c r="B4">
        <v>0.24111194413490386</v>
      </c>
    </row>
    <row r="5" spans="1:9">
      <c r="A5" t="s">
        <v>19</v>
      </c>
      <c r="B5">
        <v>60.917084500611963</v>
      </c>
    </row>
    <row r="6" spans="1:9" ht="15.75" thickBot="1">
      <c r="A6" s="18" t="s">
        <v>64</v>
      </c>
      <c r="B6" s="18">
        <v>200</v>
      </c>
    </row>
    <row r="8" spans="1:9" ht="15.75" thickBot="1">
      <c r="A8" t="s">
        <v>65</v>
      </c>
    </row>
    <row r="9" spans="1:9">
      <c r="A9" s="19"/>
      <c r="B9" s="19" t="s">
        <v>69</v>
      </c>
      <c r="C9" s="19" t="s">
        <v>70</v>
      </c>
      <c r="D9" s="19" t="s">
        <v>71</v>
      </c>
      <c r="E9" s="19" t="s">
        <v>72</v>
      </c>
      <c r="F9" s="19" t="s">
        <v>73</v>
      </c>
    </row>
    <row r="10" spans="1:9">
      <c r="A10" t="s">
        <v>66</v>
      </c>
      <c r="B10">
        <v>4</v>
      </c>
      <c r="C10">
        <v>249467.49379683367</v>
      </c>
      <c r="D10">
        <v>62366.873449208419</v>
      </c>
      <c r="E10">
        <v>16.806440921035946</v>
      </c>
      <c r="F10">
        <v>7.454668609029141E-12</v>
      </c>
    </row>
    <row r="11" spans="1:9">
      <c r="A11" t="s">
        <v>67</v>
      </c>
      <c r="B11">
        <v>195</v>
      </c>
      <c r="C11">
        <v>723623.78089066618</v>
      </c>
      <c r="D11">
        <v>3710.8911840546984</v>
      </c>
    </row>
    <row r="12" spans="1:9" ht="15.75" thickBot="1">
      <c r="A12" s="18" t="s">
        <v>29</v>
      </c>
      <c r="B12" s="18">
        <v>199</v>
      </c>
      <c r="C12" s="18">
        <v>973091.27468749986</v>
      </c>
      <c r="D12" s="18"/>
      <c r="E12" s="18"/>
      <c r="F12" s="18"/>
    </row>
    <row r="13" spans="1:9" ht="15.75" thickBot="1"/>
    <row r="14" spans="1:9">
      <c r="A14" s="19"/>
      <c r="B14" s="19" t="s">
        <v>74</v>
      </c>
      <c r="C14" s="19" t="s">
        <v>19</v>
      </c>
      <c r="D14" s="19" t="s">
        <v>75</v>
      </c>
      <c r="E14" s="19" t="s">
        <v>76</v>
      </c>
      <c r="F14" s="19" t="s">
        <v>77</v>
      </c>
      <c r="G14" s="19" t="s">
        <v>78</v>
      </c>
      <c r="H14" s="19" t="s">
        <v>79</v>
      </c>
      <c r="I14" s="19" t="s">
        <v>80</v>
      </c>
    </row>
    <row r="15" spans="1:9">
      <c r="A15" t="s">
        <v>68</v>
      </c>
      <c r="B15">
        <v>70.364845995084707</v>
      </c>
      <c r="C15">
        <v>11.965509091711688</v>
      </c>
      <c r="D15">
        <v>5.8806395495387056</v>
      </c>
      <c r="E15">
        <v>1.7486637217945452E-8</v>
      </c>
      <c r="F15">
        <v>46.766420488921497</v>
      </c>
      <c r="G15">
        <v>93.963271501247917</v>
      </c>
      <c r="H15">
        <v>46.766420488921497</v>
      </c>
      <c r="I15">
        <v>93.963271501247917</v>
      </c>
    </row>
    <row r="16" spans="1:9">
      <c r="A16" t="s">
        <v>2</v>
      </c>
      <c r="B16">
        <v>1.0263640230062585</v>
      </c>
      <c r="C16">
        <v>0.18149086989578594</v>
      </c>
      <c r="D16">
        <v>5.6551826744541369</v>
      </c>
      <c r="E16">
        <v>5.4796567171222928E-8</v>
      </c>
      <c r="F16">
        <v>0.66842699412955509</v>
      </c>
      <c r="G16">
        <v>1.3843010518829619</v>
      </c>
      <c r="H16">
        <v>0.66842699412955509</v>
      </c>
      <c r="I16">
        <v>1.3843010518829619</v>
      </c>
    </row>
    <row r="17" spans="1:9">
      <c r="A17" t="s">
        <v>3</v>
      </c>
      <c r="B17">
        <v>0.65626311529199244</v>
      </c>
      <c r="C17">
        <v>0.21687683042174502</v>
      </c>
      <c r="D17">
        <v>3.0259715342381388</v>
      </c>
      <c r="E17">
        <v>2.8126252060433196E-3</v>
      </c>
      <c r="F17">
        <v>0.22853775170796714</v>
      </c>
      <c r="G17">
        <v>1.0839884788760177</v>
      </c>
      <c r="H17">
        <v>0.22853775170796714</v>
      </c>
      <c r="I17">
        <v>1.0839884788760177</v>
      </c>
    </row>
    <row r="18" spans="1:9">
      <c r="A18" t="s">
        <v>4</v>
      </c>
      <c r="B18">
        <v>0.60605441666149684</v>
      </c>
      <c r="C18">
        <v>0.22675114850694925</v>
      </c>
      <c r="D18">
        <v>2.6727733052382892</v>
      </c>
      <c r="E18">
        <v>8.1598010068604405E-3</v>
      </c>
      <c r="F18">
        <v>0.1588548829463185</v>
      </c>
      <c r="G18">
        <v>1.0532539503766751</v>
      </c>
      <c r="H18">
        <v>0.1588548829463185</v>
      </c>
      <c r="I18">
        <v>1.0532539503766751</v>
      </c>
    </row>
    <row r="19" spans="1:9" ht="15.75" thickBot="1">
      <c r="A19" s="18" t="s">
        <v>5</v>
      </c>
      <c r="B19" s="18">
        <v>0.50624236961475777</v>
      </c>
      <c r="C19" s="18">
        <v>0.34128311955458879</v>
      </c>
      <c r="D19" s="18">
        <v>1.4833501588811617</v>
      </c>
      <c r="E19" s="18">
        <v>0.1395958515092961</v>
      </c>
      <c r="F19" s="18">
        <v>-0.16683758140033567</v>
      </c>
      <c r="G19" s="18">
        <v>1.1793223206298511</v>
      </c>
      <c r="H19" s="18">
        <v>-0.16683758140033567</v>
      </c>
      <c r="I19" s="18">
        <v>1.1793223206298511</v>
      </c>
    </row>
    <row r="21" spans="1:9">
      <c r="A21" t="s">
        <v>82</v>
      </c>
      <c r="B21">
        <v>1000</v>
      </c>
    </row>
    <row r="22" spans="1:9">
      <c r="A22" t="s">
        <v>83</v>
      </c>
      <c r="B22" s="57">
        <f>B15</f>
        <v>70.364845995084707</v>
      </c>
      <c r="C22">
        <f>B21-B22</f>
        <v>929.63515400491531</v>
      </c>
    </row>
    <row r="23" spans="1:9">
      <c r="C23" s="56" t="s">
        <v>84</v>
      </c>
    </row>
    <row r="24" spans="1:9">
      <c r="A24" t="s">
        <v>2</v>
      </c>
      <c r="B24">
        <v>1.0263640230062585</v>
      </c>
      <c r="C24" s="49">
        <v>630</v>
      </c>
      <c r="D24" s="4">
        <f>B24+C24</f>
        <v>631.02636402300629</v>
      </c>
    </row>
    <row r="25" spans="1:9">
      <c r="A25" t="s">
        <v>3</v>
      </c>
      <c r="B25">
        <v>0.65626311529199244</v>
      </c>
      <c r="C25" s="50">
        <v>100</v>
      </c>
      <c r="D25" s="4">
        <f>B25+C25</f>
        <v>100.65626311529199</v>
      </c>
    </row>
    <row r="26" spans="1:9">
      <c r="A26" t="s">
        <v>4</v>
      </c>
      <c r="B26">
        <v>0.60605441666149684</v>
      </c>
      <c r="C26" s="50">
        <v>100</v>
      </c>
      <c r="D26" s="4">
        <f t="shared" ref="D26:D27" si="0">B26+C26</f>
        <v>100.60605441666149</v>
      </c>
    </row>
    <row r="27" spans="1:9" ht="15.75" thickBot="1">
      <c r="A27" s="18" t="s">
        <v>5</v>
      </c>
      <c r="B27" s="18">
        <v>0.50624236961475777</v>
      </c>
      <c r="C27" s="51">
        <v>96</v>
      </c>
      <c r="D27" s="4">
        <f t="shared" si="0"/>
        <v>96.506242369614753</v>
      </c>
    </row>
    <row r="29" spans="1:9">
      <c r="A29" s="65" t="s">
        <v>91</v>
      </c>
      <c r="B29" s="66"/>
    </row>
    <row r="30" spans="1:9">
      <c r="A30" s="58" t="s">
        <v>85</v>
      </c>
      <c r="B30" s="59">
        <v>850</v>
      </c>
    </row>
    <row r="31" spans="1:9">
      <c r="A31" s="60" t="s">
        <v>86</v>
      </c>
      <c r="B31" s="61">
        <v>50</v>
      </c>
    </row>
    <row r="32" spans="1:9">
      <c r="A32" s="60" t="s">
        <v>87</v>
      </c>
      <c r="B32" s="61">
        <v>50</v>
      </c>
    </row>
    <row r="33" spans="1:2">
      <c r="A33" s="60" t="s">
        <v>88</v>
      </c>
      <c r="B33" s="61">
        <v>50</v>
      </c>
    </row>
    <row r="34" spans="1:2">
      <c r="A34" s="60" t="s">
        <v>89</v>
      </c>
      <c r="B34" s="62">
        <f>B30+B31+B32+B33</f>
        <v>1000</v>
      </c>
    </row>
    <row r="35" spans="1:2">
      <c r="A35" s="63" t="s">
        <v>90</v>
      </c>
      <c r="B35" s="64">
        <f>B22+(B24*B30)+(B25*B31)+(B26*B32)+(B27*B33)</f>
        <v>1031.2022606288167</v>
      </c>
    </row>
  </sheetData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6652-0DB5-44EB-8A32-4A1D79E8EC1D}">
  <dimension ref="A1:K201"/>
  <sheetViews>
    <sheetView tabSelected="1" workbookViewId="0">
      <selection activeCell="J19" sqref="J19"/>
    </sheetView>
  </sheetViews>
  <sheetFormatPr defaultRowHeight="15"/>
  <cols>
    <col min="2" max="2" width="11.28515625" bestFit="1" customWidth="1"/>
    <col min="3" max="3" width="11.42578125" bestFit="1" customWidth="1"/>
    <col min="4" max="4" width="6.140625" bestFit="1" customWidth="1"/>
    <col min="8" max="8" width="10.42578125" bestFit="1" customWidth="1"/>
    <col min="10" max="10" width="17.5703125" bestFit="1" customWidth="1"/>
    <col min="11" max="11" width="11" customWidth="1"/>
  </cols>
  <sheetData>
    <row r="1" spans="1:11" ht="15.75">
      <c r="A1" s="7" t="s">
        <v>0</v>
      </c>
      <c r="B1" s="2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9" t="s">
        <v>51</v>
      </c>
      <c r="J1" t="s">
        <v>92</v>
      </c>
      <c r="K1">
        <v>0.42</v>
      </c>
    </row>
    <row r="2" spans="1:11" ht="15.75">
      <c r="A2" s="3">
        <v>140</v>
      </c>
      <c r="B2" s="31">
        <v>45135</v>
      </c>
      <c r="C2" s="11">
        <v>196.98</v>
      </c>
      <c r="D2" s="5">
        <v>43.9</v>
      </c>
      <c r="E2" s="5">
        <v>1.7</v>
      </c>
      <c r="F2" s="6">
        <v>39.76</v>
      </c>
      <c r="G2" s="5">
        <v>227</v>
      </c>
      <c r="H2" s="14" t="str" cm="1">
        <f t="array" ref="H2:H201">TEXT(B2:B201,"gggg")</f>
        <v>Cuma</v>
      </c>
      <c r="J2" t="s">
        <v>93</v>
      </c>
      <c r="K2" s="12">
        <f>1/(1-K1)</f>
        <v>1.7241379310344827</v>
      </c>
    </row>
    <row r="3" spans="1:11" ht="15.75">
      <c r="A3" s="3">
        <v>150</v>
      </c>
      <c r="B3" s="31">
        <v>45145</v>
      </c>
      <c r="C3" s="11">
        <v>164</v>
      </c>
      <c r="D3" s="5">
        <v>25.8</v>
      </c>
      <c r="E3" s="5">
        <v>20.6</v>
      </c>
      <c r="F3" s="6">
        <v>9.1300000000000008</v>
      </c>
      <c r="G3" s="5">
        <v>118</v>
      </c>
      <c r="H3" s="5" t="str">
        <v>Pazartesi</v>
      </c>
      <c r="J3" t="s">
        <v>95</v>
      </c>
      <c r="K3" s="4">
        <f>K2*12</f>
        <v>20.689655172413794</v>
      </c>
    </row>
    <row r="4" spans="1:11" ht="15.75">
      <c r="A4" s="3">
        <v>82</v>
      </c>
      <c r="B4" s="31">
        <v>45077</v>
      </c>
      <c r="C4" s="11">
        <v>151.96</v>
      </c>
      <c r="D4" s="5">
        <v>4.0999999999999996</v>
      </c>
      <c r="E4" s="5">
        <v>36.9</v>
      </c>
      <c r="F4" s="6">
        <v>11.270000000000001</v>
      </c>
      <c r="G4" s="5">
        <v>128</v>
      </c>
      <c r="H4" s="5" t="str">
        <v>Çarşamba</v>
      </c>
      <c r="J4" t="s">
        <v>94</v>
      </c>
      <c r="K4">
        <v>15</v>
      </c>
    </row>
    <row r="5" spans="1:11" ht="15.75">
      <c r="A5" s="3">
        <v>32</v>
      </c>
      <c r="B5" s="31">
        <v>45027</v>
      </c>
      <c r="C5" s="11">
        <v>92.987500000000011</v>
      </c>
      <c r="D5" s="5">
        <v>17.399999999999999</v>
      </c>
      <c r="E5" s="5">
        <v>38.6</v>
      </c>
      <c r="F5" s="6">
        <v>37.253750000000011</v>
      </c>
      <c r="G5" s="5">
        <v>126</v>
      </c>
      <c r="H5" s="5" t="str">
        <v>Salı</v>
      </c>
      <c r="J5" t="s">
        <v>98</v>
      </c>
      <c r="K5" s="67">
        <f>K3*K4</f>
        <v>310.34482758620692</v>
      </c>
    </row>
    <row r="6" spans="1:11" ht="15.75">
      <c r="A6" s="13">
        <v>17</v>
      </c>
      <c r="B6" s="30">
        <v>45012</v>
      </c>
      <c r="C6" s="15">
        <v>89.06</v>
      </c>
      <c r="D6" s="14">
        <v>36.6</v>
      </c>
      <c r="E6" s="14">
        <v>93.625</v>
      </c>
      <c r="F6" s="16">
        <v>23.379999999999995</v>
      </c>
      <c r="G6" s="14">
        <v>135</v>
      </c>
      <c r="H6" s="5" t="str">
        <v>Pazartesi</v>
      </c>
    </row>
    <row r="7" spans="1:11" ht="15.75">
      <c r="A7" s="3">
        <v>128</v>
      </c>
      <c r="B7" s="31">
        <v>45123</v>
      </c>
      <c r="C7" s="11">
        <v>71.06</v>
      </c>
      <c r="D7" s="5"/>
      <c r="E7" s="5">
        <v>9.1999999999999993</v>
      </c>
      <c r="F7" s="6">
        <v>31.35</v>
      </c>
      <c r="G7" s="5">
        <v>92</v>
      </c>
      <c r="H7" s="5" t="str">
        <v>Pazar</v>
      </c>
      <c r="J7" t="s">
        <v>99</v>
      </c>
      <c r="K7" s="67">
        <v>1000</v>
      </c>
    </row>
    <row r="8" spans="1:11" ht="15.75">
      <c r="A8" s="3">
        <v>43</v>
      </c>
      <c r="B8" s="31">
        <v>45038</v>
      </c>
      <c r="C8" s="11">
        <v>67.72</v>
      </c>
      <c r="D8" s="5">
        <v>27.7</v>
      </c>
      <c r="E8" s="5">
        <v>1.8</v>
      </c>
      <c r="F8" s="6">
        <v>42.49</v>
      </c>
      <c r="G8" s="5">
        <v>226</v>
      </c>
      <c r="H8" s="5" t="str">
        <v>Cumartesi</v>
      </c>
      <c r="J8" t="s">
        <v>96</v>
      </c>
      <c r="K8">
        <v>1000</v>
      </c>
    </row>
    <row r="9" spans="1:11" ht="15.75">
      <c r="A9" s="3">
        <v>151</v>
      </c>
      <c r="B9" s="31">
        <v>45146</v>
      </c>
      <c r="C9" s="11">
        <v>66.14</v>
      </c>
      <c r="D9" s="5">
        <v>13.9</v>
      </c>
      <c r="E9" s="5">
        <v>37</v>
      </c>
      <c r="F9" s="6">
        <v>20.220000000000002</v>
      </c>
      <c r="G9" s="5">
        <v>166</v>
      </c>
      <c r="H9" s="5" t="str">
        <v>Salı</v>
      </c>
      <c r="J9" t="s">
        <v>97</v>
      </c>
      <c r="K9">
        <v>1.4999999999999999E-2</v>
      </c>
    </row>
    <row r="10" spans="1:11" ht="15.75">
      <c r="A10" s="3">
        <v>184</v>
      </c>
      <c r="B10" s="31">
        <v>45179</v>
      </c>
      <c r="C10" s="11">
        <v>65.52000000000001</v>
      </c>
      <c r="D10" s="5">
        <v>43</v>
      </c>
      <c r="E10" s="5">
        <v>71.8</v>
      </c>
      <c r="F10" s="6">
        <v>21.540000000000006</v>
      </c>
      <c r="G10" s="5">
        <v>272</v>
      </c>
      <c r="H10" s="5" t="str">
        <v>Pazar</v>
      </c>
      <c r="J10" t="s">
        <v>97</v>
      </c>
      <c r="K10">
        <f>K8*K9</f>
        <v>15</v>
      </c>
    </row>
    <row r="11" spans="1:11" ht="15.75">
      <c r="A11" s="3">
        <v>99</v>
      </c>
      <c r="B11" s="31">
        <v>45094</v>
      </c>
      <c r="C11" s="11">
        <v>64.94</v>
      </c>
      <c r="D11" s="5">
        <v>42.3</v>
      </c>
      <c r="E11" s="5">
        <v>51.2</v>
      </c>
      <c r="F11" s="6">
        <v>29.639999999999993</v>
      </c>
      <c r="G11" s="5">
        <v>257</v>
      </c>
      <c r="H11" s="5" t="str">
        <v>Cumartesi</v>
      </c>
      <c r="J11" t="s">
        <v>100</v>
      </c>
      <c r="K11" s="67">
        <f>K10*K5</f>
        <v>4655.1724137931042</v>
      </c>
    </row>
    <row r="12" spans="1:11" ht="15.75">
      <c r="A12" s="3">
        <v>176</v>
      </c>
      <c r="B12" s="31">
        <v>45171</v>
      </c>
      <c r="C12" s="11">
        <v>64.38</v>
      </c>
      <c r="D12" s="5">
        <v>48.9</v>
      </c>
      <c r="E12" s="5">
        <v>41.8</v>
      </c>
      <c r="F12" s="6">
        <v>35.42</v>
      </c>
      <c r="G12" s="5">
        <v>271</v>
      </c>
      <c r="H12" s="5" t="str">
        <v>Cumartesi</v>
      </c>
      <c r="J12" t="s">
        <v>101</v>
      </c>
      <c r="K12" s="67">
        <f>K11-K7</f>
        <v>3655.1724137931042</v>
      </c>
    </row>
    <row r="13" spans="1:11" ht="15.75">
      <c r="A13" s="3">
        <v>103</v>
      </c>
      <c r="B13" s="31">
        <v>45098</v>
      </c>
      <c r="C13" s="11">
        <v>64.039999999999992</v>
      </c>
      <c r="D13" s="5">
        <v>10.1</v>
      </c>
      <c r="E13" s="5">
        <v>21.4</v>
      </c>
      <c r="F13" s="6">
        <v>24.509999999999998</v>
      </c>
      <c r="G13" s="5">
        <v>158</v>
      </c>
      <c r="H13" s="5" t="str">
        <v>Çarşamba</v>
      </c>
      <c r="J13" t="s">
        <v>102</v>
      </c>
      <c r="K13" s="68">
        <f>K11/K7</f>
        <v>4.6551724137931041</v>
      </c>
    </row>
    <row r="14" spans="1:11" ht="15.75">
      <c r="A14" s="3">
        <v>179</v>
      </c>
      <c r="B14" s="31">
        <v>45174</v>
      </c>
      <c r="C14" s="11">
        <v>63.339999999999996</v>
      </c>
      <c r="D14" s="5">
        <v>2.2999999999999998</v>
      </c>
      <c r="E14" s="5">
        <v>23.7</v>
      </c>
      <c r="F14" s="6">
        <v>19.339999999999996</v>
      </c>
      <c r="G14" s="5">
        <v>131</v>
      </c>
      <c r="H14" s="5" t="str">
        <v>Salı</v>
      </c>
    </row>
    <row r="15" spans="1:11" ht="15.75">
      <c r="A15" s="3">
        <v>102</v>
      </c>
      <c r="B15" s="31">
        <v>45097</v>
      </c>
      <c r="C15" s="11">
        <v>63.279999999999994</v>
      </c>
      <c r="D15" s="5">
        <v>36.299999999999997</v>
      </c>
      <c r="E15" s="5">
        <v>93.625</v>
      </c>
      <c r="F15" s="6">
        <v>10.339999999999989</v>
      </c>
      <c r="G15" s="5">
        <v>254</v>
      </c>
      <c r="H15" s="5" t="str">
        <v>Salı</v>
      </c>
    </row>
    <row r="16" spans="1:11" ht="15.75">
      <c r="A16" s="3">
        <v>55</v>
      </c>
      <c r="B16" s="31">
        <v>45050</v>
      </c>
      <c r="C16" s="11">
        <v>62.54</v>
      </c>
      <c r="D16" s="5">
        <v>28.8</v>
      </c>
      <c r="E16" s="5">
        <v>15.9</v>
      </c>
      <c r="F16" s="6">
        <v>34.31</v>
      </c>
      <c r="G16" s="5">
        <v>220</v>
      </c>
      <c r="H16" s="5" t="str">
        <v>Perşembe</v>
      </c>
    </row>
    <row r="17" spans="1:8" ht="15.75">
      <c r="A17" s="3">
        <v>18</v>
      </c>
      <c r="B17" s="31">
        <v>45013</v>
      </c>
      <c r="C17" s="11">
        <v>62.279999999999994</v>
      </c>
      <c r="D17" s="5">
        <v>39.6</v>
      </c>
      <c r="E17" s="5">
        <v>55.8</v>
      </c>
      <c r="F17" s="6">
        <v>25.619999999999997</v>
      </c>
      <c r="G17" s="5">
        <v>258</v>
      </c>
      <c r="H17" s="5" t="str">
        <v>Salı</v>
      </c>
    </row>
    <row r="18" spans="1:8" ht="15.75">
      <c r="A18" s="3">
        <v>36</v>
      </c>
      <c r="B18" s="31">
        <v>45031</v>
      </c>
      <c r="C18" s="11">
        <v>62.14</v>
      </c>
      <c r="D18" s="5">
        <v>4.0999999999999996</v>
      </c>
      <c r="E18" s="5">
        <v>8.5</v>
      </c>
      <c r="F18" s="6">
        <v>27.72</v>
      </c>
      <c r="G18" s="5">
        <v>129</v>
      </c>
      <c r="H18" s="5" t="str">
        <v>Cumartesi</v>
      </c>
    </row>
    <row r="19" spans="1:8" ht="15.75">
      <c r="A19" s="3">
        <v>62</v>
      </c>
      <c r="B19" s="31">
        <v>45057</v>
      </c>
      <c r="C19" s="11">
        <v>61.260000000000005</v>
      </c>
      <c r="D19" s="5">
        <v>42.7</v>
      </c>
      <c r="E19" s="5">
        <v>54.7</v>
      </c>
      <c r="F19" s="6">
        <v>25.6</v>
      </c>
      <c r="G19" s="5">
        <v>240</v>
      </c>
      <c r="H19" s="5" t="str">
        <v>Perşembe</v>
      </c>
    </row>
    <row r="20" spans="1:8" ht="15.75">
      <c r="A20" s="3">
        <v>34</v>
      </c>
      <c r="B20" s="31">
        <v>45029</v>
      </c>
      <c r="C20" s="11">
        <v>61.120000000000005</v>
      </c>
      <c r="D20" s="5">
        <v>20</v>
      </c>
      <c r="E20" s="5">
        <v>0.3</v>
      </c>
      <c r="F20" s="6">
        <v>36.440000000000005</v>
      </c>
      <c r="G20" s="5">
        <v>184</v>
      </c>
      <c r="H20" s="5" t="str">
        <v>Perşembe</v>
      </c>
    </row>
    <row r="21" spans="1:8" ht="15.75">
      <c r="A21" s="3">
        <v>170</v>
      </c>
      <c r="B21" s="31">
        <v>45165</v>
      </c>
      <c r="C21" s="11">
        <v>60.86</v>
      </c>
      <c r="D21" s="5">
        <v>10.6</v>
      </c>
      <c r="E21" s="5">
        <v>6.4</v>
      </c>
      <c r="F21" s="6">
        <v>31.169999999999995</v>
      </c>
      <c r="G21" s="5">
        <v>162</v>
      </c>
      <c r="H21" s="5" t="str">
        <v>Pazar</v>
      </c>
    </row>
    <row r="22" spans="1:8" ht="15.75">
      <c r="A22" s="3">
        <v>31</v>
      </c>
      <c r="B22" s="31">
        <v>45026</v>
      </c>
      <c r="C22" s="11">
        <v>59.58</v>
      </c>
      <c r="D22" s="5">
        <v>28.3</v>
      </c>
      <c r="E22" s="5">
        <v>43.2</v>
      </c>
      <c r="F22" s="6">
        <v>26.159999999999997</v>
      </c>
      <c r="G22" s="5">
        <v>231</v>
      </c>
      <c r="H22" s="5" t="str">
        <v>Pazartesi</v>
      </c>
    </row>
    <row r="23" spans="1:8" ht="15.75">
      <c r="A23" s="3">
        <v>26</v>
      </c>
      <c r="B23" s="31">
        <v>45021</v>
      </c>
      <c r="C23" s="11">
        <v>59.58</v>
      </c>
      <c r="D23" s="5">
        <v>3.5</v>
      </c>
      <c r="E23" s="5">
        <v>19.5</v>
      </c>
      <c r="F23" s="6">
        <v>20.239999999999998</v>
      </c>
      <c r="G23" s="5">
        <v>139</v>
      </c>
      <c r="H23" s="5" t="str">
        <v>Çarşamba</v>
      </c>
    </row>
    <row r="24" spans="1:8" ht="15.75">
      <c r="A24" s="3">
        <v>189</v>
      </c>
      <c r="B24" s="31">
        <v>45184</v>
      </c>
      <c r="C24" s="11">
        <v>59.2</v>
      </c>
      <c r="D24" s="5">
        <v>13.9</v>
      </c>
      <c r="E24" s="5">
        <v>3.7</v>
      </c>
      <c r="F24" s="6">
        <v>34.070000000000007</v>
      </c>
      <c r="G24" s="5">
        <v>167</v>
      </c>
      <c r="H24" s="5" t="str">
        <v>Cuma</v>
      </c>
    </row>
    <row r="25" spans="1:8" ht="15.75">
      <c r="A25" s="3">
        <v>185</v>
      </c>
      <c r="B25" s="31">
        <v>45180</v>
      </c>
      <c r="C25" s="11">
        <v>58.760000000000005</v>
      </c>
      <c r="D25" s="5">
        <v>21.3</v>
      </c>
      <c r="E25" s="5">
        <v>30</v>
      </c>
      <c r="F25" s="6">
        <v>24.03</v>
      </c>
      <c r="G25" s="5">
        <v>188</v>
      </c>
      <c r="H25" s="5" t="str">
        <v>Pazartesi</v>
      </c>
    </row>
    <row r="26" spans="1:8" ht="15.75">
      <c r="A26" s="3">
        <v>138</v>
      </c>
      <c r="B26" s="31">
        <v>45133</v>
      </c>
      <c r="C26" s="11">
        <v>58.739999999999995</v>
      </c>
      <c r="D26" s="5">
        <v>28.9</v>
      </c>
      <c r="E26" s="5">
        <v>59.7</v>
      </c>
      <c r="F26" s="6">
        <v>17.939999999999991</v>
      </c>
      <c r="G26" s="5">
        <v>210</v>
      </c>
      <c r="H26" s="5" t="str">
        <v>Çarşamba</v>
      </c>
    </row>
    <row r="27" spans="1:8" ht="15.75">
      <c r="A27" s="3">
        <v>177</v>
      </c>
      <c r="B27" s="31">
        <v>45172</v>
      </c>
      <c r="C27" s="11">
        <v>58.68</v>
      </c>
      <c r="D27" s="5">
        <v>30.2</v>
      </c>
      <c r="E27" s="5">
        <v>20.3</v>
      </c>
      <c r="F27" s="6">
        <v>31.819999999999997</v>
      </c>
      <c r="G27" s="5">
        <v>216</v>
      </c>
      <c r="H27" s="5" t="str">
        <v>Pazar</v>
      </c>
    </row>
    <row r="28" spans="1:8" ht="15.75">
      <c r="A28" s="3">
        <v>199</v>
      </c>
      <c r="B28" s="31">
        <v>45194</v>
      </c>
      <c r="C28" s="11">
        <v>57.720000000000006</v>
      </c>
      <c r="D28" s="5">
        <v>42</v>
      </c>
      <c r="E28" s="5">
        <v>66.2</v>
      </c>
      <c r="F28" s="6">
        <v>22.879999999999995</v>
      </c>
      <c r="G28" s="5">
        <v>235.5</v>
      </c>
      <c r="H28" s="5" t="str">
        <v>Pazartesi</v>
      </c>
    </row>
    <row r="29" spans="1:8" ht="15.75">
      <c r="A29" s="3">
        <v>166</v>
      </c>
      <c r="B29" s="31">
        <v>45161</v>
      </c>
      <c r="C29" s="11">
        <v>56.9</v>
      </c>
      <c r="D29" s="5">
        <v>3.4</v>
      </c>
      <c r="E29" s="5">
        <v>84.8</v>
      </c>
      <c r="F29" s="6">
        <v>11.229999999999997</v>
      </c>
      <c r="G29" s="5">
        <v>131</v>
      </c>
      <c r="H29" s="5" t="str">
        <v>Çarşamba</v>
      </c>
    </row>
    <row r="30" spans="1:8" ht="15.75">
      <c r="A30" s="3">
        <v>37</v>
      </c>
      <c r="B30" s="31">
        <v>45032</v>
      </c>
      <c r="C30" s="11">
        <v>56.379999999999995</v>
      </c>
      <c r="D30" s="5">
        <v>43.8</v>
      </c>
      <c r="E30" s="5">
        <v>5</v>
      </c>
      <c r="F30" s="6">
        <v>46.589999999999996</v>
      </c>
      <c r="G30" s="5">
        <v>256</v>
      </c>
      <c r="H30" s="5" t="str">
        <v>Pazar</v>
      </c>
    </row>
    <row r="31" spans="1:8" ht="15.75">
      <c r="A31" s="3">
        <v>94</v>
      </c>
      <c r="B31" s="31">
        <v>45089</v>
      </c>
      <c r="C31" s="11">
        <v>56.18</v>
      </c>
      <c r="D31" s="5">
        <v>36.5</v>
      </c>
      <c r="E31" s="5">
        <v>72.3</v>
      </c>
      <c r="F31" s="6">
        <v>14.420000000000002</v>
      </c>
      <c r="G31" s="5">
        <v>225</v>
      </c>
      <c r="H31" s="5" t="str">
        <v>Pazartesi</v>
      </c>
    </row>
    <row r="32" spans="1:8" ht="15.75">
      <c r="A32" s="3">
        <v>1</v>
      </c>
      <c r="B32" s="31">
        <v>44996</v>
      </c>
      <c r="C32" s="11">
        <v>56.02</v>
      </c>
      <c r="D32" s="5">
        <v>37.799999999999997</v>
      </c>
      <c r="E32" s="5">
        <v>69.2</v>
      </c>
      <c r="F32" s="6">
        <v>14.229999999999993</v>
      </c>
      <c r="G32" s="5">
        <v>236</v>
      </c>
      <c r="H32" s="5" t="str">
        <v>Cumartesi</v>
      </c>
    </row>
    <row r="33" spans="1:8" ht="15.75">
      <c r="A33" s="3">
        <v>112</v>
      </c>
      <c r="B33" s="31">
        <v>45107</v>
      </c>
      <c r="C33" s="11">
        <v>55.339999999999996</v>
      </c>
      <c r="D33" s="5">
        <v>38</v>
      </c>
      <c r="E33" s="5">
        <v>23.2</v>
      </c>
      <c r="F33" s="6">
        <v>33.89</v>
      </c>
      <c r="G33" s="5">
        <v>221</v>
      </c>
      <c r="H33" s="5" t="str">
        <v>Cuma</v>
      </c>
    </row>
    <row r="34" spans="1:8" ht="15.75">
      <c r="A34" s="3">
        <v>132</v>
      </c>
      <c r="B34" s="31">
        <v>45127</v>
      </c>
      <c r="C34" s="11">
        <v>55.04</v>
      </c>
      <c r="D34" s="5">
        <v>2.9</v>
      </c>
      <c r="E34" s="5">
        <v>43</v>
      </c>
      <c r="F34" s="6">
        <v>10.77</v>
      </c>
      <c r="G34" s="5">
        <v>147</v>
      </c>
      <c r="H34" s="5" t="str">
        <v>Perşembe</v>
      </c>
    </row>
    <row r="35" spans="1:8" ht="15.75">
      <c r="A35" s="3">
        <v>147</v>
      </c>
      <c r="B35" s="31">
        <v>45142</v>
      </c>
      <c r="C35" s="11">
        <v>55.019999999999996</v>
      </c>
      <c r="D35" s="5">
        <v>7.3</v>
      </c>
      <c r="E35" s="5">
        <v>8.6999999999999993</v>
      </c>
      <c r="F35" s="6">
        <v>24.179999999999996</v>
      </c>
      <c r="G35" s="5">
        <v>142</v>
      </c>
      <c r="H35" s="5" t="str">
        <v>Cuma</v>
      </c>
    </row>
    <row r="36" spans="1:8" ht="15.75">
      <c r="A36" s="3">
        <v>105</v>
      </c>
      <c r="B36" s="31">
        <v>45100</v>
      </c>
      <c r="C36" s="11">
        <v>54.64</v>
      </c>
      <c r="D36" s="5">
        <v>34.299999999999997</v>
      </c>
      <c r="E36" s="5">
        <v>5.3</v>
      </c>
      <c r="F36" s="6">
        <v>38.85</v>
      </c>
      <c r="G36" s="5">
        <v>208</v>
      </c>
      <c r="H36" s="5" t="str">
        <v>Cuma</v>
      </c>
    </row>
    <row r="37" spans="1:8" ht="15.75">
      <c r="A37" s="3">
        <v>111</v>
      </c>
      <c r="B37" s="31">
        <v>45106</v>
      </c>
      <c r="C37" s="11">
        <v>54.160000000000004</v>
      </c>
      <c r="D37" s="5">
        <v>8.1999999999999993</v>
      </c>
      <c r="E37" s="5">
        <v>56.5</v>
      </c>
      <c r="F37" s="6">
        <v>4.0799999999999983</v>
      </c>
      <c r="G37" s="5">
        <v>150</v>
      </c>
      <c r="H37" s="5" t="str">
        <v>Perşembe</v>
      </c>
    </row>
    <row r="38" spans="1:8" ht="15.75">
      <c r="A38" s="3">
        <v>129</v>
      </c>
      <c r="B38" s="31">
        <v>45124</v>
      </c>
      <c r="C38" s="11">
        <v>54.06</v>
      </c>
      <c r="D38" s="5">
        <v>49</v>
      </c>
      <c r="E38" s="5">
        <v>3.2</v>
      </c>
      <c r="F38" s="6">
        <v>45.25</v>
      </c>
      <c r="G38" s="5">
        <v>264</v>
      </c>
      <c r="H38" s="5" t="str">
        <v>Pazartesi</v>
      </c>
    </row>
    <row r="39" spans="1:8" ht="15.75">
      <c r="A39" s="3">
        <v>63</v>
      </c>
      <c r="B39" s="31">
        <v>45058</v>
      </c>
      <c r="C39" s="11">
        <v>53.86</v>
      </c>
      <c r="D39" s="5">
        <v>15.5</v>
      </c>
      <c r="E39" s="5">
        <v>27.3</v>
      </c>
      <c r="F39" s="6">
        <v>20.759999999999998</v>
      </c>
      <c r="G39" s="5">
        <v>170</v>
      </c>
      <c r="H39" s="5" t="str">
        <v>Cuma</v>
      </c>
    </row>
    <row r="40" spans="1:8" ht="15.75">
      <c r="A40" s="3">
        <v>40</v>
      </c>
      <c r="B40" s="31">
        <v>45035</v>
      </c>
      <c r="C40" s="11">
        <v>53.6</v>
      </c>
      <c r="D40" s="5">
        <v>37.700000000000003</v>
      </c>
      <c r="E40" s="5">
        <v>32</v>
      </c>
      <c r="F40" s="6">
        <v>28.850000000000005</v>
      </c>
      <c r="G40" s="5">
        <v>230</v>
      </c>
      <c r="H40" s="5" t="str">
        <v>Çarşamba</v>
      </c>
    </row>
    <row r="41" spans="1:8" ht="15.75">
      <c r="A41" s="3">
        <v>175</v>
      </c>
      <c r="B41" s="31">
        <v>45170</v>
      </c>
      <c r="C41" s="11">
        <v>53.480000000000004</v>
      </c>
      <c r="D41" s="5">
        <v>3.4</v>
      </c>
      <c r="E41" s="5">
        <v>13.1</v>
      </c>
      <c r="F41" s="6">
        <v>18.700000000000003</v>
      </c>
      <c r="G41" s="5">
        <v>127</v>
      </c>
      <c r="H41" s="5" t="str">
        <v>Cuma</v>
      </c>
    </row>
    <row r="42" spans="1:8" ht="15.75">
      <c r="A42" s="3">
        <v>110</v>
      </c>
      <c r="B42" s="31">
        <v>45105</v>
      </c>
      <c r="C42" s="11">
        <v>53.08</v>
      </c>
      <c r="D42" s="5">
        <v>26.9</v>
      </c>
      <c r="E42" s="5">
        <v>5.5</v>
      </c>
      <c r="F42" s="6">
        <v>36.789999999999992</v>
      </c>
      <c r="G42" s="5"/>
      <c r="H42" s="5" t="str">
        <v>Çarşamba</v>
      </c>
    </row>
    <row r="43" spans="1:8" ht="15.75">
      <c r="A43" s="3">
        <v>48</v>
      </c>
      <c r="B43" s="31">
        <v>45043</v>
      </c>
      <c r="C43" s="11">
        <v>52.980000000000004</v>
      </c>
      <c r="D43" s="5">
        <v>41.5</v>
      </c>
      <c r="E43" s="5">
        <v>18.5</v>
      </c>
      <c r="F43" s="6">
        <v>37.340000000000003</v>
      </c>
      <c r="G43" s="5">
        <v>245</v>
      </c>
      <c r="H43" s="5" t="str">
        <v>Perşembe</v>
      </c>
    </row>
    <row r="44" spans="1:8" ht="15.75">
      <c r="A44" s="3">
        <v>29</v>
      </c>
      <c r="B44" s="31">
        <v>45024</v>
      </c>
      <c r="C44" s="11">
        <v>52.760000000000005</v>
      </c>
      <c r="D44" s="5">
        <v>27.1</v>
      </c>
      <c r="E44" s="5">
        <v>22.9</v>
      </c>
      <c r="F44" s="6">
        <v>29.270000000000007</v>
      </c>
      <c r="G44" s="5">
        <v>199</v>
      </c>
      <c r="H44" s="5" t="str">
        <v>Cumartesi</v>
      </c>
    </row>
    <row r="45" spans="1:8" ht="15.75">
      <c r="A45" s="3">
        <v>182</v>
      </c>
      <c r="B45" s="31">
        <v>45177</v>
      </c>
      <c r="C45" s="11">
        <v>52.7</v>
      </c>
      <c r="D45" s="5">
        <v>5.4</v>
      </c>
      <c r="E45" s="5">
        <v>27.4</v>
      </c>
      <c r="F45" s="6">
        <v>13.59</v>
      </c>
      <c r="G45" s="5">
        <v>124</v>
      </c>
      <c r="H45" s="5" t="str">
        <v>Cuma</v>
      </c>
    </row>
    <row r="46" spans="1:8" ht="15.75">
      <c r="A46" s="3">
        <v>200</v>
      </c>
      <c r="B46" s="31">
        <v>45195</v>
      </c>
      <c r="C46" s="11">
        <v>52.42</v>
      </c>
      <c r="D46" s="5">
        <v>8.6</v>
      </c>
      <c r="E46" s="5">
        <v>8.6999999999999993</v>
      </c>
      <c r="F46" s="6">
        <v>1</v>
      </c>
      <c r="G46" s="5">
        <v>139</v>
      </c>
      <c r="H46" s="5" t="str">
        <v>Salı</v>
      </c>
    </row>
    <row r="47" spans="1:8" ht="15.75">
      <c r="A47" s="3">
        <v>125</v>
      </c>
      <c r="B47" s="31">
        <v>45120</v>
      </c>
      <c r="C47" s="11">
        <v>51.9</v>
      </c>
      <c r="D47" s="5">
        <v>32.299999999999997</v>
      </c>
      <c r="E47" s="5">
        <v>74.2</v>
      </c>
      <c r="F47" s="6">
        <v>9.419999999999991</v>
      </c>
      <c r="G47" s="5">
        <v>201</v>
      </c>
      <c r="H47" s="5" t="str">
        <v>Perşembe</v>
      </c>
    </row>
    <row r="48" spans="1:8" ht="15.75">
      <c r="A48" s="3">
        <v>101</v>
      </c>
      <c r="B48" s="31">
        <v>45096</v>
      </c>
      <c r="C48" s="11">
        <v>51.480000000000004</v>
      </c>
      <c r="D48" s="5">
        <v>4.3</v>
      </c>
      <c r="E48" s="5">
        <v>49.8</v>
      </c>
      <c r="F48" s="6">
        <v>4.4699999999999989</v>
      </c>
      <c r="G48" s="5">
        <v>137</v>
      </c>
      <c r="H48" s="5" t="str">
        <v>Pazartesi</v>
      </c>
    </row>
    <row r="49" spans="1:8" ht="15.75">
      <c r="A49" s="3">
        <v>69</v>
      </c>
      <c r="B49" s="31">
        <v>45064</v>
      </c>
      <c r="C49" s="11">
        <v>51.480000000000004</v>
      </c>
      <c r="D49" s="5">
        <v>27.5</v>
      </c>
      <c r="E49" s="5">
        <v>11</v>
      </c>
      <c r="F49" s="6">
        <v>33.090000000000003</v>
      </c>
      <c r="G49" s="5">
        <v>196</v>
      </c>
      <c r="H49" s="5" t="str">
        <v>Perşembe</v>
      </c>
    </row>
    <row r="50" spans="1:8" ht="15.75">
      <c r="A50" s="3">
        <v>44</v>
      </c>
      <c r="B50" s="31">
        <v>45039</v>
      </c>
      <c r="C50" s="11">
        <v>51.38</v>
      </c>
      <c r="D50" s="5">
        <v>8.4</v>
      </c>
      <c r="E50" s="5">
        <v>26.4</v>
      </c>
      <c r="F50" s="6">
        <v>14.33</v>
      </c>
      <c r="G50" s="5">
        <v>149</v>
      </c>
      <c r="H50" s="5" t="str">
        <v>Pazar</v>
      </c>
    </row>
    <row r="51" spans="1:8" ht="15.75">
      <c r="A51" s="3">
        <v>12</v>
      </c>
      <c r="B51" s="31">
        <v>45007</v>
      </c>
      <c r="C51" s="11">
        <v>50.94</v>
      </c>
      <c r="D51" s="5">
        <v>24</v>
      </c>
      <c r="E51" s="5">
        <v>4</v>
      </c>
      <c r="F51" s="6">
        <v>31.869999999999997</v>
      </c>
      <c r="G51" s="5">
        <v>151.5</v>
      </c>
      <c r="H51" s="5" t="str">
        <v>Çarşamba</v>
      </c>
    </row>
    <row r="52" spans="1:8" ht="15.75">
      <c r="A52" s="3">
        <v>75</v>
      </c>
      <c r="B52" s="31">
        <v>45070</v>
      </c>
      <c r="C52" s="11">
        <v>50.68</v>
      </c>
      <c r="D52" s="5">
        <v>0</v>
      </c>
      <c r="E52" s="5">
        <v>13.1</v>
      </c>
      <c r="F52" s="6">
        <v>28.4</v>
      </c>
      <c r="G52" s="5">
        <v>187</v>
      </c>
      <c r="H52" s="5" t="str">
        <v>Çarşamba</v>
      </c>
    </row>
    <row r="53" spans="1:8" ht="15.75">
      <c r="A53" s="3">
        <v>148</v>
      </c>
      <c r="B53" s="31">
        <v>45143</v>
      </c>
      <c r="C53" s="11">
        <v>50.64</v>
      </c>
      <c r="D53" s="5">
        <v>49</v>
      </c>
      <c r="E53" s="5">
        <v>44.3</v>
      </c>
      <c r="F53" s="6">
        <v>31.1</v>
      </c>
      <c r="G53" s="5">
        <v>265</v>
      </c>
      <c r="H53" s="5" t="str">
        <v>Cumartesi</v>
      </c>
    </row>
    <row r="54" spans="1:8" ht="15.75">
      <c r="A54" s="3">
        <v>60</v>
      </c>
      <c r="B54" s="31">
        <v>45055</v>
      </c>
      <c r="C54" s="11">
        <v>50.14</v>
      </c>
      <c r="D54" s="5">
        <v>29.5</v>
      </c>
      <c r="E54" s="5">
        <v>9.3000000000000007</v>
      </c>
      <c r="F54" s="6">
        <v>32.1</v>
      </c>
      <c r="G54" s="5">
        <v>186</v>
      </c>
      <c r="H54" s="5" t="str">
        <v>Salı</v>
      </c>
    </row>
    <row r="55" spans="1:8" ht="15.75">
      <c r="A55" s="3">
        <v>143</v>
      </c>
      <c r="B55" s="31">
        <v>45138</v>
      </c>
      <c r="C55" s="11">
        <v>50.1</v>
      </c>
      <c r="D55" s="5">
        <v>33.200000000000003</v>
      </c>
      <c r="E55" s="5">
        <v>37.9</v>
      </c>
      <c r="F55" s="6">
        <v>23.490000000000006</v>
      </c>
      <c r="G55" s="5">
        <v>218</v>
      </c>
      <c r="H55" s="5" t="str">
        <v>Pazartesi</v>
      </c>
    </row>
    <row r="56" spans="1:8" ht="15.75">
      <c r="A56" s="3">
        <v>24</v>
      </c>
      <c r="B56" s="31">
        <v>45019</v>
      </c>
      <c r="C56" s="11">
        <v>49.660000000000004</v>
      </c>
      <c r="D56" s="5">
        <v>16.899999999999999</v>
      </c>
      <c r="E56" s="5">
        <v>26.2</v>
      </c>
      <c r="F56" s="6">
        <v>20.8</v>
      </c>
      <c r="G56" s="5">
        <v>175</v>
      </c>
      <c r="H56" s="5" t="str">
        <v>Pazartesi</v>
      </c>
    </row>
    <row r="57" spans="1:8" ht="15.75">
      <c r="A57" s="3">
        <v>59</v>
      </c>
      <c r="B57" s="31">
        <v>45054</v>
      </c>
      <c r="C57" s="11">
        <v>49.160000000000004</v>
      </c>
      <c r="D57" s="5">
        <v>49.6</v>
      </c>
      <c r="E57" s="5">
        <v>37.700000000000003</v>
      </c>
      <c r="F57" s="6">
        <v>30.8</v>
      </c>
      <c r="G57" s="5">
        <v>239</v>
      </c>
      <c r="H57" s="5" t="str">
        <v>Pazartesi</v>
      </c>
    </row>
    <row r="58" spans="1:8" ht="15.75">
      <c r="A58" s="3">
        <v>28</v>
      </c>
      <c r="B58" s="31">
        <v>45023</v>
      </c>
      <c r="C58" s="11">
        <v>49.019999999999996</v>
      </c>
      <c r="D58" s="5">
        <v>16.7</v>
      </c>
      <c r="E58" s="5">
        <v>22.9</v>
      </c>
      <c r="F58" s="6">
        <v>23.2</v>
      </c>
      <c r="G58" s="5">
        <v>168</v>
      </c>
      <c r="H58" s="5" t="str">
        <v>Cuma</v>
      </c>
    </row>
    <row r="59" spans="1:8" ht="15.75">
      <c r="A59" s="3">
        <v>22</v>
      </c>
      <c r="B59" s="31">
        <v>45017</v>
      </c>
      <c r="C59" s="11">
        <v>48.480000000000004</v>
      </c>
      <c r="D59" s="5">
        <v>123</v>
      </c>
      <c r="E59" s="5">
        <v>23.5</v>
      </c>
      <c r="F59" s="6">
        <v>16.89</v>
      </c>
      <c r="G59" s="5">
        <v>127</v>
      </c>
      <c r="H59" s="5" t="str">
        <v>Cumartesi</v>
      </c>
    </row>
    <row r="60" spans="1:8" ht="15.75">
      <c r="A60" s="3">
        <v>70</v>
      </c>
      <c r="B60" s="31">
        <v>45065</v>
      </c>
      <c r="C60" s="11">
        <v>48.36</v>
      </c>
      <c r="D60" s="5">
        <v>43.9</v>
      </c>
      <c r="E60" s="5">
        <v>27.2</v>
      </c>
      <c r="F60" s="6">
        <v>32.749999999999993</v>
      </c>
      <c r="G60" s="5">
        <v>229</v>
      </c>
      <c r="H60" s="5" t="str">
        <v>Cuma</v>
      </c>
    </row>
    <row r="61" spans="1:8" ht="15.75">
      <c r="A61" s="3">
        <v>168</v>
      </c>
      <c r="B61" s="31">
        <v>45163</v>
      </c>
      <c r="C61" s="11">
        <v>48.36</v>
      </c>
      <c r="D61" s="5">
        <v>5.2</v>
      </c>
      <c r="E61" s="5">
        <v>19.399999999999999</v>
      </c>
      <c r="F61" s="6">
        <v>15.520000000000001</v>
      </c>
      <c r="G61" s="5">
        <v>129</v>
      </c>
      <c r="H61" s="5" t="str">
        <v>Cuma</v>
      </c>
    </row>
    <row r="62" spans="1:8" ht="15.75">
      <c r="A62" s="3">
        <v>93</v>
      </c>
      <c r="B62" s="31">
        <v>45088</v>
      </c>
      <c r="C62" s="11">
        <v>47.54</v>
      </c>
      <c r="D62" s="5">
        <v>33.5</v>
      </c>
      <c r="E62" s="5">
        <v>59</v>
      </c>
      <c r="F62" s="6">
        <v>14.919999999999995</v>
      </c>
      <c r="G62" s="5">
        <v>811</v>
      </c>
      <c r="H62" s="5" t="str">
        <v>Pazar</v>
      </c>
    </row>
    <row r="63" spans="1:8" ht="15.75">
      <c r="A63" s="3">
        <v>21</v>
      </c>
      <c r="B63" s="31">
        <v>45016</v>
      </c>
      <c r="C63" s="11">
        <v>46.68</v>
      </c>
      <c r="D63" s="5">
        <v>27.7</v>
      </c>
      <c r="E63" s="5">
        <v>53.4</v>
      </c>
      <c r="F63" s="6">
        <v>14.329999999999998</v>
      </c>
      <c r="G63" s="5">
        <v>188</v>
      </c>
      <c r="H63" s="5" t="str">
        <v>Cuma</v>
      </c>
    </row>
    <row r="64" spans="1:8" ht="15.75">
      <c r="A64" s="3">
        <v>97</v>
      </c>
      <c r="B64" s="31">
        <v>45092</v>
      </c>
      <c r="C64" s="11">
        <v>46.519999999999996</v>
      </c>
      <c r="D64" s="5">
        <v>3.5</v>
      </c>
      <c r="E64" s="5">
        <v>5.9</v>
      </c>
      <c r="F64" s="6">
        <v>19.149999999999999</v>
      </c>
      <c r="G64" s="5">
        <v>132</v>
      </c>
      <c r="H64" s="5" t="str">
        <v>Perşembe</v>
      </c>
    </row>
    <row r="65" spans="1:8" ht="15.75">
      <c r="A65" s="3">
        <v>49</v>
      </c>
      <c r="B65" s="31">
        <v>45044</v>
      </c>
      <c r="C65" s="11">
        <v>46.44</v>
      </c>
      <c r="D65" s="5">
        <v>15.8</v>
      </c>
      <c r="E65" s="5">
        <v>49.9</v>
      </c>
      <c r="F65" s="6">
        <v>10.659999999999997</v>
      </c>
      <c r="G65" s="5">
        <v>149</v>
      </c>
      <c r="H65" s="5" t="str">
        <v>Cuma</v>
      </c>
    </row>
    <row r="66" spans="1:8" ht="15.75">
      <c r="A66" s="3">
        <v>5</v>
      </c>
      <c r="B66" s="31">
        <v>45000</v>
      </c>
      <c r="C66" s="11">
        <v>46.160000000000004</v>
      </c>
      <c r="D66" s="5">
        <v>10.8</v>
      </c>
      <c r="E66" s="5">
        <v>58.4</v>
      </c>
      <c r="F66" s="6">
        <v>0.12000000000000455</v>
      </c>
      <c r="G66" s="5">
        <v>137</v>
      </c>
      <c r="H66" s="5" t="str">
        <v>Çarşamba</v>
      </c>
    </row>
    <row r="67" spans="1:8" ht="15.75">
      <c r="A67" s="3">
        <v>186</v>
      </c>
      <c r="B67" s="31">
        <v>45181</v>
      </c>
      <c r="C67" s="11">
        <v>46</v>
      </c>
      <c r="D67" s="5">
        <v>45.1</v>
      </c>
      <c r="E67" s="5">
        <v>19.600000000000001</v>
      </c>
      <c r="F67" s="6">
        <v>35.209999999999994</v>
      </c>
      <c r="G67" s="5">
        <v>228</v>
      </c>
      <c r="H67" s="5" t="str">
        <v>Salı</v>
      </c>
    </row>
    <row r="68" spans="1:8" ht="15.75">
      <c r="A68" s="3">
        <v>134</v>
      </c>
      <c r="B68" s="31">
        <v>45129</v>
      </c>
      <c r="C68" s="11">
        <v>45.96</v>
      </c>
      <c r="D68" s="5">
        <v>33.5</v>
      </c>
      <c r="E68" s="5">
        <v>45.1</v>
      </c>
      <c r="F68" s="6">
        <v>20.69</v>
      </c>
      <c r="G68" s="5"/>
      <c r="H68" s="5" t="str">
        <v>Cumartesi</v>
      </c>
    </row>
    <row r="69" spans="1:8" ht="15.75">
      <c r="A69" s="3">
        <v>123</v>
      </c>
      <c r="B69" s="31">
        <v>45118</v>
      </c>
      <c r="C69" s="11">
        <v>45.8</v>
      </c>
      <c r="D69" s="5">
        <v>2.4</v>
      </c>
      <c r="E69" s="5">
        <v>15.6</v>
      </c>
      <c r="F69" s="6">
        <v>17.36</v>
      </c>
      <c r="G69" s="5">
        <v>125</v>
      </c>
      <c r="H69" s="5" t="str">
        <v>Salı</v>
      </c>
    </row>
    <row r="70" spans="1:8" ht="15.75">
      <c r="A70" s="3">
        <v>85</v>
      </c>
      <c r="B70" s="31">
        <v>45080</v>
      </c>
      <c r="C70" s="11">
        <v>45.7</v>
      </c>
      <c r="D70" s="5">
        <v>43</v>
      </c>
      <c r="E70" s="5">
        <v>33.799999999999997</v>
      </c>
      <c r="F70" s="6">
        <v>29.330000000000002</v>
      </c>
      <c r="G70" s="5">
        <v>223</v>
      </c>
      <c r="H70" s="5" t="str">
        <v>Cumartesi</v>
      </c>
    </row>
    <row r="71" spans="1:8" ht="15.75">
      <c r="A71" s="3">
        <v>41</v>
      </c>
      <c r="B71" s="31">
        <v>45036</v>
      </c>
      <c r="C71" s="11">
        <v>45.5</v>
      </c>
      <c r="D71" s="5">
        <v>22.3</v>
      </c>
      <c r="E71" s="5">
        <v>31.6</v>
      </c>
      <c r="F71" s="6">
        <v>18.759999999999998</v>
      </c>
      <c r="G71" s="5">
        <v>179</v>
      </c>
      <c r="H71" s="5" t="str">
        <v>Perşembe</v>
      </c>
    </row>
    <row r="72" spans="1:8" ht="15.75">
      <c r="A72" s="3">
        <v>169</v>
      </c>
      <c r="B72" s="31">
        <v>45164</v>
      </c>
      <c r="C72" s="11">
        <v>45.08</v>
      </c>
      <c r="D72" s="5">
        <v>23.6</v>
      </c>
      <c r="E72" s="5">
        <v>57.6</v>
      </c>
      <c r="F72" s="6">
        <v>10.3</v>
      </c>
      <c r="G72" s="5">
        <v>185</v>
      </c>
      <c r="H72" s="5" t="str">
        <v>Cumartesi</v>
      </c>
    </row>
    <row r="73" spans="1:8" ht="15.75">
      <c r="A73" s="3">
        <v>114</v>
      </c>
      <c r="B73" s="31">
        <v>45109</v>
      </c>
      <c r="C73" s="11">
        <v>44.92</v>
      </c>
      <c r="D73" s="5">
        <v>20.6</v>
      </c>
      <c r="E73" s="5">
        <v>10.7</v>
      </c>
      <c r="F73" s="6">
        <v>26.98</v>
      </c>
      <c r="G73" s="5">
        <v>167</v>
      </c>
      <c r="H73" s="5" t="str">
        <v>Pazar</v>
      </c>
    </row>
    <row r="74" spans="1:8" ht="15.75">
      <c r="A74" s="3">
        <v>15</v>
      </c>
      <c r="B74" s="31">
        <v>45010</v>
      </c>
      <c r="C74" s="11">
        <v>44.82</v>
      </c>
      <c r="D74" s="5">
        <v>32.9</v>
      </c>
      <c r="E74" s="5">
        <v>46</v>
      </c>
      <c r="F74" s="6">
        <v>18.459999999999997</v>
      </c>
      <c r="G74" s="5">
        <v>191</v>
      </c>
      <c r="H74" s="5" t="str">
        <v>Cumartesi</v>
      </c>
    </row>
    <row r="75" spans="1:8" ht="15.75">
      <c r="A75" s="3">
        <v>71</v>
      </c>
      <c r="B75" s="31">
        <v>45066</v>
      </c>
      <c r="C75" s="11">
        <v>44.82</v>
      </c>
      <c r="D75" s="5">
        <v>30.6</v>
      </c>
      <c r="E75" s="5">
        <v>38.700000000000003</v>
      </c>
      <c r="F75" s="6">
        <v>19.729999999999997</v>
      </c>
      <c r="G75" s="5">
        <v>196</v>
      </c>
      <c r="H75" s="5" t="str">
        <v>Cumartesi</v>
      </c>
    </row>
    <row r="76" spans="1:8" ht="15.75">
      <c r="A76" s="3">
        <v>161</v>
      </c>
      <c r="B76" s="31">
        <v>45156</v>
      </c>
      <c r="C76" s="11">
        <v>44.5</v>
      </c>
      <c r="D76" s="5">
        <v>18.100000000000001</v>
      </c>
      <c r="E76" s="5">
        <v>30.7</v>
      </c>
      <c r="F76" s="6">
        <v>14.02</v>
      </c>
      <c r="G76" s="5">
        <v>159</v>
      </c>
      <c r="H76" s="5" t="str">
        <v>Cuma</v>
      </c>
    </row>
    <row r="77" spans="1:8" ht="15.75">
      <c r="A77" s="3">
        <v>198</v>
      </c>
      <c r="B77" s="31">
        <v>45193</v>
      </c>
      <c r="C77" s="11">
        <v>44.4</v>
      </c>
      <c r="D77" s="5">
        <v>9.3000000000000007</v>
      </c>
      <c r="E77" s="5">
        <v>6.4</v>
      </c>
      <c r="F77" s="6">
        <v>19.79</v>
      </c>
      <c r="G77" s="5">
        <v>139</v>
      </c>
      <c r="H77" s="5" t="str">
        <v>Pazar</v>
      </c>
    </row>
    <row r="78" spans="1:8" ht="15.75">
      <c r="A78" s="3">
        <v>53</v>
      </c>
      <c r="B78" s="31">
        <v>45048</v>
      </c>
      <c r="C78" s="11">
        <v>44.28</v>
      </c>
      <c r="D78" s="5">
        <v>41.7</v>
      </c>
      <c r="E78" s="5">
        <v>39.6</v>
      </c>
      <c r="F78" s="6">
        <v>26.65</v>
      </c>
      <c r="G78" s="5">
        <v>235</v>
      </c>
      <c r="H78" s="5" t="str">
        <v>Salı</v>
      </c>
    </row>
    <row r="79" spans="1:8" ht="15.75">
      <c r="A79" s="3">
        <v>51</v>
      </c>
      <c r="B79" s="31">
        <v>45046</v>
      </c>
      <c r="C79" s="11">
        <v>43.96</v>
      </c>
      <c r="D79" s="5">
        <v>3.1</v>
      </c>
      <c r="E79" s="5">
        <v>34.6</v>
      </c>
      <c r="F79" s="6">
        <v>7.6899999999999995</v>
      </c>
      <c r="G79" s="5">
        <v>122</v>
      </c>
      <c r="H79" s="5" t="str">
        <v>Pazar</v>
      </c>
    </row>
    <row r="80" spans="1:8" ht="15.75">
      <c r="A80" s="3">
        <v>155</v>
      </c>
      <c r="B80" s="31">
        <v>45150</v>
      </c>
      <c r="C80" s="11">
        <v>43.56</v>
      </c>
      <c r="D80" s="5">
        <v>21.1</v>
      </c>
      <c r="E80" s="5">
        <v>9.5</v>
      </c>
      <c r="F80" s="6">
        <v>25.53</v>
      </c>
      <c r="G80" s="5">
        <v>166</v>
      </c>
      <c r="H80" s="5" t="str">
        <v>Cumartesi</v>
      </c>
    </row>
    <row r="81" spans="1:8" ht="15.75">
      <c r="A81" s="3">
        <v>172</v>
      </c>
      <c r="B81" s="31">
        <v>45167</v>
      </c>
      <c r="C81" s="11">
        <v>42.9</v>
      </c>
      <c r="D81" s="5">
        <v>20.9</v>
      </c>
      <c r="E81" s="5">
        <v>47.4</v>
      </c>
      <c r="F81" s="6">
        <v>7.9399999999999977</v>
      </c>
      <c r="G81" s="5">
        <v>163</v>
      </c>
      <c r="H81" s="5" t="str">
        <v>Salı</v>
      </c>
    </row>
    <row r="82" spans="1:8" ht="15.75">
      <c r="A82" s="13">
        <v>163</v>
      </c>
      <c r="B82" s="30">
        <v>45158</v>
      </c>
      <c r="C82" s="15">
        <v>42.68</v>
      </c>
      <c r="D82" s="14"/>
      <c r="E82" s="14"/>
      <c r="F82" s="16">
        <v>17.649999999999999</v>
      </c>
      <c r="G82" s="14">
        <v>168</v>
      </c>
      <c r="H82" s="5" t="str">
        <v>Pazar</v>
      </c>
    </row>
    <row r="83" spans="1:8" ht="15.75">
      <c r="A83" s="3">
        <v>86</v>
      </c>
      <c r="B83" s="31">
        <v>45081</v>
      </c>
      <c r="C83" s="11">
        <v>42.64</v>
      </c>
      <c r="D83" s="5">
        <v>18.399999999999999</v>
      </c>
      <c r="E83" s="5">
        <v>65.7</v>
      </c>
      <c r="F83" s="6">
        <v>2.2399999999999984</v>
      </c>
      <c r="G83" s="5">
        <v>159</v>
      </c>
      <c r="H83" s="5" t="str">
        <v>Pazar</v>
      </c>
    </row>
    <row r="84" spans="1:8" ht="15.75">
      <c r="A84" s="3">
        <v>16</v>
      </c>
      <c r="B84" s="31">
        <v>45011</v>
      </c>
      <c r="C84" s="11">
        <v>42.08</v>
      </c>
      <c r="D84" s="5">
        <v>47.7</v>
      </c>
      <c r="E84" s="5">
        <v>52.9</v>
      </c>
      <c r="F84" s="6">
        <v>22.23</v>
      </c>
      <c r="G84" s="5">
        <v>240</v>
      </c>
      <c r="H84" s="5" t="str">
        <v>Pazar</v>
      </c>
    </row>
    <row r="85" spans="1:8" ht="15.75">
      <c r="A85" s="3">
        <v>46</v>
      </c>
      <c r="B85" s="31">
        <v>45041</v>
      </c>
      <c r="C85" s="11">
        <v>42.019999999999996</v>
      </c>
      <c r="D85" s="5">
        <v>22.5</v>
      </c>
      <c r="E85" s="5">
        <v>31.5</v>
      </c>
      <c r="F85" s="6">
        <v>16.159999999999997</v>
      </c>
      <c r="G85" s="5">
        <v>165</v>
      </c>
      <c r="H85" s="5" t="str">
        <v>Salı</v>
      </c>
    </row>
    <row r="86" spans="1:8" ht="15.75">
      <c r="A86" s="3">
        <v>98</v>
      </c>
      <c r="B86" s="31">
        <v>45093</v>
      </c>
      <c r="C86" s="11">
        <v>41.980000000000004</v>
      </c>
      <c r="D86" s="5">
        <v>21</v>
      </c>
      <c r="E86" s="5">
        <v>22</v>
      </c>
      <c r="F86" s="6">
        <v>20.190000000000001</v>
      </c>
      <c r="G86" s="5">
        <v>168</v>
      </c>
      <c r="H86" s="5" t="str">
        <v>Cuma</v>
      </c>
    </row>
    <row r="87" spans="1:8" ht="15.75">
      <c r="A87" s="3">
        <v>54</v>
      </c>
      <c r="B87" s="31">
        <v>45049</v>
      </c>
      <c r="C87" s="11">
        <v>41.519999999999996</v>
      </c>
      <c r="D87" s="5">
        <v>46.2</v>
      </c>
      <c r="E87" s="5">
        <v>58.7</v>
      </c>
      <c r="F87" s="6">
        <v>17.879999999999995</v>
      </c>
      <c r="G87" s="5">
        <v>225</v>
      </c>
      <c r="H87" s="5" t="str">
        <v>Çarşamba</v>
      </c>
    </row>
    <row r="88" spans="1:8" ht="15.75">
      <c r="A88" s="3">
        <v>194</v>
      </c>
      <c r="B88" s="31">
        <v>45189</v>
      </c>
      <c r="C88" s="11">
        <v>41.36</v>
      </c>
      <c r="D88" s="5">
        <v>42</v>
      </c>
      <c r="E88" s="5">
        <v>3.6</v>
      </c>
      <c r="F88" s="6">
        <v>36.24</v>
      </c>
      <c r="G88" s="5">
        <v>204</v>
      </c>
      <c r="H88" s="5" t="str">
        <v>Çarşamba</v>
      </c>
    </row>
    <row r="89" spans="1:8" ht="15.75">
      <c r="A89" s="3">
        <v>188</v>
      </c>
      <c r="B89" s="31">
        <v>45183</v>
      </c>
      <c r="C89" s="11">
        <v>41.22</v>
      </c>
      <c r="D89" s="5">
        <v>28.7</v>
      </c>
      <c r="E89" s="5">
        <v>18.2</v>
      </c>
      <c r="F89" s="6">
        <v>26.18</v>
      </c>
      <c r="G89" s="5">
        <v>186</v>
      </c>
      <c r="H89" s="5" t="str">
        <v>Perşembe</v>
      </c>
    </row>
    <row r="90" spans="1:8" ht="15.75">
      <c r="A90" s="3">
        <v>180</v>
      </c>
      <c r="B90" s="31">
        <v>45175</v>
      </c>
      <c r="C90" s="11">
        <v>41.12</v>
      </c>
      <c r="D90" s="5">
        <v>10</v>
      </c>
      <c r="E90" s="5">
        <v>17.600000000000001</v>
      </c>
      <c r="F90" s="6">
        <v>14.519999999999998</v>
      </c>
      <c r="G90" s="5">
        <v>135</v>
      </c>
      <c r="H90" s="5" t="str">
        <v>Çarşamba</v>
      </c>
    </row>
    <row r="91" spans="1:8" ht="15.75">
      <c r="A91" s="3">
        <v>10</v>
      </c>
      <c r="B91" s="31">
        <v>45005</v>
      </c>
      <c r="C91" s="11">
        <v>40.96</v>
      </c>
      <c r="D91" s="5">
        <v>2.6</v>
      </c>
      <c r="E91" s="5">
        <v>21.2</v>
      </c>
      <c r="F91" s="6">
        <v>12.8</v>
      </c>
      <c r="G91" s="5">
        <v>119</v>
      </c>
      <c r="H91" s="5" t="str">
        <v>Pazartesi</v>
      </c>
    </row>
    <row r="92" spans="1:8" ht="15.75">
      <c r="A92" s="3">
        <v>56</v>
      </c>
      <c r="B92" s="31">
        <v>45051</v>
      </c>
      <c r="C92" s="11">
        <v>40.78</v>
      </c>
      <c r="D92" s="5">
        <v>49.4</v>
      </c>
      <c r="E92" s="5">
        <v>60</v>
      </c>
      <c r="F92" s="6">
        <v>20.590000000000003</v>
      </c>
      <c r="G92" s="5">
        <v>240</v>
      </c>
      <c r="H92" s="5" t="str">
        <v>Cuma</v>
      </c>
    </row>
    <row r="93" spans="1:8" ht="15.75">
      <c r="A93" s="3">
        <v>96</v>
      </c>
      <c r="B93" s="31">
        <v>45091</v>
      </c>
      <c r="C93" s="11">
        <v>40.660000000000004</v>
      </c>
      <c r="D93" s="5">
        <v>31.6</v>
      </c>
      <c r="E93" s="5">
        <v>52.9</v>
      </c>
      <c r="F93" s="6">
        <v>10.970000000000002</v>
      </c>
      <c r="G93" s="5">
        <v>175</v>
      </c>
      <c r="H93" s="5" t="str">
        <v>Çarşamba</v>
      </c>
    </row>
    <row r="94" spans="1:8" ht="15.75">
      <c r="A94" s="3">
        <v>153</v>
      </c>
      <c r="B94" s="31">
        <v>45148</v>
      </c>
      <c r="C94" s="11">
        <v>40.519999999999996</v>
      </c>
      <c r="D94" s="5">
        <v>23.3</v>
      </c>
      <c r="E94" s="5">
        <v>14.2</v>
      </c>
      <c r="F94" s="6">
        <v>25.729999999999997</v>
      </c>
      <c r="G94" s="5">
        <v>169</v>
      </c>
      <c r="H94" s="5" t="str">
        <v>Perşembe</v>
      </c>
    </row>
    <row r="95" spans="1:8" ht="15.75">
      <c r="A95" s="3">
        <v>42</v>
      </c>
      <c r="B95" s="31">
        <v>45037</v>
      </c>
      <c r="C95" s="11">
        <v>40.4</v>
      </c>
      <c r="D95" s="5">
        <v>33.4</v>
      </c>
      <c r="E95" s="5">
        <v>38.700000000000003</v>
      </c>
      <c r="F95" s="6">
        <v>18.919999999999995</v>
      </c>
      <c r="G95" s="5">
        <v>186</v>
      </c>
      <c r="H95" s="5" t="str">
        <v>Cuma</v>
      </c>
    </row>
    <row r="96" spans="1:8" ht="15.75">
      <c r="A96" s="3">
        <v>178</v>
      </c>
      <c r="B96" s="31">
        <v>45173</v>
      </c>
      <c r="C96" s="11">
        <v>40.04</v>
      </c>
      <c r="D96" s="5">
        <v>7.8</v>
      </c>
      <c r="E96" s="5">
        <v>35.200000000000003</v>
      </c>
      <c r="F96" s="6">
        <v>95</v>
      </c>
      <c r="G96" s="5">
        <v>131</v>
      </c>
      <c r="H96" s="5" t="str">
        <v>Pazartesi</v>
      </c>
    </row>
    <row r="97" spans="1:8" ht="15.75">
      <c r="A97" s="3">
        <v>158</v>
      </c>
      <c r="B97" s="31">
        <v>45153</v>
      </c>
      <c r="C97" s="11">
        <v>39.96</v>
      </c>
      <c r="D97" s="5">
        <v>1.3</v>
      </c>
      <c r="E97" s="5">
        <v>24.3</v>
      </c>
      <c r="F97" s="6">
        <v>5.91</v>
      </c>
      <c r="G97" s="5">
        <v>111</v>
      </c>
      <c r="H97" s="5" t="str">
        <v>Salı</v>
      </c>
    </row>
    <row r="98" spans="1:8" ht="15.75">
      <c r="A98" s="3">
        <v>113</v>
      </c>
      <c r="B98" s="31">
        <v>45108</v>
      </c>
      <c r="C98" s="11">
        <v>39.14</v>
      </c>
      <c r="D98" s="5">
        <v>15.4</v>
      </c>
      <c r="E98" s="5">
        <v>2.4</v>
      </c>
      <c r="F98" s="6">
        <v>24.31</v>
      </c>
      <c r="G98" s="5">
        <v>159</v>
      </c>
      <c r="H98" s="5" t="str">
        <v>Cumartesi</v>
      </c>
    </row>
    <row r="99" spans="1:8" ht="15.75">
      <c r="A99" s="3">
        <v>104</v>
      </c>
      <c r="B99" s="31">
        <v>45099</v>
      </c>
      <c r="C99" s="11">
        <v>38.58</v>
      </c>
      <c r="D99" s="5">
        <v>17.2</v>
      </c>
      <c r="E99" s="5">
        <v>17.899999999999999</v>
      </c>
      <c r="F99" s="6">
        <v>20.23</v>
      </c>
      <c r="G99" s="5">
        <v>163</v>
      </c>
      <c r="H99" s="5" t="str">
        <v>Perşembe</v>
      </c>
    </row>
    <row r="100" spans="1:8" ht="15.75">
      <c r="A100" s="3">
        <v>27</v>
      </c>
      <c r="B100" s="31">
        <v>45022</v>
      </c>
      <c r="C100" s="11">
        <v>38.58</v>
      </c>
      <c r="D100" s="5">
        <v>29.3</v>
      </c>
      <c r="E100" s="5">
        <v>12.6</v>
      </c>
      <c r="F100" s="6">
        <v>23.900000000000002</v>
      </c>
      <c r="G100" s="5">
        <v>167</v>
      </c>
      <c r="H100" s="5" t="str">
        <v>Perşembe</v>
      </c>
    </row>
    <row r="101" spans="1:8" ht="15.75">
      <c r="A101" s="3">
        <v>117</v>
      </c>
      <c r="B101" s="31">
        <v>45112</v>
      </c>
      <c r="C101" s="11">
        <v>37.839999999999996</v>
      </c>
      <c r="D101" s="5">
        <v>14.3</v>
      </c>
      <c r="E101" s="5">
        <v>25.6</v>
      </c>
      <c r="F101" s="6">
        <v>10.829999999999998</v>
      </c>
      <c r="G101" s="5">
        <v>129</v>
      </c>
      <c r="H101" s="5" t="str">
        <v>Çarşamba</v>
      </c>
    </row>
    <row r="102" spans="1:8" ht="15.75">
      <c r="A102" s="3">
        <v>106</v>
      </c>
      <c r="B102" s="31">
        <v>45101</v>
      </c>
      <c r="C102" s="11">
        <v>37.58</v>
      </c>
      <c r="D102" s="5">
        <v>46.4</v>
      </c>
      <c r="E102" s="5">
        <v>59</v>
      </c>
      <c r="F102" s="6">
        <v>13.39</v>
      </c>
      <c r="G102" s="5">
        <v>196</v>
      </c>
      <c r="H102" s="5" t="str">
        <v>Cumartesi</v>
      </c>
    </row>
    <row r="103" spans="1:8" ht="15.75">
      <c r="A103" s="3">
        <v>154</v>
      </c>
      <c r="B103" s="31">
        <v>45149</v>
      </c>
      <c r="C103" s="11">
        <v>37.260000000000005</v>
      </c>
      <c r="D103" s="5">
        <v>39.700000000000003</v>
      </c>
      <c r="E103" s="5">
        <v>37.700000000000003</v>
      </c>
      <c r="F103" s="6">
        <v>21.900000000000002</v>
      </c>
      <c r="G103" s="5">
        <v>208</v>
      </c>
      <c r="H103" s="5" t="str">
        <v>Cuma</v>
      </c>
    </row>
    <row r="104" spans="1:8" ht="15.75">
      <c r="A104" s="3">
        <v>174</v>
      </c>
      <c r="B104" s="31">
        <v>45169</v>
      </c>
      <c r="C104" s="11">
        <v>36.68</v>
      </c>
      <c r="D104" s="5">
        <v>7.1</v>
      </c>
      <c r="E104" s="5">
        <v>12.8</v>
      </c>
      <c r="F104" s="6">
        <v>15.27</v>
      </c>
      <c r="G104" s="5">
        <v>129</v>
      </c>
      <c r="H104" s="5" t="str">
        <v>Perşembe</v>
      </c>
    </row>
    <row r="105" spans="1:8" ht="15.75">
      <c r="A105" s="3">
        <v>181</v>
      </c>
      <c r="B105" s="31">
        <v>45176</v>
      </c>
      <c r="C105" s="11">
        <v>36.32</v>
      </c>
      <c r="D105" s="5">
        <v>2.6</v>
      </c>
      <c r="E105" s="5">
        <v>8.3000000000000007</v>
      </c>
      <c r="F105" s="6">
        <v>13.64</v>
      </c>
      <c r="G105" s="5">
        <v>108</v>
      </c>
      <c r="H105" s="5" t="str">
        <v>Perşembe</v>
      </c>
    </row>
    <row r="106" spans="1:8" ht="15.75">
      <c r="A106" s="3">
        <v>121</v>
      </c>
      <c r="B106" s="31">
        <v>45116</v>
      </c>
      <c r="C106" s="11">
        <v>36.260000000000005</v>
      </c>
      <c r="D106" s="5">
        <v>26.8</v>
      </c>
      <c r="E106" s="5">
        <v>46.2</v>
      </c>
      <c r="F106" s="6">
        <v>9.0500000000000007</v>
      </c>
      <c r="G106" s="5">
        <v>163</v>
      </c>
      <c r="H106" s="5" t="str">
        <v>Pazar</v>
      </c>
    </row>
    <row r="107" spans="1:8" ht="15.75">
      <c r="A107" s="3">
        <v>187</v>
      </c>
      <c r="B107" s="31">
        <v>45182</v>
      </c>
      <c r="C107" s="11">
        <v>35.9</v>
      </c>
      <c r="D107" s="5">
        <v>2.1</v>
      </c>
      <c r="E107" s="5">
        <v>26.6</v>
      </c>
      <c r="F107" s="6">
        <v>4.3599999999999994</v>
      </c>
      <c r="G107" s="5">
        <v>108</v>
      </c>
      <c r="H107" s="5" t="str">
        <v>Çarşamba</v>
      </c>
    </row>
    <row r="108" spans="1:8" ht="15.75">
      <c r="A108" s="3">
        <v>164</v>
      </c>
      <c r="B108" s="31">
        <v>45159</v>
      </c>
      <c r="C108" s="11">
        <v>33.700000000000003</v>
      </c>
      <c r="D108" s="5">
        <v>36.799999999999997</v>
      </c>
      <c r="E108" s="5">
        <v>7.4</v>
      </c>
      <c r="F108" s="6">
        <v>31.79</v>
      </c>
      <c r="G108" s="5">
        <v>193</v>
      </c>
      <c r="H108" s="5" t="str">
        <v>Pazartesi</v>
      </c>
    </row>
    <row r="109" spans="1:8" ht="15.75">
      <c r="A109" s="3">
        <v>124</v>
      </c>
      <c r="B109" s="31">
        <v>45119</v>
      </c>
      <c r="C109" s="11">
        <v>33.619999999999997</v>
      </c>
      <c r="D109" s="5">
        <v>34.6</v>
      </c>
      <c r="E109" s="5">
        <v>12.4</v>
      </c>
      <c r="F109" s="6">
        <v>24.65</v>
      </c>
      <c r="G109" s="5">
        <v>171</v>
      </c>
      <c r="H109" s="5" t="str">
        <v>Çarşamba</v>
      </c>
    </row>
    <row r="110" spans="1:8" ht="15.75">
      <c r="A110" s="3">
        <v>58</v>
      </c>
      <c r="B110" s="31">
        <v>45053</v>
      </c>
      <c r="C110" s="11">
        <v>33.239999999999995</v>
      </c>
      <c r="D110" s="5">
        <v>19.2</v>
      </c>
      <c r="E110" s="5">
        <v>16.600000000000001</v>
      </c>
      <c r="F110" s="6">
        <v>16.579999999999998</v>
      </c>
      <c r="G110" s="5">
        <v>133</v>
      </c>
      <c r="H110" s="5" t="str">
        <v>Pazar</v>
      </c>
    </row>
    <row r="111" spans="1:8" ht="15.75">
      <c r="A111" s="3">
        <v>195</v>
      </c>
      <c r="B111" s="31">
        <v>45190</v>
      </c>
      <c r="C111" s="11">
        <v>32.94</v>
      </c>
      <c r="D111" s="5">
        <v>35.6</v>
      </c>
      <c r="E111" s="5">
        <v>6</v>
      </c>
      <c r="F111" s="6"/>
      <c r="G111" s="5">
        <v>184</v>
      </c>
      <c r="H111" s="5" t="str">
        <v>Perşembe</v>
      </c>
    </row>
    <row r="112" spans="1:8" ht="15.75">
      <c r="A112" s="3">
        <v>20</v>
      </c>
      <c r="B112" s="31">
        <v>45015</v>
      </c>
      <c r="C112" s="11">
        <v>32.46</v>
      </c>
      <c r="D112" s="5">
        <v>23.9</v>
      </c>
      <c r="E112" s="5">
        <v>19.100000000000001</v>
      </c>
      <c r="F112" s="6">
        <v>19.04</v>
      </c>
      <c r="G112" s="5">
        <v>148</v>
      </c>
      <c r="H112" s="5" t="str">
        <v>Perşembe</v>
      </c>
    </row>
    <row r="113" spans="1:8" ht="15.75">
      <c r="A113" s="3">
        <v>160</v>
      </c>
      <c r="B113" s="31">
        <v>45155</v>
      </c>
      <c r="C113" s="11">
        <v>32.339999999999996</v>
      </c>
      <c r="D113" s="5">
        <v>18.399999999999999</v>
      </c>
      <c r="E113" s="5">
        <v>34.6</v>
      </c>
      <c r="F113" s="6">
        <v>8.5299999999999958</v>
      </c>
      <c r="G113" s="5">
        <v>138</v>
      </c>
      <c r="H113" s="5" t="str">
        <v>Perşembe</v>
      </c>
    </row>
    <row r="114" spans="1:8" ht="15.75">
      <c r="A114" s="3">
        <v>91</v>
      </c>
      <c r="B114" s="31">
        <v>45086</v>
      </c>
      <c r="C114" s="11">
        <v>31.860000000000003</v>
      </c>
      <c r="D114" s="5">
        <v>4.9000000000000004</v>
      </c>
      <c r="E114" s="5">
        <v>9.3000000000000007</v>
      </c>
      <c r="F114" s="6">
        <v>12.160000000000002</v>
      </c>
      <c r="G114" s="5">
        <v>93</v>
      </c>
      <c r="H114" s="5" t="str">
        <v>Cuma</v>
      </c>
    </row>
    <row r="115" spans="1:8" ht="15.75">
      <c r="A115" s="3">
        <v>4</v>
      </c>
      <c r="B115" s="31">
        <v>44999</v>
      </c>
      <c r="C115" s="11">
        <v>31.3</v>
      </c>
      <c r="D115" s="5">
        <v>41.3</v>
      </c>
      <c r="E115" s="5">
        <v>58.5</v>
      </c>
      <c r="F115" s="6">
        <v>12.399999999999995</v>
      </c>
      <c r="G115" s="5">
        <v>197</v>
      </c>
      <c r="H115" s="5" t="str">
        <v>Salı</v>
      </c>
    </row>
    <row r="116" spans="1:8" ht="15.75">
      <c r="A116" s="3">
        <v>152</v>
      </c>
      <c r="B116" s="31">
        <v>45147</v>
      </c>
      <c r="C116" s="11">
        <v>31.2</v>
      </c>
      <c r="D116" s="5">
        <v>8.4</v>
      </c>
      <c r="E116" s="5">
        <v>48.7</v>
      </c>
      <c r="F116" s="6">
        <v>16.819999999999997</v>
      </c>
      <c r="G116" s="5">
        <v>125</v>
      </c>
      <c r="H116" s="5" t="str">
        <v>Çarşamba</v>
      </c>
    </row>
    <row r="117" spans="1:8" ht="15.75">
      <c r="A117" s="3">
        <v>80</v>
      </c>
      <c r="B117" s="31">
        <v>45075</v>
      </c>
      <c r="C117" s="11">
        <v>31.2</v>
      </c>
      <c r="D117" s="5">
        <v>7.7</v>
      </c>
      <c r="E117" s="5">
        <v>23.1</v>
      </c>
      <c r="F117" s="6">
        <v>6.2099999999999991</v>
      </c>
      <c r="G117" s="5">
        <v>120</v>
      </c>
      <c r="H117" s="5" t="str">
        <v>Pazartesi</v>
      </c>
    </row>
    <row r="118" spans="1:8" ht="15.75">
      <c r="A118" s="3">
        <v>146</v>
      </c>
      <c r="B118" s="31">
        <v>45141</v>
      </c>
      <c r="C118" s="11">
        <v>31.060000000000002</v>
      </c>
      <c r="D118" s="5">
        <v>1.9</v>
      </c>
      <c r="E118" s="5">
        <v>9</v>
      </c>
      <c r="F118" s="6">
        <v>11.38</v>
      </c>
      <c r="G118" s="5">
        <v>123</v>
      </c>
      <c r="H118" s="5" t="str">
        <v>Perşembe</v>
      </c>
    </row>
    <row r="119" spans="1:8" ht="15.75">
      <c r="A119" s="3">
        <v>8</v>
      </c>
      <c r="B119" s="31">
        <v>45003</v>
      </c>
      <c r="C119" s="11">
        <v>31.04</v>
      </c>
      <c r="D119" s="5">
        <v>19.600000000000001</v>
      </c>
      <c r="E119" s="5">
        <v>11.6</v>
      </c>
      <c r="F119" s="6">
        <v>17.18</v>
      </c>
      <c r="G119" s="5">
        <v>152</v>
      </c>
      <c r="H119" s="5" t="str">
        <v>Cumartesi</v>
      </c>
    </row>
    <row r="120" spans="1:8" ht="15.75">
      <c r="A120" s="3">
        <v>68</v>
      </c>
      <c r="B120" s="31">
        <v>45063</v>
      </c>
      <c r="C120" s="11">
        <v>30.860000000000003</v>
      </c>
      <c r="D120" s="5">
        <v>14.5</v>
      </c>
      <c r="E120" s="5">
        <v>10.199999999999999</v>
      </c>
      <c r="F120" s="6">
        <v>17.100000000000001</v>
      </c>
      <c r="G120" s="5">
        <v>135</v>
      </c>
      <c r="H120" s="5" t="str">
        <v>Çarşamba</v>
      </c>
    </row>
    <row r="121" spans="1:8" ht="15.75">
      <c r="A121" s="3">
        <v>95</v>
      </c>
      <c r="B121" s="31">
        <v>45090</v>
      </c>
      <c r="C121" s="11">
        <v>30.48</v>
      </c>
      <c r="D121" s="5">
        <v>14</v>
      </c>
      <c r="E121" s="5">
        <v>10.9</v>
      </c>
      <c r="F121" s="6">
        <v>13.380000000000003</v>
      </c>
      <c r="G121" s="5">
        <v>117</v>
      </c>
      <c r="H121" s="5" t="str">
        <v>Salı</v>
      </c>
    </row>
    <row r="122" spans="1:8" ht="15.75">
      <c r="A122" s="3">
        <v>72</v>
      </c>
      <c r="B122" s="31">
        <v>45067</v>
      </c>
      <c r="C122" s="11">
        <v>29.96</v>
      </c>
      <c r="D122" s="5">
        <v>14.3</v>
      </c>
      <c r="E122" s="5">
        <v>31.7</v>
      </c>
      <c r="F122" s="6">
        <v>5.4500000000000028</v>
      </c>
      <c r="G122" s="5">
        <v>129</v>
      </c>
      <c r="H122" s="5" t="str">
        <v>Pazar</v>
      </c>
    </row>
    <row r="123" spans="1:8" ht="15.75">
      <c r="A123" s="3">
        <v>145</v>
      </c>
      <c r="B123" s="31">
        <v>45140</v>
      </c>
      <c r="C123" s="11">
        <v>29.240000000000002</v>
      </c>
      <c r="D123" s="5">
        <v>14.8</v>
      </c>
      <c r="E123" s="5">
        <v>38.9</v>
      </c>
      <c r="F123" s="6">
        <v>1.4600000000000026</v>
      </c>
      <c r="G123" s="5">
        <v>127</v>
      </c>
      <c r="H123" s="5" t="str">
        <v>Çarşamba</v>
      </c>
    </row>
    <row r="124" spans="1:8" ht="15.75">
      <c r="A124" s="3">
        <v>119</v>
      </c>
      <c r="B124" s="31">
        <v>45114</v>
      </c>
      <c r="C124" s="11">
        <v>29.14</v>
      </c>
      <c r="D124" s="5">
        <v>36.9</v>
      </c>
      <c r="E124" s="5">
        <v>79.2</v>
      </c>
      <c r="F124" s="6">
        <v>19.339999999999996</v>
      </c>
      <c r="G124" s="5">
        <v>172</v>
      </c>
      <c r="H124" s="5" t="str">
        <v>Cuma</v>
      </c>
    </row>
    <row r="125" spans="1:8" ht="15.75">
      <c r="A125" s="3">
        <v>52</v>
      </c>
      <c r="B125" s="31">
        <v>45047</v>
      </c>
      <c r="C125" s="11">
        <v>29.080000000000002</v>
      </c>
      <c r="D125" s="5">
        <v>9.6</v>
      </c>
      <c r="E125" s="5">
        <v>3.6</v>
      </c>
      <c r="F125" s="6">
        <v>13.4</v>
      </c>
      <c r="G125" s="5">
        <v>112</v>
      </c>
      <c r="H125" s="5" t="str">
        <v>Pazartesi</v>
      </c>
    </row>
    <row r="126" spans="1:8" ht="15.75">
      <c r="A126" s="3">
        <v>144</v>
      </c>
      <c r="B126" s="31">
        <v>45139</v>
      </c>
      <c r="C126" s="11">
        <v>28.919999999999998</v>
      </c>
      <c r="D126" s="5">
        <v>5.7</v>
      </c>
      <c r="E126" s="5">
        <v>34.4</v>
      </c>
      <c r="F126" s="6">
        <v>19.549999999999997</v>
      </c>
      <c r="G126" s="5"/>
      <c r="H126" s="5" t="str">
        <v>Salı</v>
      </c>
    </row>
    <row r="127" spans="1:8" ht="15.75">
      <c r="A127" s="3">
        <v>74</v>
      </c>
      <c r="B127" s="31">
        <v>45069</v>
      </c>
      <c r="C127" s="11">
        <v>28.880000000000003</v>
      </c>
      <c r="D127" s="5">
        <v>5.7</v>
      </c>
      <c r="E127" s="5">
        <v>31.3</v>
      </c>
      <c r="F127" s="6">
        <v>3.2699999999999996</v>
      </c>
      <c r="G127" s="5">
        <v>117</v>
      </c>
      <c r="H127" s="5" t="str">
        <v>Salı</v>
      </c>
    </row>
    <row r="128" spans="1:8" ht="15.75">
      <c r="A128" s="3">
        <v>165</v>
      </c>
      <c r="B128" s="31">
        <v>45160</v>
      </c>
      <c r="C128" s="11">
        <v>28.44</v>
      </c>
      <c r="D128" s="5">
        <v>14.7</v>
      </c>
      <c r="E128" s="5">
        <v>5.4</v>
      </c>
      <c r="F128" s="6">
        <v>16.91</v>
      </c>
      <c r="G128" s="5">
        <v>132</v>
      </c>
      <c r="H128" s="5" t="str">
        <v>Salı</v>
      </c>
    </row>
    <row r="129" spans="1:8" ht="15.75">
      <c r="A129" s="3">
        <v>88</v>
      </c>
      <c r="B129" s="31">
        <v>45083</v>
      </c>
      <c r="C129" s="11">
        <v>28.14</v>
      </c>
      <c r="D129" s="5">
        <v>40.6</v>
      </c>
      <c r="E129" s="5">
        <v>63.2</v>
      </c>
      <c r="F129" s="6">
        <v>6.09</v>
      </c>
      <c r="G129" s="5">
        <v>180</v>
      </c>
      <c r="H129" s="5" t="str">
        <v>Salı</v>
      </c>
    </row>
    <row r="130" spans="1:8" ht="15.75">
      <c r="A130" s="3">
        <v>100</v>
      </c>
      <c r="B130" s="31">
        <v>45095</v>
      </c>
      <c r="C130" s="11">
        <v>28.04</v>
      </c>
      <c r="D130" s="5">
        <v>41.7</v>
      </c>
      <c r="E130" s="5">
        <v>45.9</v>
      </c>
      <c r="F130" s="6">
        <v>16.010000000000005</v>
      </c>
      <c r="G130" s="5">
        <v>183</v>
      </c>
      <c r="H130" s="5" t="str">
        <v>Pazar</v>
      </c>
    </row>
    <row r="131" spans="1:8" ht="15.75">
      <c r="A131" s="3">
        <v>197</v>
      </c>
      <c r="B131" s="31">
        <v>45192</v>
      </c>
      <c r="C131" s="11">
        <v>27.84</v>
      </c>
      <c r="D131" s="5">
        <v>4.9000000000000004</v>
      </c>
      <c r="E131" s="5">
        <v>8.1</v>
      </c>
      <c r="F131" s="6">
        <v>8.6300000000000008</v>
      </c>
      <c r="G131" s="5">
        <v>116</v>
      </c>
      <c r="H131" s="5" t="str">
        <v>Cumartesi</v>
      </c>
    </row>
    <row r="132" spans="1:8" ht="15.75">
      <c r="A132" s="3">
        <v>89</v>
      </c>
      <c r="B132" s="31">
        <v>45084</v>
      </c>
      <c r="C132" s="11">
        <v>27.66</v>
      </c>
      <c r="D132" s="5">
        <v>225.5</v>
      </c>
      <c r="E132" s="5">
        <v>73.400000000000006</v>
      </c>
      <c r="F132" s="6">
        <v>12.219999999999995</v>
      </c>
      <c r="G132" s="5">
        <v>147</v>
      </c>
      <c r="H132" s="5" t="str">
        <v>Çarşamba</v>
      </c>
    </row>
    <row r="133" spans="1:8" ht="15.75">
      <c r="A133" s="3">
        <v>64</v>
      </c>
      <c r="B133" s="31">
        <v>45059</v>
      </c>
      <c r="C133" s="11">
        <v>27.54</v>
      </c>
      <c r="D133" s="5">
        <v>29.6</v>
      </c>
      <c r="E133" s="5">
        <v>8.4</v>
      </c>
      <c r="F133" s="6">
        <v>21.71</v>
      </c>
      <c r="G133" s="5">
        <v>298.75</v>
      </c>
      <c r="H133" s="5" t="str">
        <v>Cumartesi</v>
      </c>
    </row>
    <row r="134" spans="1:8" ht="15.75">
      <c r="A134" s="3">
        <v>65</v>
      </c>
      <c r="B134" s="31">
        <v>45060</v>
      </c>
      <c r="C134" s="11">
        <v>27.22</v>
      </c>
      <c r="D134" s="5">
        <v>42.8</v>
      </c>
      <c r="E134" s="5">
        <v>28.9</v>
      </c>
      <c r="F134" s="6">
        <v>22.949999999999996</v>
      </c>
      <c r="G134" s="5">
        <v>187</v>
      </c>
      <c r="H134" s="5" t="str">
        <v>Pazar</v>
      </c>
    </row>
    <row r="135" spans="1:8" ht="15.75">
      <c r="A135" s="3">
        <v>108</v>
      </c>
      <c r="B135" s="31">
        <v>45103</v>
      </c>
      <c r="C135" s="11">
        <v>27.080000000000002</v>
      </c>
      <c r="D135" s="5">
        <v>0.3</v>
      </c>
      <c r="E135" s="5">
        <v>23.2</v>
      </c>
      <c r="F135" s="6">
        <v>19.910000000000004</v>
      </c>
      <c r="G135" s="5">
        <v>104</v>
      </c>
      <c r="H135" s="5" t="str">
        <v>Pazartesi</v>
      </c>
    </row>
    <row r="136" spans="1:8" ht="15.75">
      <c r="A136" s="3">
        <v>14</v>
      </c>
      <c r="B136" s="31">
        <v>45009</v>
      </c>
      <c r="C136" s="11">
        <v>26.5</v>
      </c>
      <c r="D136" s="5">
        <v>7.6</v>
      </c>
      <c r="E136" s="5">
        <v>7.2</v>
      </c>
      <c r="F136" s="6"/>
      <c r="G136" s="5">
        <v>113</v>
      </c>
      <c r="H136" s="5" t="str">
        <v>Cuma</v>
      </c>
    </row>
    <row r="137" spans="1:8" ht="15.75">
      <c r="A137" s="3">
        <v>157</v>
      </c>
      <c r="B137" s="31">
        <v>45152</v>
      </c>
      <c r="C137" s="11">
        <v>25.78</v>
      </c>
      <c r="D137" s="5">
        <v>43.5</v>
      </c>
      <c r="E137" s="5">
        <v>50.5</v>
      </c>
      <c r="F137" s="6">
        <v>10.939999999999998</v>
      </c>
      <c r="G137" s="5">
        <v>173</v>
      </c>
      <c r="H137" s="5" t="str">
        <v>Pazartesi</v>
      </c>
    </row>
    <row r="138" spans="1:8" ht="15.75">
      <c r="A138" s="3">
        <v>118</v>
      </c>
      <c r="B138" s="31">
        <v>45113</v>
      </c>
      <c r="C138" s="11">
        <v>25.28</v>
      </c>
      <c r="D138" s="5">
        <v>0.8</v>
      </c>
      <c r="E138" s="5">
        <v>14.8</v>
      </c>
      <c r="F138" s="6">
        <v>2.12</v>
      </c>
      <c r="G138" s="5">
        <v>108</v>
      </c>
      <c r="H138" s="5" t="str">
        <v>Perşembe</v>
      </c>
    </row>
    <row r="139" spans="1:8" ht="15.75">
      <c r="A139" s="3">
        <v>78</v>
      </c>
      <c r="B139" s="31">
        <v>45073</v>
      </c>
      <c r="C139" s="11">
        <v>25.1</v>
      </c>
      <c r="D139" s="5">
        <v>28.5</v>
      </c>
      <c r="E139" s="5">
        <v>14.2</v>
      </c>
      <c r="F139" s="6">
        <v>20.62</v>
      </c>
      <c r="G139" s="5">
        <v>149</v>
      </c>
      <c r="H139" s="5" t="str">
        <v>Cumartesi</v>
      </c>
    </row>
    <row r="140" spans="1:8" ht="15.75">
      <c r="A140" s="3">
        <v>38</v>
      </c>
      <c r="B140" s="31">
        <v>45033</v>
      </c>
      <c r="C140" s="11">
        <v>24.94</v>
      </c>
      <c r="D140" s="5">
        <v>49.4</v>
      </c>
      <c r="E140" s="5">
        <v>45.7</v>
      </c>
      <c r="F140" s="6">
        <v>13.89</v>
      </c>
      <c r="G140" s="5">
        <v>152</v>
      </c>
      <c r="H140" s="5" t="str">
        <v>Pazartesi</v>
      </c>
    </row>
    <row r="141" spans="1:8" ht="15.75">
      <c r="A141" s="3">
        <v>35</v>
      </c>
      <c r="B141" s="31">
        <v>45030</v>
      </c>
      <c r="C141" s="11">
        <v>24.14</v>
      </c>
      <c r="D141" s="5">
        <v>1.4</v>
      </c>
      <c r="E141" s="5">
        <v>7.4</v>
      </c>
      <c r="F141" s="6">
        <v>7.3099999999999987</v>
      </c>
      <c r="G141" s="5">
        <v>91.5</v>
      </c>
      <c r="H141" s="5" t="str">
        <v>Cuma</v>
      </c>
    </row>
    <row r="142" spans="1:8" ht="15.75">
      <c r="A142" s="3">
        <v>116</v>
      </c>
      <c r="B142" s="31">
        <v>45111</v>
      </c>
      <c r="C142" s="11">
        <v>24.02</v>
      </c>
      <c r="D142" s="5">
        <v>35</v>
      </c>
      <c r="E142" s="5">
        <v>52.7</v>
      </c>
      <c r="F142" s="6">
        <v>3.9299999999999962</v>
      </c>
      <c r="G142" s="5">
        <v>133</v>
      </c>
      <c r="H142" s="5" t="str">
        <v>Salı</v>
      </c>
    </row>
    <row r="143" spans="1:8" ht="15.75">
      <c r="A143" s="3">
        <v>90</v>
      </c>
      <c r="B143" s="31">
        <v>45085</v>
      </c>
      <c r="C143" s="11">
        <v>23.96</v>
      </c>
      <c r="D143" s="5">
        <v>47.8</v>
      </c>
      <c r="E143" s="5">
        <v>51.4</v>
      </c>
      <c r="F143" s="6">
        <v>14.319999999999993</v>
      </c>
      <c r="G143" s="5">
        <v>177</v>
      </c>
      <c r="H143" s="5" t="str">
        <v>Perşembe</v>
      </c>
    </row>
    <row r="144" spans="1:8" ht="15.75">
      <c r="A144" s="3">
        <v>11</v>
      </c>
      <c r="B144" s="31">
        <v>45006</v>
      </c>
      <c r="C144" s="11">
        <v>23.22</v>
      </c>
      <c r="D144" s="5">
        <v>5.8</v>
      </c>
      <c r="E144" s="5">
        <v>24.2</v>
      </c>
      <c r="F144" s="6">
        <v>19.829999999999998</v>
      </c>
      <c r="G144" s="5">
        <v>95</v>
      </c>
      <c r="H144" s="5" t="str">
        <v>Salı</v>
      </c>
    </row>
    <row r="145" spans="1:8" ht="15.75">
      <c r="A145" s="3">
        <v>84</v>
      </c>
      <c r="B145" s="31">
        <v>45079</v>
      </c>
      <c r="C145" s="11">
        <v>22.68</v>
      </c>
      <c r="D145" s="5">
        <v>44.5</v>
      </c>
      <c r="E145" s="5">
        <v>35.6</v>
      </c>
      <c r="F145" s="6">
        <v>14.849999999999998</v>
      </c>
      <c r="G145" s="5">
        <v>149</v>
      </c>
      <c r="H145" s="5" t="str">
        <v>Cuma</v>
      </c>
    </row>
    <row r="146" spans="1:8" ht="15.75">
      <c r="A146" s="3">
        <v>66</v>
      </c>
      <c r="B146" s="31">
        <v>45061</v>
      </c>
      <c r="C146" s="11">
        <v>21.8</v>
      </c>
      <c r="D146" s="5">
        <v>9.3000000000000007</v>
      </c>
      <c r="E146" s="5">
        <v>0.9</v>
      </c>
      <c r="F146" s="6">
        <v>11.190000000000001</v>
      </c>
      <c r="G146" s="5">
        <v>109</v>
      </c>
      <c r="H146" s="5" t="str">
        <v>Pazartesi</v>
      </c>
    </row>
    <row r="147" spans="1:8" ht="15.75">
      <c r="A147" s="3">
        <v>87</v>
      </c>
      <c r="B147" s="31">
        <v>45082</v>
      </c>
      <c r="C147" s="11">
        <v>21.259999999999998</v>
      </c>
      <c r="D147" s="5">
        <v>27.5</v>
      </c>
      <c r="E147" s="5">
        <v>16</v>
      </c>
      <c r="F147" s="6">
        <v>14.979999999999999</v>
      </c>
      <c r="G147" s="5">
        <v>122</v>
      </c>
      <c r="H147" s="5" t="str">
        <v>Pazartesi</v>
      </c>
    </row>
    <row r="148" spans="1:8" ht="15.75">
      <c r="A148" s="3">
        <v>192</v>
      </c>
      <c r="B148" s="31">
        <v>45187</v>
      </c>
      <c r="C148" s="11">
        <v>21.1</v>
      </c>
      <c r="D148" s="5">
        <v>10.8</v>
      </c>
      <c r="E148" s="5">
        <v>6</v>
      </c>
      <c r="F148" s="6">
        <v>10.549999999999999</v>
      </c>
      <c r="G148" s="5">
        <v>116</v>
      </c>
      <c r="H148" s="5" t="str">
        <v>Pazartesi</v>
      </c>
    </row>
    <row r="149" spans="1:8" ht="15.75">
      <c r="A149" s="3">
        <v>25</v>
      </c>
      <c r="B149" s="31">
        <v>45020</v>
      </c>
      <c r="C149" s="11">
        <v>20.46</v>
      </c>
      <c r="D149" s="5">
        <v>12.6</v>
      </c>
      <c r="E149" s="5">
        <v>18.3</v>
      </c>
      <c r="F149" s="6">
        <v>5.2099999999999991</v>
      </c>
      <c r="G149" s="5">
        <v>110</v>
      </c>
      <c r="H149" s="5" t="str">
        <v>Salı</v>
      </c>
    </row>
    <row r="150" spans="1:8" ht="15.75">
      <c r="A150" s="3">
        <v>33</v>
      </c>
      <c r="B150" s="31">
        <v>45028</v>
      </c>
      <c r="C150" s="11">
        <v>20.440000000000001</v>
      </c>
      <c r="D150" s="5">
        <v>1.5</v>
      </c>
      <c r="E150" s="5">
        <v>30</v>
      </c>
      <c r="F150" s="6">
        <v>18.47</v>
      </c>
      <c r="G150" s="5">
        <v>112</v>
      </c>
      <c r="H150" s="5" t="str">
        <v>Çarşamba</v>
      </c>
    </row>
    <row r="151" spans="1:8" ht="15.75">
      <c r="A151" s="3">
        <v>81</v>
      </c>
      <c r="B151" s="31">
        <v>45076</v>
      </c>
      <c r="C151" s="11">
        <v>19.28</v>
      </c>
      <c r="D151" s="5">
        <v>26.7</v>
      </c>
      <c r="E151" s="5">
        <v>22.3</v>
      </c>
      <c r="F151" s="6">
        <v>12.070000000000002</v>
      </c>
      <c r="G151" s="5">
        <v>120</v>
      </c>
      <c r="H151" s="5" t="str">
        <v>Salı</v>
      </c>
    </row>
    <row r="152" spans="1:8" ht="15.75">
      <c r="A152" s="3">
        <v>162</v>
      </c>
      <c r="B152" s="31">
        <v>45157</v>
      </c>
      <c r="C152" s="11">
        <v>19.14</v>
      </c>
      <c r="D152" s="5">
        <v>35.799999999999997</v>
      </c>
      <c r="E152" s="5">
        <v>49.3</v>
      </c>
      <c r="F152" s="6">
        <v>6.75</v>
      </c>
      <c r="G152" s="5">
        <v>151</v>
      </c>
      <c r="H152" s="5" t="str">
        <v>Cumartesi</v>
      </c>
    </row>
    <row r="153" spans="1:8" ht="15.75">
      <c r="A153" s="3">
        <v>47</v>
      </c>
      <c r="B153" s="31">
        <v>45042</v>
      </c>
      <c r="C153" s="11">
        <v>18.940000000000001</v>
      </c>
      <c r="D153" s="5">
        <v>9.9</v>
      </c>
      <c r="E153" s="5">
        <v>35.700000000000003</v>
      </c>
      <c r="F153" s="6">
        <v>19.64</v>
      </c>
      <c r="G153" s="5">
        <v>119</v>
      </c>
      <c r="H153" s="5" t="str">
        <v>Çarşamba</v>
      </c>
    </row>
    <row r="154" spans="1:8" ht="15.75">
      <c r="A154" s="3">
        <v>130</v>
      </c>
      <c r="B154" s="31">
        <v>45125</v>
      </c>
      <c r="C154" s="11">
        <v>18.920000000000002</v>
      </c>
      <c r="D154" s="5">
        <v>12</v>
      </c>
      <c r="E154" s="5">
        <v>43.1</v>
      </c>
      <c r="F154" s="6">
        <v>14.719999999999999</v>
      </c>
      <c r="G154" s="5">
        <v>116</v>
      </c>
      <c r="H154" s="5" t="str">
        <v>Salı</v>
      </c>
    </row>
    <row r="155" spans="1:8" ht="15.75">
      <c r="A155" s="3">
        <v>115</v>
      </c>
      <c r="B155" s="31">
        <v>45110</v>
      </c>
      <c r="C155" s="11">
        <v>18.64</v>
      </c>
      <c r="D155" s="5">
        <v>46.8</v>
      </c>
      <c r="E155" s="5">
        <v>34.5</v>
      </c>
      <c r="F155" s="6">
        <v>17.419999999999998</v>
      </c>
      <c r="G155" s="5">
        <v>152</v>
      </c>
      <c r="H155" s="5" t="str">
        <v>Pazartesi</v>
      </c>
    </row>
    <row r="156" spans="1:8" ht="15.75">
      <c r="A156" s="3">
        <v>126</v>
      </c>
      <c r="B156" s="31">
        <v>45121</v>
      </c>
      <c r="C156" s="11">
        <v>18.440000000000001</v>
      </c>
      <c r="D156" s="5">
        <v>11.8</v>
      </c>
      <c r="E156" s="5">
        <v>25.9</v>
      </c>
      <c r="F156" s="6">
        <v>4.2600000000000016</v>
      </c>
      <c r="G156" s="5">
        <v>126</v>
      </c>
      <c r="H156" s="5" t="str">
        <v>Cuma</v>
      </c>
    </row>
    <row r="157" spans="1:8" ht="15.75">
      <c r="A157" s="3">
        <v>183</v>
      </c>
      <c r="B157" s="31">
        <v>45178</v>
      </c>
      <c r="C157" s="11">
        <v>18.240000000000002</v>
      </c>
      <c r="D157" s="5">
        <v>5.7</v>
      </c>
      <c r="E157" s="5">
        <v>29.7</v>
      </c>
      <c r="F157" s="6">
        <v>16.59</v>
      </c>
      <c r="G157" s="5">
        <v>105</v>
      </c>
      <c r="H157" s="5" t="str">
        <v>Cumartesi</v>
      </c>
    </row>
    <row r="158" spans="1:8" ht="15.75">
      <c r="A158" s="3">
        <v>83</v>
      </c>
      <c r="B158" s="31">
        <v>45078</v>
      </c>
      <c r="C158" s="11">
        <v>18.059999999999999</v>
      </c>
      <c r="D158" s="5">
        <v>20.3</v>
      </c>
      <c r="E158" s="5">
        <v>32.5</v>
      </c>
      <c r="F158" s="6">
        <v>4.68</v>
      </c>
      <c r="G158" s="5">
        <v>128</v>
      </c>
      <c r="H158" s="5" t="str">
        <v>Perşembe</v>
      </c>
    </row>
    <row r="159" spans="1:8" ht="15.75">
      <c r="A159" s="3">
        <v>61</v>
      </c>
      <c r="B159" s="31">
        <v>45056</v>
      </c>
      <c r="C159" s="11">
        <v>16.7</v>
      </c>
      <c r="D159" s="5">
        <v>2</v>
      </c>
      <c r="E159" s="5">
        <v>21.4</v>
      </c>
      <c r="F159" s="6">
        <v>17.79</v>
      </c>
      <c r="G159" s="5">
        <v>83</v>
      </c>
      <c r="H159" s="5" t="str">
        <v>Çarşamba</v>
      </c>
    </row>
    <row r="160" spans="1:8" ht="15.75">
      <c r="A160" s="3">
        <v>191</v>
      </c>
      <c r="B160" s="31">
        <v>45186</v>
      </c>
      <c r="C160" s="11">
        <v>15.9</v>
      </c>
      <c r="D160" s="5">
        <v>41.1</v>
      </c>
      <c r="E160" s="5">
        <v>5.8</v>
      </c>
      <c r="F160" s="6">
        <v>22.18</v>
      </c>
      <c r="G160" s="5">
        <v>114</v>
      </c>
      <c r="H160" s="5" t="str">
        <v>Pazar</v>
      </c>
    </row>
    <row r="161" spans="1:8" ht="15.75">
      <c r="A161" s="3">
        <v>149</v>
      </c>
      <c r="B161" s="31">
        <v>45144</v>
      </c>
      <c r="C161" s="11">
        <v>15.6</v>
      </c>
      <c r="D161" s="5">
        <v>40.299999999999997</v>
      </c>
      <c r="E161" s="5">
        <v>11.9</v>
      </c>
      <c r="F161" s="6">
        <v>19.189999999999998</v>
      </c>
      <c r="G161" s="5">
        <v>110</v>
      </c>
      <c r="H161" s="5" t="str">
        <v>Pazar</v>
      </c>
    </row>
    <row r="162" spans="1:8" ht="15.75">
      <c r="A162" s="3">
        <v>73</v>
      </c>
      <c r="B162" s="31">
        <v>45068</v>
      </c>
      <c r="C162" s="11">
        <v>15.36</v>
      </c>
      <c r="D162" s="5">
        <v>33</v>
      </c>
      <c r="E162" s="5">
        <v>19.3</v>
      </c>
      <c r="F162" s="6">
        <v>11.459999999999999</v>
      </c>
      <c r="G162" s="5">
        <v>106</v>
      </c>
      <c r="H162" s="5" t="str">
        <v>Pazartesi</v>
      </c>
    </row>
    <row r="163" spans="1:8" ht="15.75">
      <c r="A163" s="3">
        <v>67</v>
      </c>
      <c r="B163" s="31">
        <v>45062</v>
      </c>
      <c r="C163" s="11">
        <v>15.3</v>
      </c>
      <c r="D163" s="5">
        <v>24.6</v>
      </c>
      <c r="E163" s="5">
        <v>2.2000000000000002</v>
      </c>
      <c r="F163" s="6">
        <v>14.57</v>
      </c>
      <c r="G163" s="5">
        <v>104</v>
      </c>
      <c r="H163" s="5" t="str">
        <v>Salı</v>
      </c>
    </row>
    <row r="164" spans="1:8" ht="15.75">
      <c r="A164" s="3">
        <v>30</v>
      </c>
      <c r="B164" s="31">
        <v>45025</v>
      </c>
      <c r="C164" s="11">
        <v>15.12</v>
      </c>
      <c r="D164" s="5">
        <v>16</v>
      </c>
      <c r="E164" s="5">
        <v>40.799999999999997</v>
      </c>
      <c r="F164" s="6">
        <v>18.739999999999998</v>
      </c>
      <c r="G164" s="5">
        <v>123</v>
      </c>
      <c r="H164" s="5" t="str">
        <v>Pazar</v>
      </c>
    </row>
    <row r="165" spans="1:8" ht="15.75">
      <c r="A165" s="3">
        <v>19</v>
      </c>
      <c r="B165" s="31">
        <v>45014</v>
      </c>
      <c r="C165" s="11">
        <v>14.84</v>
      </c>
      <c r="D165" s="5">
        <v>20.5</v>
      </c>
      <c r="E165" s="5">
        <v>18.3</v>
      </c>
      <c r="F165" s="6">
        <v>9.8500000000000014</v>
      </c>
      <c r="G165" s="5">
        <v>127</v>
      </c>
      <c r="H165" s="5" t="str">
        <v>Çarşamba</v>
      </c>
    </row>
    <row r="166" spans="1:8" ht="15.75">
      <c r="A166" s="3">
        <v>92</v>
      </c>
      <c r="B166" s="31">
        <v>45087</v>
      </c>
      <c r="C166" s="11">
        <v>14.72</v>
      </c>
      <c r="D166" s="5">
        <v>1.5</v>
      </c>
      <c r="E166" s="5">
        <v>33</v>
      </c>
      <c r="F166" s="6">
        <v>10.41</v>
      </c>
      <c r="G166" s="5">
        <v>74</v>
      </c>
      <c r="H166" s="5" t="str">
        <v>Cumartesi</v>
      </c>
    </row>
    <row r="167" spans="1:8" ht="15.75">
      <c r="A167" s="3">
        <v>136</v>
      </c>
      <c r="B167" s="31">
        <v>45131</v>
      </c>
      <c r="C167" s="11">
        <v>14.66</v>
      </c>
      <c r="D167" s="5">
        <v>47</v>
      </c>
      <c r="E167" s="5">
        <v>8.5</v>
      </c>
      <c r="F167" s="6">
        <v>24.93</v>
      </c>
      <c r="G167" s="5">
        <v>124</v>
      </c>
      <c r="H167" s="5" t="str">
        <v>Pazartesi</v>
      </c>
    </row>
    <row r="168" spans="1:8" ht="15.75">
      <c r="A168" s="3">
        <v>196</v>
      </c>
      <c r="B168" s="31">
        <v>45191</v>
      </c>
      <c r="C168" s="11">
        <v>14.64</v>
      </c>
      <c r="D168" s="5">
        <v>3.7</v>
      </c>
      <c r="E168" s="5">
        <v>13.8</v>
      </c>
      <c r="F168" s="6">
        <v>0.14999999999999947</v>
      </c>
      <c r="G168" s="5">
        <v>91</v>
      </c>
      <c r="H168" s="5" t="str">
        <v>Cuma</v>
      </c>
    </row>
    <row r="169" spans="1:8" ht="15.75">
      <c r="A169" s="3">
        <v>39</v>
      </c>
      <c r="B169" s="31">
        <v>45034</v>
      </c>
      <c r="C169" s="11">
        <v>14.620000000000001</v>
      </c>
      <c r="D169" s="5">
        <v>26.7</v>
      </c>
      <c r="E169" s="5">
        <v>35.1</v>
      </c>
      <c r="F169" s="6">
        <v>3.6199999999999992</v>
      </c>
      <c r="G169" s="5">
        <v>114</v>
      </c>
      <c r="H169" s="5" t="str">
        <v>Salı</v>
      </c>
    </row>
    <row r="170" spans="1:8" ht="15.75">
      <c r="A170" s="3">
        <v>50</v>
      </c>
      <c r="B170" s="31">
        <v>45045</v>
      </c>
      <c r="C170" s="11">
        <v>14.38</v>
      </c>
      <c r="D170" s="5">
        <v>11.7</v>
      </c>
      <c r="E170" s="5">
        <v>36.799999999999997</v>
      </c>
      <c r="F170" s="6">
        <v>17.82</v>
      </c>
      <c r="G170" s="5">
        <v>111</v>
      </c>
      <c r="H170" s="5" t="str">
        <v>Cumartesi</v>
      </c>
    </row>
    <row r="171" spans="1:8" ht="15.75">
      <c r="A171" s="3">
        <v>135</v>
      </c>
      <c r="B171" s="31">
        <v>45130</v>
      </c>
      <c r="C171" s="11">
        <v>14.379999999999999</v>
      </c>
      <c r="D171" s="5">
        <v>38.6</v>
      </c>
      <c r="E171" s="5">
        <v>65.599999999999994</v>
      </c>
      <c r="F171" s="6">
        <v>16.750000000000004</v>
      </c>
      <c r="G171" s="5">
        <v>124</v>
      </c>
      <c r="H171" s="5" t="str">
        <v>Pazar</v>
      </c>
    </row>
    <row r="172" spans="1:8" ht="15.75">
      <c r="A172" s="3">
        <v>7</v>
      </c>
      <c r="B172" s="31">
        <v>45002</v>
      </c>
      <c r="C172" s="11">
        <v>13.5</v>
      </c>
      <c r="D172" s="5">
        <v>32.799999999999997</v>
      </c>
      <c r="E172" s="5">
        <v>23.5</v>
      </c>
      <c r="F172" s="6">
        <v>12.749999999999998</v>
      </c>
      <c r="G172" s="5">
        <v>123</v>
      </c>
      <c r="H172" s="5" t="str">
        <v>Cuma</v>
      </c>
    </row>
    <row r="173" spans="1:8" ht="15.75">
      <c r="A173" s="3">
        <v>77</v>
      </c>
      <c r="B173" s="31">
        <v>45072</v>
      </c>
      <c r="C173" s="11">
        <v>13.5</v>
      </c>
      <c r="D173" s="5">
        <v>1.6</v>
      </c>
      <c r="E173" s="5">
        <v>20.7</v>
      </c>
      <c r="F173" s="6">
        <v>15.27</v>
      </c>
      <c r="G173" s="5">
        <v>83</v>
      </c>
      <c r="H173" s="5" t="str">
        <v>Cuma</v>
      </c>
    </row>
    <row r="174" spans="1:8" ht="15.75">
      <c r="A174" s="3">
        <v>3</v>
      </c>
      <c r="B174" s="31">
        <v>44998</v>
      </c>
      <c r="C174" s="11">
        <v>12.44</v>
      </c>
      <c r="D174" s="5">
        <v>45.9</v>
      </c>
      <c r="E174" s="5">
        <v>69.3</v>
      </c>
      <c r="F174" s="6">
        <v>16.95</v>
      </c>
      <c r="G174" s="5">
        <v>96</v>
      </c>
      <c r="H174" s="5" t="str">
        <v>Pazartesi</v>
      </c>
    </row>
    <row r="175" spans="1:8" ht="15.75">
      <c r="A175" s="3">
        <v>193</v>
      </c>
      <c r="B175" s="31">
        <v>45188</v>
      </c>
      <c r="C175" s="11">
        <v>12.44</v>
      </c>
      <c r="D175" s="5">
        <v>4.0999999999999996</v>
      </c>
      <c r="E175" s="5">
        <v>31.6</v>
      </c>
      <c r="F175" s="6">
        <v>11.129999999999999</v>
      </c>
      <c r="G175" s="5">
        <v>62</v>
      </c>
      <c r="H175" s="5" t="str">
        <v>Salı</v>
      </c>
    </row>
    <row r="176" spans="1:8" ht="15.75">
      <c r="A176" s="3">
        <v>76</v>
      </c>
      <c r="B176" s="31">
        <v>45071</v>
      </c>
      <c r="C176" s="11">
        <v>12.379999999999999</v>
      </c>
      <c r="D176" s="5">
        <v>43.7</v>
      </c>
      <c r="E176" s="5">
        <v>89.4</v>
      </c>
      <c r="F176" s="6">
        <v>7.7799999999999976</v>
      </c>
      <c r="G176" s="5">
        <v>105</v>
      </c>
      <c r="H176" s="5" t="str">
        <v>Perşembe</v>
      </c>
    </row>
    <row r="177" spans="1:8" ht="15.75">
      <c r="A177" s="3">
        <v>159</v>
      </c>
      <c r="B177" s="31">
        <v>45154</v>
      </c>
      <c r="C177" s="11">
        <v>12.34</v>
      </c>
      <c r="D177" s="5">
        <v>36.9</v>
      </c>
      <c r="E177" s="5">
        <v>45.2</v>
      </c>
      <c r="F177" s="6">
        <v>1.5399999999999956</v>
      </c>
      <c r="G177" s="5">
        <v>85</v>
      </c>
      <c r="H177" s="5" t="str">
        <v>Çarşamba</v>
      </c>
    </row>
    <row r="178" spans="1:8" ht="15.75">
      <c r="A178" s="3">
        <v>45</v>
      </c>
      <c r="B178" s="31">
        <v>45040</v>
      </c>
      <c r="C178" s="11">
        <v>12.02</v>
      </c>
      <c r="D178" s="5">
        <v>25.7</v>
      </c>
      <c r="E178" s="5">
        <v>43.3</v>
      </c>
      <c r="F178" s="6">
        <v>18.04</v>
      </c>
      <c r="G178" s="5">
        <v>89</v>
      </c>
      <c r="H178" s="5" t="str">
        <v>Pazartesi</v>
      </c>
    </row>
    <row r="179" spans="1:8" ht="15.75">
      <c r="A179" s="3">
        <v>171</v>
      </c>
      <c r="B179" s="31">
        <v>45166</v>
      </c>
      <c r="C179" s="11">
        <v>12</v>
      </c>
      <c r="D179" s="5">
        <v>11.6</v>
      </c>
      <c r="E179" s="5">
        <v>18.399999999999999</v>
      </c>
      <c r="F179" s="6">
        <v>3.4400000000000013</v>
      </c>
      <c r="G179" s="5">
        <v>90</v>
      </c>
      <c r="H179" s="5" t="str">
        <v>Pazartesi</v>
      </c>
    </row>
    <row r="180" spans="1:8" ht="15.75">
      <c r="A180" s="3">
        <v>23</v>
      </c>
      <c r="B180" s="31">
        <v>45018</v>
      </c>
      <c r="C180" s="11">
        <v>11.64</v>
      </c>
      <c r="D180" s="5">
        <v>15.9</v>
      </c>
      <c r="E180" s="5">
        <v>49.6</v>
      </c>
      <c r="F180" s="6">
        <v>9.4299999999999962</v>
      </c>
      <c r="G180" s="5"/>
      <c r="H180" s="5" t="str">
        <v>Pazar</v>
      </c>
    </row>
    <row r="181" spans="1:8" ht="15.75">
      <c r="A181" s="3">
        <v>167</v>
      </c>
      <c r="B181" s="31">
        <v>45162</v>
      </c>
      <c r="C181" s="11">
        <v>11.58</v>
      </c>
      <c r="D181" s="5">
        <v>37.6</v>
      </c>
      <c r="E181" s="5">
        <v>21.6</v>
      </c>
      <c r="F181" s="6">
        <v>11.95</v>
      </c>
      <c r="G181" s="5">
        <v>90</v>
      </c>
      <c r="H181" s="5" t="str">
        <v>Perşembe</v>
      </c>
    </row>
    <row r="182" spans="1:8" ht="15.75">
      <c r="A182" s="3">
        <v>2</v>
      </c>
      <c r="B182" s="31">
        <v>44997</v>
      </c>
      <c r="C182" s="11">
        <v>10.9</v>
      </c>
      <c r="D182" s="5">
        <v>39.299999999999997</v>
      </c>
      <c r="E182" s="5">
        <v>45.1</v>
      </c>
      <c r="F182" s="6">
        <v>6.0599999999999952</v>
      </c>
      <c r="G182" s="5">
        <v>122</v>
      </c>
      <c r="H182" s="5" t="str">
        <v>Pazar</v>
      </c>
    </row>
    <row r="183" spans="1:8" ht="15.75">
      <c r="A183" s="3">
        <v>13</v>
      </c>
      <c r="B183" s="31">
        <v>45008</v>
      </c>
      <c r="C183" s="11">
        <v>10.76</v>
      </c>
      <c r="D183" s="5">
        <v>35.1</v>
      </c>
      <c r="E183" s="5">
        <v>65.900000000000006</v>
      </c>
      <c r="F183" s="6"/>
      <c r="G183" s="5">
        <v>95</v>
      </c>
      <c r="H183" s="5" t="str">
        <v>Perşembe</v>
      </c>
    </row>
    <row r="184" spans="1:8" ht="15.75">
      <c r="A184" s="3">
        <v>137</v>
      </c>
      <c r="B184" s="31">
        <v>45132</v>
      </c>
      <c r="C184" s="11">
        <v>10.120000000000001</v>
      </c>
      <c r="D184" s="5">
        <v>39</v>
      </c>
      <c r="E184" s="5">
        <v>9.3000000000000007</v>
      </c>
      <c r="F184" s="6">
        <v>18.339999999999996</v>
      </c>
      <c r="G184" s="5">
        <v>98</v>
      </c>
      <c r="H184" s="5" t="str">
        <v>Salı</v>
      </c>
    </row>
    <row r="185" spans="1:8" ht="15.75">
      <c r="A185" s="3">
        <v>173</v>
      </c>
      <c r="B185" s="31">
        <v>45168</v>
      </c>
      <c r="C185" s="11">
        <v>9.92</v>
      </c>
      <c r="D185" s="5">
        <v>20.100000000000001</v>
      </c>
      <c r="E185" s="5">
        <v>17</v>
      </c>
      <c r="F185" s="6">
        <v>5.2100000000000009</v>
      </c>
      <c r="G185" s="5">
        <v>93</v>
      </c>
      <c r="H185" s="5" t="str">
        <v>Çarşamba</v>
      </c>
    </row>
    <row r="186" spans="1:8" ht="15.75">
      <c r="A186" s="3">
        <v>120</v>
      </c>
      <c r="B186" s="31">
        <v>45115</v>
      </c>
      <c r="C186" s="11">
        <v>9.879999999999999</v>
      </c>
      <c r="D186" s="5">
        <v>16</v>
      </c>
      <c r="E186" s="5">
        <v>22.3</v>
      </c>
      <c r="F186" s="6">
        <v>1.0199999999999996</v>
      </c>
      <c r="G186" s="5">
        <v>77</v>
      </c>
      <c r="H186" s="5" t="str">
        <v>Cumartesi</v>
      </c>
    </row>
    <row r="187" spans="1:8" ht="15.75">
      <c r="A187" s="3">
        <v>156</v>
      </c>
      <c r="B187" s="31">
        <v>45151</v>
      </c>
      <c r="C187" s="11">
        <v>9.82</v>
      </c>
      <c r="D187" s="5">
        <v>11.6</v>
      </c>
      <c r="E187" s="5">
        <v>5.7</v>
      </c>
      <c r="F187" s="6">
        <v>92</v>
      </c>
      <c r="G187" s="5">
        <v>35</v>
      </c>
      <c r="H187" s="5" t="str">
        <v>Pazar</v>
      </c>
    </row>
    <row r="188" spans="1:8" ht="15.75">
      <c r="A188" s="3">
        <v>9</v>
      </c>
      <c r="B188" s="31">
        <v>45004</v>
      </c>
      <c r="C188" s="11">
        <v>9.7200000000000006</v>
      </c>
      <c r="D188" s="5">
        <v>2.1</v>
      </c>
      <c r="E188" s="5">
        <v>1</v>
      </c>
      <c r="F188" s="6">
        <v>1.5100000000000002</v>
      </c>
      <c r="G188" s="5">
        <v>54</v>
      </c>
      <c r="H188" s="5" t="str">
        <v>Pazar</v>
      </c>
    </row>
    <row r="189" spans="1:8" ht="15.75">
      <c r="A189" s="3">
        <v>109</v>
      </c>
      <c r="B189" s="31">
        <v>45104</v>
      </c>
      <c r="C189" s="11">
        <v>9.620000000000001</v>
      </c>
      <c r="D189" s="5">
        <v>0.4</v>
      </c>
      <c r="E189" s="5">
        <v>25.6</v>
      </c>
      <c r="F189" s="6">
        <v>11.269999999999998</v>
      </c>
      <c r="G189" s="5">
        <v>54</v>
      </c>
      <c r="H189" s="5" t="str">
        <v>Salı</v>
      </c>
    </row>
    <row r="190" spans="1:8" ht="15.75">
      <c r="A190" s="3">
        <v>139</v>
      </c>
      <c r="B190" s="31">
        <v>45134</v>
      </c>
      <c r="C190" s="11">
        <v>9.6</v>
      </c>
      <c r="D190" s="5">
        <v>25.9</v>
      </c>
      <c r="E190" s="5">
        <v>20.5</v>
      </c>
      <c r="F190" s="6">
        <v>9.0499999999999989</v>
      </c>
      <c r="G190" s="5">
        <v>109</v>
      </c>
      <c r="H190" s="5" t="str">
        <v>Perşembe</v>
      </c>
    </row>
    <row r="191" spans="1:8" ht="15.75">
      <c r="A191" s="3">
        <v>127</v>
      </c>
      <c r="B191" s="31">
        <v>45122</v>
      </c>
      <c r="C191" s="11">
        <v>8.56</v>
      </c>
      <c r="D191" s="5">
        <v>38.9</v>
      </c>
      <c r="E191" s="5">
        <v>50.6</v>
      </c>
      <c r="F191" s="6">
        <v>19.989999999999998</v>
      </c>
      <c r="G191" s="5">
        <v>78</v>
      </c>
      <c r="H191" s="5" t="str">
        <v>Cumartesi</v>
      </c>
    </row>
    <row r="192" spans="1:8" ht="15.75">
      <c r="A192" s="3">
        <v>79</v>
      </c>
      <c r="B192" s="31">
        <v>45074</v>
      </c>
      <c r="C192" s="11">
        <v>8.08</v>
      </c>
      <c r="D192" s="5">
        <v>29.9</v>
      </c>
      <c r="E192" s="5">
        <v>9.4</v>
      </c>
      <c r="F192" s="6">
        <v>11.729999999999999</v>
      </c>
      <c r="G192" s="5">
        <v>62</v>
      </c>
      <c r="H192" s="5" t="str">
        <v>Pazar</v>
      </c>
    </row>
    <row r="193" spans="1:8" ht="15.75">
      <c r="A193" s="3">
        <v>107</v>
      </c>
      <c r="B193" s="31">
        <v>45102</v>
      </c>
      <c r="C193" s="11">
        <v>8</v>
      </c>
      <c r="D193" s="5">
        <v>11</v>
      </c>
      <c r="E193" s="5">
        <v>29.7</v>
      </c>
      <c r="F193" s="6">
        <v>16.119999999999997</v>
      </c>
      <c r="G193" s="5">
        <v>86</v>
      </c>
      <c r="H193" s="5" t="str">
        <v>Pazar</v>
      </c>
    </row>
    <row r="194" spans="1:8" ht="15.75">
      <c r="A194" s="3">
        <v>122</v>
      </c>
      <c r="B194" s="31">
        <v>45117</v>
      </c>
      <c r="C194" s="11">
        <v>7.76</v>
      </c>
      <c r="D194" s="5">
        <v>21.7</v>
      </c>
      <c r="E194" s="5">
        <v>50.4</v>
      </c>
      <c r="F194" s="6">
        <v>12.57</v>
      </c>
      <c r="G194" s="5">
        <v>81</v>
      </c>
      <c r="H194" s="5" t="str">
        <v>Pazartesi</v>
      </c>
    </row>
    <row r="195" spans="1:8" ht="15.75">
      <c r="A195" s="3">
        <v>6</v>
      </c>
      <c r="B195" s="31">
        <v>45001</v>
      </c>
      <c r="C195" s="11">
        <v>6.74</v>
      </c>
      <c r="D195" s="5">
        <v>48.9</v>
      </c>
      <c r="E195" s="5">
        <v>75</v>
      </c>
      <c r="F195" s="6">
        <v>15.32</v>
      </c>
      <c r="G195" s="5">
        <v>86</v>
      </c>
      <c r="H195" s="5" t="str">
        <v>Perşembe</v>
      </c>
    </row>
    <row r="196" spans="1:8" ht="15.75">
      <c r="A196" s="3">
        <v>190</v>
      </c>
      <c r="B196" s="31">
        <v>45185</v>
      </c>
      <c r="C196" s="11">
        <v>6.74</v>
      </c>
      <c r="D196" s="5">
        <v>12.1</v>
      </c>
      <c r="E196" s="5">
        <v>23.4</v>
      </c>
      <c r="F196" s="6">
        <v>18.560000000000002</v>
      </c>
      <c r="G196" s="5">
        <v>83</v>
      </c>
      <c r="H196" s="5" t="str">
        <v>Cumartesi</v>
      </c>
    </row>
    <row r="197" spans="1:8" ht="15.75">
      <c r="A197" s="3">
        <v>131</v>
      </c>
      <c r="B197" s="31">
        <v>45126</v>
      </c>
      <c r="C197" s="11">
        <v>6</v>
      </c>
      <c r="D197" s="5">
        <v>39.6</v>
      </c>
      <c r="E197" s="5">
        <v>8.6999999999999993</v>
      </c>
      <c r="F197" s="6">
        <v>111</v>
      </c>
      <c r="G197" s="5">
        <v>28</v>
      </c>
      <c r="H197" s="5" t="str">
        <v>Çarşamba</v>
      </c>
    </row>
    <row r="198" spans="1:8" ht="15.75">
      <c r="A198" s="3">
        <v>133</v>
      </c>
      <c r="B198" s="31">
        <v>45128</v>
      </c>
      <c r="C198" s="11">
        <v>5.68</v>
      </c>
      <c r="D198" s="5">
        <v>27.2</v>
      </c>
      <c r="E198" s="5">
        <v>2.1</v>
      </c>
      <c r="F198" s="6">
        <v>13.6</v>
      </c>
      <c r="G198" s="5">
        <v>71</v>
      </c>
      <c r="H198" s="5" t="str">
        <v>Cuma</v>
      </c>
    </row>
    <row r="199" spans="1:8" ht="15.75">
      <c r="A199" s="3">
        <v>57</v>
      </c>
      <c r="B199" s="31">
        <v>45052</v>
      </c>
      <c r="C199" s="11">
        <v>3.46</v>
      </c>
      <c r="D199" s="5">
        <v>28.1</v>
      </c>
      <c r="E199" s="5">
        <v>41.4</v>
      </c>
      <c r="F199" s="6">
        <v>18.220000000000002</v>
      </c>
      <c r="G199" s="5">
        <v>71</v>
      </c>
      <c r="H199" s="5" t="str">
        <v>Cumartesi</v>
      </c>
    </row>
    <row r="200" spans="1:8" ht="15.75">
      <c r="A200" s="3">
        <v>142</v>
      </c>
      <c r="B200" s="31">
        <v>45137</v>
      </c>
      <c r="C200" s="11"/>
      <c r="D200" s="5">
        <v>35.4</v>
      </c>
      <c r="E200" s="5">
        <v>75.599999999999994</v>
      </c>
      <c r="F200" s="6">
        <v>6.8299999999999947</v>
      </c>
      <c r="G200" s="5">
        <v>207</v>
      </c>
      <c r="H200" s="5" t="str">
        <v>Pazar</v>
      </c>
    </row>
    <row r="201" spans="1:8" ht="15.75">
      <c r="A201" s="3">
        <v>141</v>
      </c>
      <c r="B201" s="31">
        <v>45136</v>
      </c>
      <c r="C201" s="11"/>
      <c r="D201" s="5">
        <v>17</v>
      </c>
      <c r="E201" s="5">
        <v>12.9</v>
      </c>
      <c r="F201" s="6">
        <v>10.68</v>
      </c>
      <c r="G201" s="5">
        <v>113</v>
      </c>
      <c r="H201" s="14" t="str">
        <v>Cumartesi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userSelected">
  <element uid="f2eba04f-07ec-4723-bc0f-b207a306c994" value=""/>
  <element uid="id_classification_nonbusiness" value=""/>
</sisl>
</file>

<file path=customXml/itemProps1.xml><?xml version="1.0" encoding="utf-8"?>
<ds:datastoreItem xmlns:ds="http://schemas.openxmlformats.org/officeDocument/2006/customXml" ds:itemID="{CEA55021-6840-40B7-A05C-5FDED2A4906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Manuel</vt:lpstr>
      <vt:lpstr>Pivot Table</vt:lpstr>
      <vt:lpstr>Desciptive&amp;Corr</vt:lpstr>
      <vt:lpstr>Missing Value&amp; Inputation</vt:lpstr>
      <vt:lpstr>Outlier Modeling</vt:lpstr>
      <vt:lpstr>Regresyon Analizi</vt:lpstr>
      <vt:lpstr>Multiple Reg.</vt:lpstr>
      <vt:lpstr>Investment ve ROI</vt:lpstr>
      <vt:lpstr>CLTV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Fidan</dc:creator>
  <cp:lastModifiedBy>Office</cp:lastModifiedBy>
  <dcterms:created xsi:type="dcterms:W3CDTF">2015-06-05T18:17:20Z</dcterms:created>
  <dcterms:modified xsi:type="dcterms:W3CDTF">2025-05-11T06:23:56Z</dcterms:modified>
  <cp:category>GZL01;KVKK01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13fba8d2-ffbd-4495-86b8-ef41c06a7d9a</vt:lpwstr>
  </property>
  <property fmtid="{D5CDD505-2E9C-101B-9397-08002B2CF9AE}" pid="3" name="bjSaver">
    <vt:lpwstr>X+ZibqU8RA1ZaGTPuOxv8++Ecyz3z/om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policy="bab714a6-9187-42f5-a4dd-542e816fcaf4" origin="userSelected" xmlns="http://www.boldonj</vt:lpwstr>
  </property>
  <property fmtid="{D5CDD505-2E9C-101B-9397-08002B2CF9AE}" pid="5" name="bjDocumentLabelXML-0">
    <vt:lpwstr>ames.com/2008/01/sie/internal/label"&gt;&lt;element uid="f2eba04f-07ec-4723-bc0f-b207a306c994" value="" /&gt;&lt;element uid="id_classification_nonbusiness" value="" /&gt;&lt;/sisl&gt;</vt:lpwstr>
  </property>
  <property fmtid="{D5CDD505-2E9C-101B-9397-08002B2CF9AE}" pid="6" name="bjDocumentSecurityLabel">
    <vt:lpwstr>Halka Açık / Kişisel Veri Değil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&amp;"Calibri,Regular"&amp;09&amp;B&amp;K00C000Halka Açık&amp;K000000 / &amp;K00C000Kişisel Veri Değil</vt:lpwstr>
  </property>
  <property fmtid="{D5CDD505-2E9C-101B-9397-08002B2CF9AE}" pid="9" name="bjLeftHeaderLabel-even">
    <vt:lpwstr>&amp;"Calibri,Regular"&amp;09&amp;B&amp;K00C000Halka Açık&amp;K000000 / &amp;K00C000Kişisel Veri Değil</vt:lpwstr>
  </property>
  <property fmtid="{D5CDD505-2E9C-101B-9397-08002B2CF9AE}" pid="10" name="bjLeftHeaderLabel">
    <vt:lpwstr>&amp;"Calibri,Regular"&amp;09&amp;B&amp;K00C000Halka Açık&amp;K000000 / &amp;K00C000Kişisel Veri Değil</vt:lpwstr>
  </property>
</Properties>
</file>