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iect OM\"/>
    </mc:Choice>
  </mc:AlternateContent>
  <xr:revisionPtr revIDLastSave="0" documentId="13_ncr:1_{D471C42C-EA73-4CBC-B4B2-31B13AD5648E}" xr6:coauthVersionLast="47" xr6:coauthVersionMax="47" xr10:uidLastSave="{00000000-0000-0000-0000-000000000000}"/>
  <bookViews>
    <workbookView xWindow="28680" yWindow="-120" windowWidth="20640" windowHeight="11760" activeTab="3" xr2:uid="{00000000-000D-0000-FFFF-FFFF00000000}"/>
  </bookViews>
  <sheets>
    <sheet name="C2" sheetId="1" r:id="rId1"/>
    <sheet name="C3" sheetId="2" r:id="rId2"/>
    <sheet name="Material" sheetId="5" r:id="rId3"/>
    <sheet name="C4" sheetId="3" r:id="rId4"/>
    <sheet name="A.4.2.3" sheetId="4" r:id="rId5"/>
    <sheet name="Foaie1" sheetId="6" r:id="rId6"/>
  </sheets>
  <definedNames>
    <definedName name="_xlnm._FilterDatabase" localSheetId="2" hidden="1">Material!$A$1:$I$29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0" i="2" l="1"/>
  <c r="J23" i="2"/>
  <c r="J30" i="2" s="1"/>
  <c r="J31" i="2"/>
  <c r="I112" i="2"/>
  <c r="H8" i="2"/>
  <c r="H9" i="2"/>
  <c r="D25" i="2"/>
  <c r="G22" i="2"/>
  <c r="B21" i="2" s="1"/>
  <c r="E29" i="2"/>
  <c r="E28" i="2"/>
  <c r="C20" i="3"/>
  <c r="B20" i="3"/>
  <c r="Q7" i="3" l="1"/>
  <c r="Q6" i="3"/>
  <c r="O7" i="3"/>
  <c r="O6" i="3"/>
  <c r="A10" i="3"/>
  <c r="A13" i="3" s="1"/>
  <c r="D118" i="2"/>
  <c r="D121" i="2"/>
  <c r="C121" i="2"/>
  <c r="Q113" i="2"/>
  <c r="P113" i="2"/>
  <c r="O113" i="2"/>
  <c r="N113" i="2"/>
  <c r="M113" i="2"/>
  <c r="L113" i="2"/>
  <c r="H113" i="2"/>
  <c r="F113" i="2"/>
  <c r="G113" i="2"/>
  <c r="J107" i="2"/>
  <c r="I107" i="2"/>
  <c r="H107" i="2"/>
  <c r="G107" i="2"/>
  <c r="F107" i="2"/>
  <c r="B64" i="2"/>
  <c r="H64" i="2"/>
  <c r="I51" i="2"/>
  <c r="H51" i="2"/>
  <c r="G51" i="2"/>
  <c r="F51" i="2"/>
  <c r="H45" i="2"/>
  <c r="F64" i="2" s="1"/>
  <c r="E45" i="2"/>
  <c r="G45" i="2" s="1"/>
  <c r="C45" i="2"/>
  <c r="B45" i="2"/>
  <c r="D40" i="2"/>
  <c r="B40" i="2"/>
  <c r="J29" i="2"/>
  <c r="J32" i="2"/>
  <c r="E27" i="2" s="1"/>
  <c r="B26" i="2" s="1"/>
  <c r="B37" i="2"/>
  <c r="D37" i="2"/>
  <c r="F39" i="2"/>
  <c r="F35" i="2"/>
  <c r="F23" i="2"/>
  <c r="F36" i="2" s="1"/>
  <c r="F14" i="2"/>
  <c r="E14" i="2"/>
  <c r="D14" i="2"/>
  <c r="B23" i="2" s="1"/>
  <c r="B36" i="2" s="1"/>
  <c r="B14" i="2"/>
  <c r="D23" i="2" s="1"/>
  <c r="D36" i="2" s="1"/>
  <c r="C14" i="2"/>
  <c r="H23" i="2" s="1"/>
  <c r="H36" i="2" s="1"/>
  <c r="H14" i="2"/>
  <c r="E13" i="1"/>
  <c r="E12" i="1"/>
  <c r="F45" i="2" l="1"/>
  <c r="L44" i="2" s="1"/>
  <c r="G14" i="2"/>
  <c r="M44" i="2" l="1"/>
  <c r="J51" i="2"/>
  <c r="D12" i="1"/>
  <c r="C12" i="1"/>
  <c r="E7" i="1"/>
  <c r="D7" i="1"/>
  <c r="A7" i="1"/>
  <c r="H65" i="2"/>
  <c r="E65" i="2"/>
  <c r="B65" i="2"/>
  <c r="B7" i="1"/>
  <c r="B67" i="2" l="1"/>
  <c r="D67" i="2"/>
  <c r="F6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B</author>
  </authors>
  <commentList>
    <comment ref="F2" authorId="0" shapeId="0" xr:uid="{F7D039E6-491F-4351-8B20-31EB5D948BFE}">
      <text>
        <r>
          <rPr>
            <b/>
            <sz val="9"/>
            <color indexed="81"/>
            <rFont val="Segoe UI"/>
            <charset val="1"/>
          </rPr>
          <t>Alex B:</t>
        </r>
        <r>
          <rPr>
            <sz val="9"/>
            <color indexed="81"/>
            <rFont val="Segoe UI"/>
            <charset val="1"/>
          </rPr>
          <t xml:space="preserve">
z1cil
nr dinti ai pinionului cilindric
</t>
        </r>
      </text>
    </comment>
    <comment ref="A6" authorId="0" shapeId="0" xr:uid="{24BAA045-D496-4EE3-ADAE-59D19163DBAF}">
      <text>
        <r>
          <rPr>
            <b/>
            <sz val="9"/>
            <color indexed="81"/>
            <rFont val="Segoe UI"/>
            <charset val="1"/>
          </rPr>
          <t xml:space="preserve">Alex B:
</t>
        </r>
        <r>
          <rPr>
            <sz val="9"/>
            <color indexed="81"/>
            <rFont val="Segoe UI"/>
            <charset val="1"/>
          </rPr>
          <t xml:space="preserve">Numărul de dinţi ai pinionului cilindric
</t>
        </r>
      </text>
    </comment>
    <comment ref="B6" authorId="0" shapeId="0" xr:uid="{35CA7EB8-FD74-44B5-9957-BB0477B1E5E7}">
      <text>
        <r>
          <rPr>
            <b/>
            <sz val="9"/>
            <color indexed="81"/>
            <rFont val="Segoe UI"/>
            <charset val="1"/>
          </rPr>
          <t>Alex B:</t>
        </r>
        <r>
          <rPr>
            <sz val="9"/>
            <color indexed="81"/>
            <rFont val="Segoe UI"/>
            <charset val="1"/>
          </rPr>
          <t xml:space="preserve">
Numărul de dinţi ai roţii cilindrice
</t>
        </r>
      </text>
    </comment>
    <comment ref="C6" authorId="0" shapeId="0" xr:uid="{B7BF12C4-3231-434A-ADF7-042FE59236F4}">
      <text>
        <r>
          <rPr>
            <b/>
            <sz val="9"/>
            <color indexed="81"/>
            <rFont val="Segoe UI"/>
            <charset val="1"/>
          </rPr>
          <t>Alex B:</t>
        </r>
        <r>
          <rPr>
            <sz val="9"/>
            <color indexed="81"/>
            <rFont val="Segoe UI"/>
            <charset val="1"/>
          </rPr>
          <t xml:space="preserve">
z2/z1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BEV-HP</author>
  </authors>
  <commentList>
    <comment ref="B13" authorId="0" shapeId="0" xr:uid="{00000000-0006-0000-0100-000007000000}">
      <text>
        <r>
          <rPr>
            <sz val="9"/>
            <color indexed="81"/>
            <rFont val="Tahoma"/>
            <family val="2"/>
          </rPr>
          <t xml:space="preserve">Raportul de angrenare
</t>
        </r>
        <r>
          <rPr>
            <b/>
            <sz val="9"/>
            <color indexed="81"/>
            <rFont val="Tahoma"/>
            <family val="2"/>
          </rPr>
          <t>u=1,5 … 6</t>
        </r>
      </text>
    </comment>
    <comment ref="C13" authorId="0" shapeId="0" xr:uid="{00000000-0006-0000-0100-000008000000}">
      <text>
        <r>
          <rPr>
            <sz val="9"/>
            <color indexed="81"/>
            <rFont val="Tahoma"/>
            <family val="2"/>
          </rPr>
          <t xml:space="preserve">Numărul de dinţi al pinionului
</t>
        </r>
        <r>
          <rPr>
            <b/>
            <sz val="9"/>
            <color indexed="81"/>
            <rFont val="Tahoma"/>
            <family val="2"/>
          </rPr>
          <t>Z1 = [15, 16, 17, 18, 19, 20, 21]</t>
        </r>
      </text>
    </comment>
    <comment ref="D13" authorId="0" shapeId="0" xr:uid="{00000000-0006-0000-0100-000009000000}">
      <text>
        <r>
          <rPr>
            <sz val="9"/>
            <color indexed="81"/>
            <rFont val="Tahoma"/>
            <family val="2"/>
          </rPr>
          <t xml:space="preserve">Mt1, reprezintă momentul de torsiune la arborele de intrare
</t>
        </r>
      </text>
    </comment>
    <comment ref="E13" authorId="0" shapeId="0" xr:uid="{00000000-0006-0000-0100-00000A000000}">
      <text>
        <r>
          <rPr>
            <sz val="9"/>
            <color indexed="81"/>
            <rFont val="Tahoma"/>
            <family val="2"/>
          </rPr>
          <t>Turaţia pinionului conic</t>
        </r>
      </text>
    </comment>
    <comment ref="F13" authorId="0" shapeId="0" xr:uid="{00000000-0006-0000-0100-00000B000000}">
      <text>
        <r>
          <rPr>
            <sz val="9"/>
            <color indexed="81"/>
            <rFont val="Tahoma"/>
            <family val="2"/>
          </rPr>
          <t xml:space="preserve">Durata de funcţionare impusă
</t>
        </r>
        <r>
          <rPr>
            <b/>
            <sz val="9"/>
            <color indexed="81"/>
            <rFont val="Tahoma"/>
            <family val="2"/>
          </rPr>
          <t>Lh= 4000 … 12000</t>
        </r>
      </text>
    </comment>
    <comment ref="G13" authorId="0" shapeId="0" xr:uid="{00000000-0006-0000-0100-00000C000000}">
      <text>
        <r>
          <rPr>
            <sz val="9"/>
            <color indexed="81"/>
            <rFont val="Tahoma"/>
            <family val="2"/>
          </rPr>
          <t>Tensiunea limită la oboseala de contact,</t>
        </r>
      </text>
    </comment>
    <comment ref="H13" authorId="0" shapeId="0" xr:uid="{00000000-0006-0000-0100-00000D000000}">
      <text>
        <r>
          <rPr>
            <sz val="9"/>
            <color indexed="81"/>
            <rFont val="Tahoma"/>
            <family val="2"/>
          </rPr>
          <t>Tensiunea limită la oboseala încovoiere,</t>
        </r>
      </text>
    </comment>
    <comment ref="I13" authorId="0" shapeId="0" xr:uid="{00000000-0006-0000-0100-00000E000000}">
      <text>
        <r>
          <rPr>
            <sz val="9"/>
            <color indexed="81"/>
            <rFont val="Tahoma"/>
            <family val="2"/>
          </rPr>
          <t xml:space="preserve">Unghiul de înclinare a danturii
</t>
        </r>
        <r>
          <rPr>
            <b/>
            <sz val="9"/>
            <color indexed="81"/>
            <rFont val="Tahoma"/>
            <family val="2"/>
          </rPr>
          <t>β = 10 … 20 grade</t>
        </r>
      </text>
    </comment>
    <comment ref="B20" authorId="0" shapeId="0" xr:uid="{00000000-0006-0000-0100-00000F000000}">
      <text>
        <r>
          <rPr>
            <sz val="9"/>
            <color indexed="81"/>
            <rFont val="Tahoma"/>
            <family val="2"/>
          </rPr>
          <t>Factorul înclinării dinţilor pentru solicitarea de contact</t>
        </r>
      </text>
    </comment>
    <comment ref="C20" authorId="0" shapeId="0" xr:uid="{00000000-0006-0000-0100-000010000000}">
      <text>
        <r>
          <rPr>
            <sz val="9"/>
            <color indexed="81"/>
            <rFont val="Tahoma"/>
            <family val="2"/>
          </rPr>
          <t xml:space="preserve">Coeficientul de siguranţă la solicitarea de contact
</t>
        </r>
        <r>
          <rPr>
            <b/>
            <sz val="9"/>
            <color indexed="81"/>
            <rFont val="Tahoma"/>
            <family val="2"/>
          </rPr>
          <t>SHmin = 1,15 … 1,3</t>
        </r>
        <r>
          <rPr>
            <sz val="9"/>
            <color indexed="81"/>
            <rFont val="Tahoma"/>
            <family val="2"/>
          </rPr>
          <t xml:space="preserve">
Anexa.6.1.3.14</t>
        </r>
      </text>
    </comment>
    <comment ref="D20" authorId="0" shapeId="0" xr:uid="{00000000-0006-0000-0100-000011000000}">
      <text>
        <r>
          <rPr>
            <sz val="9"/>
            <color indexed="81"/>
            <rFont val="Tahoma"/>
            <family val="2"/>
          </rPr>
          <t>Factorul ciclurilor de solicitare
Anexa.6.1.3.13</t>
        </r>
      </text>
    </comment>
    <comment ref="A23" authorId="0" shapeId="0" xr:uid="{00000000-0006-0000-0100-000012000000}">
      <text>
        <r>
          <rPr>
            <sz val="9"/>
            <color indexed="81"/>
            <rFont val="Tahoma"/>
            <family val="2"/>
          </rPr>
          <t>Momentul de torsiune al pinionului</t>
        </r>
      </text>
    </comment>
    <comment ref="C23" authorId="0" shapeId="0" xr:uid="{00000000-0006-0000-0100-000013000000}">
      <text>
        <r>
          <rPr>
            <sz val="9"/>
            <color indexed="81"/>
            <rFont val="Tahoma"/>
            <family val="2"/>
          </rPr>
          <t>Raportul de angrenare</t>
        </r>
      </text>
    </comment>
    <comment ref="E23" authorId="0" shapeId="0" xr:uid="{00000000-0006-0000-0100-000014000000}">
      <text>
        <r>
          <rPr>
            <sz val="9"/>
            <color indexed="81"/>
            <rFont val="Tahoma"/>
            <family val="2"/>
          </rPr>
          <t>Unghiul de înclinare a danturii</t>
        </r>
      </text>
    </comment>
    <comment ref="G23" authorId="0" shapeId="0" xr:uid="{00000000-0006-0000-0100-000015000000}">
      <text>
        <r>
          <rPr>
            <sz val="9"/>
            <color indexed="81"/>
            <rFont val="Tahoma"/>
            <family val="2"/>
          </rPr>
          <t>Numărul de dinţi al pinionului</t>
        </r>
      </text>
    </comment>
    <comment ref="A24" authorId="0" shapeId="0" xr:uid="{00000000-0006-0000-0100-000016000000}">
      <text>
        <r>
          <rPr>
            <sz val="9"/>
            <color indexed="81"/>
            <rFont val="Tahoma"/>
            <family val="2"/>
          </rPr>
          <t xml:space="preserve">Factorul regimului de funcţionare
</t>
        </r>
        <r>
          <rPr>
            <b/>
            <sz val="9"/>
            <color indexed="81"/>
            <rFont val="Tahoma"/>
            <family val="2"/>
          </rPr>
          <t>KA = 1,1 … 2</t>
        </r>
      </text>
    </comment>
    <comment ref="C24" authorId="0" shapeId="0" xr:uid="{00000000-0006-0000-0100-000017000000}">
      <text>
        <r>
          <rPr>
            <sz val="9"/>
            <color indexed="81"/>
            <rFont val="Tahoma"/>
            <family val="2"/>
          </rPr>
          <t xml:space="preserve">Factorul dinamic
</t>
        </r>
        <r>
          <rPr>
            <b/>
            <sz val="9"/>
            <color indexed="81"/>
            <rFont val="Tahoma"/>
            <family val="2"/>
          </rPr>
          <t>Kv = 1,05 … 1,15</t>
        </r>
      </text>
    </comment>
    <comment ref="E24" authorId="0" shapeId="0" xr:uid="{00000000-0006-0000-0100-000018000000}">
      <text>
        <r>
          <rPr>
            <sz val="9"/>
            <color indexed="81"/>
            <rFont val="Tahoma"/>
            <family val="2"/>
          </rPr>
          <t xml:space="preserve">Factorul repartizării neuniforme a sarcinii pe perechile de dinţi aflate în angrenare pentru solicitarea de contact
</t>
        </r>
        <r>
          <rPr>
            <b/>
            <sz val="9"/>
            <color indexed="81"/>
            <rFont val="Tahoma"/>
            <family val="2"/>
          </rPr>
          <t>KHα = 1,2 … 1,5</t>
        </r>
      </text>
    </comment>
    <comment ref="G24" authorId="0" shapeId="0" xr:uid="{00000000-0006-0000-0100-000019000000}">
      <text>
        <r>
          <rPr>
            <sz val="9"/>
            <color indexed="81"/>
            <rFont val="Tahoma"/>
            <family val="2"/>
          </rPr>
          <t xml:space="preserve">Factorul repartizării neuniforme a sarcinii pe lungimea dintelui pentru solicitarea de contact
</t>
        </r>
        <r>
          <rPr>
            <b/>
            <sz val="9"/>
            <color indexed="81"/>
            <rFont val="Tahoma"/>
            <family val="2"/>
          </rPr>
          <t>KHβ = 1,3 … 1,8</t>
        </r>
      </text>
    </comment>
    <comment ref="A25" authorId="0" shapeId="0" xr:uid="{00000000-0006-0000-0100-00001A000000}">
      <text>
        <r>
          <rPr>
            <sz val="9"/>
            <color indexed="81"/>
            <rFont val="Tahoma"/>
            <family val="2"/>
          </rPr>
          <t>Factorul de elasticitate a materialelor roţilor</t>
        </r>
      </text>
    </comment>
    <comment ref="C25" authorId="0" shapeId="0" xr:uid="{00000000-0006-0000-0100-00001B000000}">
      <text>
        <r>
          <rPr>
            <sz val="9"/>
            <color indexed="81"/>
            <rFont val="Tahoma"/>
            <family val="2"/>
          </rPr>
          <t>Factorul zonei de contact</t>
        </r>
      </text>
    </comment>
    <comment ref="E25" authorId="0" shapeId="0" xr:uid="{00000000-0006-0000-0100-00001C000000}">
      <text>
        <r>
          <rPr>
            <sz val="9"/>
            <color indexed="81"/>
            <rFont val="Tahoma"/>
            <family val="2"/>
          </rPr>
          <t xml:space="preserve">Factorul gradului de acoperire
</t>
        </r>
        <r>
          <rPr>
            <b/>
            <sz val="9"/>
            <color indexed="81"/>
            <rFont val="Tahoma"/>
            <family val="2"/>
          </rPr>
          <t>Zε = 0,91 …0,93</t>
        </r>
      </text>
    </comment>
    <comment ref="G25" authorId="0" shapeId="0" xr:uid="{00000000-0006-0000-0100-00001D000000}">
      <text>
        <r>
          <rPr>
            <sz val="9"/>
            <color indexed="81"/>
            <rFont val="Tahoma"/>
            <family val="2"/>
          </rPr>
          <t xml:space="preserve">Factorul de lăţime
</t>
        </r>
        <r>
          <rPr>
            <b/>
            <sz val="9"/>
            <color indexed="81"/>
            <rFont val="Tahoma"/>
            <family val="2"/>
          </rPr>
          <t>ψd = 0,7 … 1,3</t>
        </r>
      </text>
    </comment>
    <comment ref="A26" authorId="0" shapeId="0" xr:uid="{00000000-0006-0000-0100-00001E000000}">
      <text>
        <r>
          <rPr>
            <sz val="9"/>
            <color indexed="81"/>
            <rFont val="Tahoma"/>
            <family val="2"/>
          </rPr>
          <t xml:space="preserve">Tensiunea admisibilă la solicitarea de contact
</t>
        </r>
        <r>
          <rPr>
            <b/>
            <sz val="9"/>
            <color indexed="81"/>
            <rFont val="Tahoma"/>
            <family val="2"/>
          </rPr>
          <t>σHP = σHlim ZN /Shmin [Mpa]</t>
        </r>
      </text>
    </comment>
    <comment ref="A27" authorId="0" shapeId="0" xr:uid="{00000000-0006-0000-0100-00001F000000}">
      <text>
        <r>
          <rPr>
            <sz val="9"/>
            <color indexed="81"/>
            <rFont val="Tahoma"/>
            <family val="2"/>
          </rPr>
          <t xml:space="preserve">Valoarea modulului frontal din solicitarea de contact </t>
        </r>
      </text>
    </comment>
    <comment ref="B33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Coeficientul de siguranţă la solicitarea de încovoiere</t>
        </r>
        <r>
          <rPr>
            <sz val="9"/>
            <color indexed="81"/>
            <rFont val="Tahoma"/>
            <family val="2"/>
          </rPr>
          <t xml:space="preserve">
SHmin = 1,4 … 1,6
Anexa.6.1.3.14</t>
        </r>
      </text>
    </comment>
    <comment ref="C33" authorId="0" shapeId="0" xr:uid="{00000000-0006-0000-0100-000021000000}">
      <text>
        <r>
          <rPr>
            <b/>
            <sz val="9"/>
            <color indexed="81"/>
            <rFont val="Tahoma"/>
            <family val="2"/>
          </rPr>
          <t>Factorii ciclurilor de solicitare  pentru pinion (1) şi roată (2)</t>
        </r>
        <r>
          <rPr>
            <sz val="9"/>
            <color indexed="81"/>
            <rFont val="Tahoma"/>
            <family val="2"/>
          </rPr>
          <t xml:space="preserve">
Anexa.6.1.3.13</t>
        </r>
      </text>
    </comment>
    <comment ref="D33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Factorii ciclurilor de solicitare  pentru pinion (1) şi roată (2)</t>
        </r>
        <r>
          <rPr>
            <sz val="9"/>
            <color indexed="81"/>
            <rFont val="Tahoma"/>
            <family val="2"/>
          </rPr>
          <t xml:space="preserve">
Anexa.6.1.3.13</t>
        </r>
      </text>
    </comment>
    <comment ref="A36" authorId="0" shapeId="0" xr:uid="{00000000-0006-0000-0100-000023000000}">
      <text>
        <r>
          <rPr>
            <sz val="9"/>
            <color indexed="81"/>
            <rFont val="Tahoma"/>
            <family val="2"/>
          </rPr>
          <t>Momentul de torsiune al pinionului</t>
        </r>
      </text>
    </comment>
    <comment ref="C36" authorId="0" shapeId="0" xr:uid="{00000000-0006-0000-0100-000024000000}">
      <text>
        <r>
          <rPr>
            <sz val="9"/>
            <color indexed="81"/>
            <rFont val="Tahoma"/>
            <family val="2"/>
          </rPr>
          <t>Raportul de angrenare</t>
        </r>
      </text>
    </comment>
    <comment ref="E36" authorId="0" shapeId="0" xr:uid="{00000000-0006-0000-0100-000025000000}">
      <text>
        <r>
          <rPr>
            <sz val="9"/>
            <color indexed="81"/>
            <rFont val="Tahoma"/>
            <family val="2"/>
          </rPr>
          <t>Unghiul de înclinare a danturii</t>
        </r>
      </text>
    </comment>
    <comment ref="G36" authorId="0" shapeId="0" xr:uid="{00000000-0006-0000-0100-000026000000}">
      <text>
        <r>
          <rPr>
            <sz val="9"/>
            <color indexed="81"/>
            <rFont val="Tahoma"/>
            <family val="2"/>
          </rPr>
          <t>Numărul de dinţi al pinionului</t>
        </r>
      </text>
    </comment>
    <comment ref="A37" authorId="0" shapeId="0" xr:uid="{00000000-0006-0000-0100-000027000000}">
      <text>
        <r>
          <rPr>
            <sz val="9"/>
            <color indexed="81"/>
            <rFont val="Tahoma"/>
            <family val="2"/>
          </rPr>
          <t xml:space="preserve">Factorul regimului de funcţionare
</t>
        </r>
        <r>
          <rPr>
            <b/>
            <sz val="9"/>
            <color indexed="81"/>
            <rFont val="Tahoma"/>
            <family val="2"/>
          </rPr>
          <t>KA = 1,1 … 2</t>
        </r>
      </text>
    </comment>
    <comment ref="C37" authorId="0" shapeId="0" xr:uid="{00000000-0006-0000-0100-000028000000}">
      <text>
        <r>
          <rPr>
            <sz val="9"/>
            <color indexed="81"/>
            <rFont val="Tahoma"/>
            <family val="2"/>
          </rPr>
          <t xml:space="preserve">Factorul dinamic
</t>
        </r>
        <r>
          <rPr>
            <b/>
            <sz val="9"/>
            <color indexed="81"/>
            <rFont val="Tahoma"/>
            <family val="2"/>
          </rPr>
          <t>Kv = 1,05 … 1,15</t>
        </r>
      </text>
    </comment>
    <comment ref="E37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>KFα = 1,2 … 1,5</t>
        </r>
        <r>
          <rPr>
            <sz val="9"/>
            <color indexed="81"/>
            <rFont val="Tahoma"/>
            <family val="2"/>
          </rPr>
          <t xml:space="preserve">
Factorul repartizării neuniforme a sarcinii pe perechile de dinţi aflate în angrenare pentru solicitarea de contact</t>
        </r>
      </text>
    </comment>
    <comment ref="G37" authorId="0" shapeId="0" xr:uid="{00000000-0006-0000-0100-00002A000000}">
      <text>
        <r>
          <rPr>
            <sz val="9"/>
            <color indexed="81"/>
            <rFont val="Tahoma"/>
            <family val="2"/>
          </rPr>
          <t xml:space="preserve">Factorul repartizării neuniforme a sarcinii pe lungimea dintelui pentru solicitarea de contact
</t>
        </r>
        <r>
          <rPr>
            <b/>
            <sz val="9"/>
            <color indexed="81"/>
            <rFont val="Tahoma"/>
            <family val="2"/>
          </rPr>
          <t>KFβ = 1,25 … 1,75</t>
        </r>
      </text>
    </comment>
    <comment ref="A38" authorId="0" shapeId="0" xr:uid="{00000000-0006-0000-0100-00002B000000}">
      <text>
        <r>
          <rPr>
            <sz val="9"/>
            <color indexed="81"/>
            <rFont val="Tahoma"/>
            <family val="2"/>
          </rPr>
          <t xml:space="preserve">Factorii de formă a dinţilor pinionului (1) şi roţii (2)
</t>
        </r>
        <r>
          <rPr>
            <b/>
            <sz val="9"/>
            <color indexed="81"/>
            <rFont val="Tahoma"/>
            <family val="2"/>
          </rPr>
          <t>YFa1 = 3 … 3,4</t>
        </r>
      </text>
    </comment>
    <comment ref="C38" authorId="0" shapeId="0" xr:uid="{00000000-0006-0000-0100-00002C000000}">
      <text>
        <r>
          <rPr>
            <sz val="9"/>
            <color indexed="81"/>
            <rFont val="Tahoma"/>
            <family val="2"/>
          </rPr>
          <t xml:space="preserve">Factorii de formă a dinţilor pinionului (1) şi roţii (2)
</t>
        </r>
        <r>
          <rPr>
            <b/>
            <sz val="9"/>
            <color indexed="81"/>
            <rFont val="Tahoma"/>
            <family val="2"/>
          </rPr>
          <t>YFa2 = 2,3 … 3</t>
        </r>
      </text>
    </comment>
    <comment ref="E38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YSa1 = 1,4 … 1,6</t>
        </r>
        <r>
          <rPr>
            <sz val="9"/>
            <color indexed="81"/>
            <rFont val="Tahoma"/>
            <family val="2"/>
          </rPr>
          <t xml:space="preserve">
Factorii de corecţie a tensiunii la baza dinţilor pinionului (1) şi roţii (2)</t>
        </r>
      </text>
    </comment>
    <comment ref="G38" authorId="0" shapeId="0" xr:uid="{00000000-0006-0000-0100-00002E000000}">
      <text>
        <r>
          <rPr>
            <sz val="9"/>
            <color indexed="81"/>
            <rFont val="Tahoma"/>
            <family val="2"/>
          </rPr>
          <t xml:space="preserve">Factorii de corecţie a tensiunii la baza dinţilor pinionului (1) şi roţii (2)
</t>
        </r>
        <r>
          <rPr>
            <b/>
            <sz val="9"/>
            <color indexed="81"/>
            <rFont val="Tahoma"/>
            <family val="2"/>
          </rPr>
          <t>YSa2 = 1,6 … 1,9</t>
        </r>
      </text>
    </comment>
    <comment ref="A39" authorId="0" shapeId="0" xr:uid="{00000000-0006-0000-0100-00002F000000}">
      <text>
        <r>
          <rPr>
            <sz val="9"/>
            <color indexed="81"/>
            <rFont val="Tahoma"/>
            <family val="2"/>
          </rPr>
          <t xml:space="preserve">Factorul înclinării dinţilor
</t>
        </r>
        <r>
          <rPr>
            <b/>
            <sz val="9"/>
            <color indexed="81"/>
            <rFont val="Tahoma"/>
            <family val="2"/>
          </rPr>
          <t>Yβ = 0,85…0,95</t>
        </r>
      </text>
    </comment>
    <comment ref="C39" authorId="0" shapeId="0" xr:uid="{00000000-0006-0000-0100-000030000000}">
      <text>
        <r>
          <rPr>
            <sz val="9"/>
            <color indexed="81"/>
            <rFont val="Tahoma"/>
            <family val="2"/>
          </rPr>
          <t xml:space="preserve">Factorul gradului de acoperire
</t>
        </r>
        <r>
          <rPr>
            <b/>
            <sz val="9"/>
            <color indexed="81"/>
            <rFont val="Tahoma"/>
            <family val="2"/>
          </rPr>
          <t>Yε = 0,75 …0,8</t>
        </r>
      </text>
    </comment>
    <comment ref="E39" authorId="0" shapeId="0" xr:uid="{00000000-0006-0000-0100-000031000000}">
      <text>
        <r>
          <rPr>
            <b/>
            <sz val="9"/>
            <color indexed="81"/>
            <rFont val="Tahoma"/>
            <family val="2"/>
          </rPr>
          <t>ψd = 0,7 … 1,3</t>
        </r>
        <r>
          <rPr>
            <sz val="9"/>
            <color indexed="81"/>
            <rFont val="Tahoma"/>
            <family val="2"/>
          </rPr>
          <t xml:space="preserve">
Factorul de lăţime</t>
        </r>
      </text>
    </comment>
    <comment ref="A40" authorId="0" shapeId="0" xr:uid="{00000000-0006-0000-0100-000032000000}">
      <text>
        <r>
          <rPr>
            <sz val="9"/>
            <color indexed="81"/>
            <rFont val="Tahoma"/>
            <family val="2"/>
          </rPr>
          <t xml:space="preserve">Tensiunea admisibilă la solicitarea de încovoiere pentru pinion [Mpa]
</t>
        </r>
        <r>
          <rPr>
            <b/>
            <sz val="9"/>
            <color indexed="81"/>
            <rFont val="Tahoma"/>
            <family val="2"/>
          </rPr>
          <t>σFP1 = σFlimYN1YST/ SFmin</t>
        </r>
      </text>
    </comment>
    <comment ref="C40" authorId="0" shapeId="0" xr:uid="{00000000-0006-0000-0100-000033000000}">
      <text>
        <r>
          <rPr>
            <sz val="9"/>
            <color indexed="81"/>
            <rFont val="Tahoma"/>
            <family val="2"/>
          </rPr>
          <t xml:space="preserve">Tensiunea admisibilă la solicitarea de încovoiere pentru roată
</t>
        </r>
        <r>
          <rPr>
            <b/>
            <sz val="9"/>
            <color indexed="81"/>
            <rFont val="Tahoma"/>
            <family val="2"/>
          </rPr>
          <t>σFP2 = σFlimYN2YST/ SFmin</t>
        </r>
      </text>
    </comment>
    <comment ref="A41" authorId="0" shapeId="0" xr:uid="{00000000-0006-0000-0100-000034000000}">
      <text>
        <r>
          <rPr>
            <sz val="9"/>
            <color indexed="81"/>
            <rFont val="Tahoma"/>
            <family val="2"/>
          </rPr>
          <t>Valoarea modulului frontal din solicitarea de încovoiere</t>
        </r>
      </text>
    </comment>
    <comment ref="B44" authorId="0" shapeId="0" xr:uid="{00000000-0006-0000-0100-000035000000}">
      <text>
        <r>
          <rPr>
            <b/>
            <sz val="9"/>
            <color indexed="81"/>
            <rFont val="Tahoma"/>
            <family val="2"/>
          </rPr>
          <t>Modulul  exterior frontal calculat al danturii</t>
        </r>
        <r>
          <rPr>
            <sz val="9"/>
            <color indexed="81"/>
            <rFont val="Tahoma"/>
            <family val="2"/>
          </rPr>
          <t xml:space="preserve">
mc = max (mH, mF)</t>
        </r>
      </text>
    </comment>
    <comment ref="C44" authorId="0" shapeId="0" xr:uid="{00000000-0006-0000-0100-000036000000}">
      <text>
        <r>
          <rPr>
            <b/>
            <sz val="9"/>
            <color indexed="81"/>
            <rFont val="Tahoma"/>
            <family val="2"/>
          </rPr>
          <t xml:space="preserve">Modulul normal calculat </t>
        </r>
        <r>
          <rPr>
            <sz val="9"/>
            <color indexed="81"/>
            <rFont val="Tahoma"/>
            <family val="2"/>
          </rPr>
          <t xml:space="preserve">
mnc = mc cosβ </t>
        </r>
      </text>
    </comment>
    <comment ref="D44" authorId="0" shapeId="0" xr:uid="{00000000-0006-0000-0100-000037000000}">
      <text>
        <r>
          <rPr>
            <b/>
            <sz val="9"/>
            <color indexed="81"/>
            <rFont val="Tahoma"/>
            <family val="2"/>
          </rPr>
          <t>Modulul normal (standardizat)</t>
        </r>
        <r>
          <rPr>
            <sz val="9"/>
            <color indexed="81"/>
            <rFont val="Tahoma"/>
            <family val="2"/>
          </rPr>
          <t xml:space="preserve">
Se adoptă din Anexa 3.2.2.1 valoarea cea mai apropiată a modulul exterior, mn, de valoarea modulul frontal calculat,  mc.  </t>
        </r>
      </text>
    </comment>
    <comment ref="E44" authorId="0" shapeId="0" xr:uid="{00000000-0006-0000-0100-000038000000}">
      <text>
        <r>
          <rPr>
            <b/>
            <sz val="9"/>
            <color indexed="81"/>
            <rFont val="Tahoma"/>
            <family val="2"/>
          </rPr>
          <t>BEV-HP:</t>
        </r>
        <r>
          <rPr>
            <sz val="9"/>
            <color indexed="81"/>
            <rFont val="Tahoma"/>
            <family val="2"/>
          </rPr>
          <t xml:space="preserve">
Modulul frontal
</t>
        </r>
      </text>
    </comment>
    <comment ref="F44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 xml:space="preserve">Diametrul de divizare al pinonului </t>
        </r>
        <r>
          <rPr>
            <sz val="9"/>
            <color indexed="81"/>
            <rFont val="Tahoma"/>
            <family val="2"/>
          </rPr>
          <t xml:space="preserve">
d1 = m z1</t>
        </r>
      </text>
    </comment>
    <comment ref="G44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 xml:space="preserve">Diametrul de divizare al roţii </t>
        </r>
        <r>
          <rPr>
            <sz val="9"/>
            <color indexed="81"/>
            <rFont val="Tahoma"/>
            <family val="2"/>
          </rPr>
          <t xml:space="preserve">
d2 = m z2</t>
        </r>
      </text>
    </comment>
    <comment ref="H44" authorId="0" shapeId="0" xr:uid="{00000000-0006-0000-0100-00003B000000}">
      <text>
        <r>
          <rPr>
            <b/>
            <sz val="9"/>
            <color indexed="81"/>
            <rFont val="Tahoma"/>
            <family val="2"/>
          </rPr>
          <t>Distanţa dintre axe de referinţă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4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 xml:space="preserve">Lăţimea danturii roţii </t>
        </r>
        <r>
          <rPr>
            <sz val="9"/>
            <color indexed="81"/>
            <rFont val="Tahoma"/>
            <family val="2"/>
          </rPr>
          <t xml:space="preserve">
b2 = b = ψd d1</t>
        </r>
      </text>
    </comment>
    <comment ref="J44" authorId="0" shapeId="0" xr:uid="{00000000-0006-0000-0100-00003D000000}">
      <text>
        <r>
          <rPr>
            <b/>
            <sz val="9"/>
            <color indexed="81"/>
            <rFont val="Tahoma"/>
            <family val="2"/>
          </rPr>
          <t xml:space="preserve">Lăţimea danturii pinionului </t>
        </r>
        <r>
          <rPr>
            <sz val="9"/>
            <color indexed="81"/>
            <rFont val="Tahoma"/>
            <family val="2"/>
          </rPr>
          <t xml:space="preserve">
b1 = b2 + 4…6</t>
        </r>
      </text>
    </comment>
    <comment ref="B50" authorId="0" shapeId="0" xr:uid="{00000000-0006-0000-0100-00003E000000}">
      <text>
        <r>
          <rPr>
            <sz val="9"/>
            <color indexed="81"/>
            <rFont val="Tahoma"/>
            <family val="2"/>
          </rPr>
          <t xml:space="preserve">Unghiul de presiune (angrenare) normal [o]
</t>
        </r>
      </text>
    </comment>
    <comment ref="C50" authorId="0" shapeId="0" xr:uid="{00000000-0006-0000-0100-00003F000000}">
      <text>
        <r>
          <rPr>
            <sz val="9"/>
            <color indexed="81"/>
            <rFont val="Tahoma"/>
            <family val="2"/>
          </rPr>
          <t xml:space="preserve">Coeficientul înălţimii capului dintelui
</t>
        </r>
      </text>
    </comment>
    <comment ref="D50" authorId="0" shapeId="0" xr:uid="{00000000-0006-0000-0100-000040000000}">
      <text>
        <r>
          <rPr>
            <sz val="9"/>
            <color indexed="81"/>
            <rFont val="Tahoma"/>
            <family val="2"/>
          </rPr>
          <t>Coeficientul jocului la piciorul dintelui</t>
        </r>
      </text>
    </comment>
    <comment ref="E50" authorId="0" shapeId="0" xr:uid="{00000000-0006-0000-0100-000041000000}">
      <text>
        <r>
          <rPr>
            <sz val="9"/>
            <color indexed="81"/>
            <rFont val="Tahoma"/>
            <family val="2"/>
          </rPr>
          <t xml:space="preserve">Coeficientul razei de racordare </t>
        </r>
      </text>
    </comment>
    <comment ref="F50" authorId="0" shapeId="0" xr:uid="{00000000-0006-0000-0100-000042000000}">
      <text>
        <r>
          <rPr>
            <sz val="9"/>
            <color indexed="81"/>
            <rFont val="Tahoma"/>
            <family val="2"/>
          </rPr>
          <t>Numărul de dinţi ai pinionului</t>
        </r>
      </text>
    </comment>
    <comment ref="G50" authorId="0" shapeId="0" xr:uid="{00000000-0006-0000-0100-000043000000}">
      <text>
        <r>
          <rPr>
            <sz val="9"/>
            <color indexed="81"/>
            <rFont val="Tahoma"/>
            <family val="2"/>
          </rPr>
          <t>Numărul de dinţi ai roţii</t>
        </r>
      </text>
    </comment>
    <comment ref="H50" authorId="0" shapeId="0" xr:uid="{00000000-0006-0000-0100-000044000000}">
      <text>
        <r>
          <rPr>
            <sz val="9"/>
            <color indexed="81"/>
            <rFont val="Tahoma"/>
            <family val="2"/>
          </rPr>
          <t>Modulul normal  [mm]</t>
        </r>
      </text>
    </comment>
    <comment ref="I50" authorId="0" shapeId="0" xr:uid="{00000000-0006-0000-0100-000045000000}">
      <text>
        <r>
          <rPr>
            <sz val="9"/>
            <color indexed="81"/>
            <rFont val="Tahoma"/>
            <family val="2"/>
          </rPr>
          <t>Unghiul de înclinare a danturii [o]</t>
        </r>
      </text>
    </comment>
    <comment ref="J50" authorId="0" shapeId="0" xr:uid="{00000000-0006-0000-0100-000046000000}">
      <text>
        <r>
          <rPr>
            <sz val="9"/>
            <color indexed="81"/>
            <rFont val="Tahoma"/>
            <family val="2"/>
          </rPr>
          <t>Distanţa dintre axe (reală)  [mm]</t>
        </r>
      </text>
    </comment>
    <comment ref="K50" authorId="0" shapeId="0" xr:uid="{00000000-0006-0000-0100-000047000000}">
      <text>
        <r>
          <rPr>
            <sz val="9"/>
            <color indexed="81"/>
            <rFont val="Tahoma"/>
            <family val="2"/>
          </rPr>
          <t>Coeficientul deplasării de profil a danturii pinionului (zero, roţi nedeplasate)</t>
        </r>
      </text>
    </comment>
    <comment ref="L50" authorId="0" shapeId="0" xr:uid="{00000000-0006-0000-0100-000048000000}">
      <text>
        <r>
          <rPr>
            <sz val="9"/>
            <color indexed="81"/>
            <rFont val="Tahoma"/>
            <family val="2"/>
          </rPr>
          <t>Grosimea coroanei [mm]</t>
        </r>
      </text>
    </comment>
    <comment ref="B54" authorId="0" shapeId="0" xr:uid="{00000000-0006-0000-0100-000049000000}">
      <text>
        <r>
          <rPr>
            <sz val="9"/>
            <color indexed="81"/>
            <rFont val="Tahoma"/>
            <family val="2"/>
          </rPr>
          <t>Raportul de angrenare</t>
        </r>
      </text>
    </comment>
    <comment ref="C54" authorId="0" shapeId="0" xr:uid="{00000000-0006-0000-0100-00004A000000}">
      <text>
        <r>
          <rPr>
            <sz val="9"/>
            <color indexed="81"/>
            <rFont val="Tahoma"/>
            <family val="2"/>
          </rPr>
          <t>Modulul frontal [mm]</t>
        </r>
      </text>
    </comment>
    <comment ref="D54" authorId="0" shapeId="0" xr:uid="{00000000-0006-0000-0100-00004B000000}">
      <text>
        <r>
          <rPr>
            <sz val="9"/>
            <color indexed="81"/>
            <rFont val="Tahoma"/>
            <family val="2"/>
          </rPr>
          <t>Distanţa dintre axe de referinţă [mm]</t>
        </r>
      </text>
    </comment>
    <comment ref="E54" authorId="0" shapeId="0" xr:uid="{00000000-0006-0000-0100-00004C000000}">
      <text>
        <r>
          <rPr>
            <sz val="9"/>
            <color indexed="81"/>
            <rFont val="Tahoma"/>
            <family val="2"/>
          </rPr>
          <t>Unghiul de presiune frontal [o]</t>
        </r>
      </text>
    </comment>
    <comment ref="F54" authorId="0" shapeId="0" xr:uid="{00000000-0006-0000-0100-00004D000000}">
      <text>
        <r>
          <rPr>
            <sz val="9"/>
            <color indexed="81"/>
            <rFont val="Tahoma"/>
            <family val="2"/>
          </rPr>
          <t>Unghiul de angrenare frontal [o]</t>
        </r>
      </text>
    </comment>
    <comment ref="G54" authorId="0" shapeId="0" xr:uid="{00000000-0006-0000-0100-00004E000000}">
      <text>
        <r>
          <rPr>
            <sz val="9"/>
            <color indexed="81"/>
            <rFont val="Tahoma"/>
            <family val="2"/>
          </rPr>
          <t>Distanţa dintre axe reală [mm]</t>
        </r>
      </text>
    </comment>
    <comment ref="H54" authorId="0" shapeId="0" xr:uid="{00000000-0006-0000-0100-00004F000000}">
      <text>
        <r>
          <rPr>
            <sz val="9"/>
            <color indexed="81"/>
            <rFont val="Tahoma"/>
            <family val="2"/>
          </rPr>
          <t>Suma coeficeienţilor depasărilor</t>
        </r>
      </text>
    </comment>
    <comment ref="I54" authorId="0" shapeId="0" xr:uid="{00000000-0006-0000-0100-000050000000}">
      <text>
        <r>
          <rPr>
            <sz val="9"/>
            <color indexed="81"/>
            <rFont val="Tahoma"/>
            <family val="2"/>
          </rPr>
          <t xml:space="preserve">Coeficientul deplasării roţii </t>
        </r>
      </text>
    </comment>
    <comment ref="J54" authorId="0" shapeId="0" xr:uid="{00000000-0006-0000-0100-000051000000}">
      <text>
        <r>
          <rPr>
            <sz val="9"/>
            <color indexed="81"/>
            <rFont val="Tahoma"/>
            <family val="2"/>
          </rPr>
          <t>Raza cercului de divizare al pinionului  [mm]</t>
        </r>
      </text>
    </comment>
    <comment ref="K54" authorId="0" shapeId="0" xr:uid="{00000000-0006-0000-0100-000052000000}">
      <text>
        <r>
          <rPr>
            <sz val="9"/>
            <color indexed="81"/>
            <rFont val="Tahoma"/>
            <family val="2"/>
          </rPr>
          <t>Raza cercului de divizare al roţii  [mm]</t>
        </r>
      </text>
    </comment>
    <comment ref="L54" authorId="0" shapeId="0" xr:uid="{00000000-0006-0000-0100-000053000000}">
      <text>
        <r>
          <rPr>
            <sz val="9"/>
            <color indexed="81"/>
            <rFont val="Tahoma"/>
            <family val="2"/>
          </rPr>
          <t>Raza cercului de rostogolire al pinionului  [mm]</t>
        </r>
      </text>
    </comment>
    <comment ref="M54" authorId="0" shapeId="0" xr:uid="{00000000-0006-0000-0100-000054000000}">
      <text>
        <r>
          <rPr>
            <sz val="9"/>
            <color indexed="81"/>
            <rFont val="Tahoma"/>
            <family val="2"/>
          </rPr>
          <t>Raza cercului de rostogolire al roţii  [mm]</t>
        </r>
      </text>
    </comment>
    <comment ref="N54" authorId="0" shapeId="0" xr:uid="{00000000-0006-0000-0100-000055000000}">
      <text>
        <r>
          <rPr>
            <sz val="9"/>
            <color indexed="81"/>
            <rFont val="Tahoma"/>
            <family val="2"/>
          </rPr>
          <t>Raza cercului de picior al pinionului  [mm]</t>
        </r>
      </text>
    </comment>
    <comment ref="O54" authorId="0" shapeId="0" xr:uid="{00000000-0006-0000-0100-000056000000}">
      <text>
        <r>
          <rPr>
            <sz val="9"/>
            <color indexed="81"/>
            <rFont val="Tahoma"/>
            <family val="2"/>
          </rPr>
          <t>Raza cercului de picior al roţii  [mm]</t>
        </r>
      </text>
    </comment>
    <comment ref="P54" authorId="0" shapeId="0" xr:uid="{00000000-0006-0000-0100-000057000000}">
      <text>
        <r>
          <rPr>
            <sz val="9"/>
            <color indexed="81"/>
            <rFont val="Tahoma"/>
            <family val="2"/>
          </rPr>
          <t>Raza cercului de divizare al pinionului  [mm]</t>
        </r>
      </text>
    </comment>
    <comment ref="Q54" authorId="0" shapeId="0" xr:uid="{00000000-0006-0000-0100-000058000000}">
      <text>
        <r>
          <rPr>
            <sz val="9"/>
            <color indexed="81"/>
            <rFont val="Tahoma"/>
            <family val="2"/>
          </rPr>
          <t>Raza cercului de divizare al roţii  [mm]</t>
        </r>
      </text>
    </comment>
    <comment ref="A81" authorId="0" shapeId="0" xr:uid="{00000000-0006-0000-0100-000059000000}">
      <text>
        <r>
          <rPr>
            <sz val="9"/>
            <color indexed="81"/>
            <rFont val="Tahoma"/>
            <family val="2"/>
          </rPr>
          <t>Numărul de dinţi ai pinionului,</t>
        </r>
      </text>
    </comment>
    <comment ref="B81" authorId="0" shapeId="0" xr:uid="{00000000-0006-0000-0100-00005A000000}">
      <text>
        <r>
          <rPr>
            <sz val="9"/>
            <color indexed="81"/>
            <rFont val="Tahoma"/>
            <family val="2"/>
          </rPr>
          <t>Numărul de dinţi ai roţii</t>
        </r>
      </text>
    </comment>
    <comment ref="C81" authorId="0" shapeId="0" xr:uid="{00000000-0006-0000-0100-00005B000000}">
      <text>
        <r>
          <rPr>
            <sz val="9"/>
            <color indexed="81"/>
            <rFont val="Tahoma"/>
            <family val="2"/>
          </rPr>
          <t>Raportul de angrenare recalculat</t>
        </r>
      </text>
    </comment>
    <comment ref="D81" authorId="0" shapeId="0" xr:uid="{00000000-0006-0000-0100-00005C000000}">
      <text>
        <r>
          <rPr>
            <sz val="9"/>
            <color indexed="81"/>
            <rFont val="Tahoma"/>
            <family val="2"/>
          </rPr>
          <t>Abaterea raportului de angrenare urec2 faţă de iR</t>
        </r>
      </text>
    </comment>
    <comment ref="E81" authorId="0" shapeId="0" xr:uid="{00000000-0006-0000-0100-00005D000000}">
      <text>
        <r>
          <rPr>
            <sz val="9"/>
            <color indexed="81"/>
            <rFont val="Tahoma"/>
            <family val="2"/>
          </rPr>
          <t>Distanţa dintre axe de referinţă recalculată,</t>
        </r>
      </text>
    </comment>
    <comment ref="A90" authorId="0" shapeId="0" xr:uid="{00000000-0006-0000-0100-00005E000000}">
      <text>
        <r>
          <rPr>
            <sz val="9"/>
            <color indexed="81"/>
            <rFont val="Tahoma"/>
            <family val="2"/>
          </rPr>
          <t>Numărul de dinţi ai pinionului,</t>
        </r>
      </text>
    </comment>
    <comment ref="B90" authorId="0" shapeId="0" xr:uid="{00000000-0006-0000-0100-00005F000000}">
      <text>
        <r>
          <rPr>
            <sz val="9"/>
            <color indexed="81"/>
            <rFont val="Tahoma"/>
            <family val="2"/>
          </rPr>
          <t>Numărul de dinţi ai roţii,</t>
        </r>
      </text>
    </comment>
    <comment ref="D90" authorId="0" shapeId="0" xr:uid="{00000000-0006-0000-0100-000060000000}">
      <text>
        <r>
          <rPr>
            <sz val="9"/>
            <color indexed="81"/>
            <rFont val="Tahoma"/>
            <family val="2"/>
          </rPr>
          <t>Abaterea raportului de angrenare urec2 faţă de iR</t>
        </r>
      </text>
    </comment>
    <comment ref="E90" authorId="0" shapeId="0" xr:uid="{00000000-0006-0000-0100-000061000000}">
      <text>
        <r>
          <rPr>
            <sz val="9"/>
            <color indexed="81"/>
            <rFont val="Tahoma"/>
            <family val="2"/>
          </rPr>
          <t>Distanţa dintre axe de referinţă recalculată,</t>
        </r>
      </text>
    </comment>
    <comment ref="B94" authorId="0" shapeId="0" xr:uid="{00000000-0006-0000-0100-000062000000}">
      <text>
        <r>
          <rPr>
            <sz val="9"/>
            <color indexed="81"/>
            <rFont val="Tahoma"/>
            <family val="2"/>
          </rPr>
          <t>Unghiul de presiune frontal </t>
        </r>
      </text>
    </comment>
    <comment ref="C94" authorId="0" shapeId="0" xr:uid="{00000000-0006-0000-0100-000063000000}">
      <text>
        <r>
          <rPr>
            <sz val="9"/>
            <color indexed="81"/>
            <rFont val="Tahoma"/>
            <family val="2"/>
          </rPr>
          <t>Unghiul de angrenare frontal </t>
        </r>
      </text>
    </comment>
    <comment ref="D94" authorId="0" shapeId="0" xr:uid="{00000000-0006-0000-0100-000064000000}">
      <text>
        <r>
          <rPr>
            <sz val="9"/>
            <color indexed="81"/>
            <rFont val="Tahoma"/>
            <family val="2"/>
          </rPr>
          <t>Suma coeficienţi depasărilor de profil ale danturilor roţilor</t>
        </r>
      </text>
    </comment>
    <comment ref="E94" authorId="0" shapeId="0" xr:uid="{00000000-0006-0000-0100-000065000000}">
      <text>
        <r>
          <rPr>
            <sz val="9"/>
            <color indexed="81"/>
            <rFont val="Tahoma"/>
            <family val="2"/>
          </rPr>
          <t>Coeficientul deplasării de profil a danturii pinionului</t>
        </r>
      </text>
    </comment>
    <comment ref="F94" authorId="0" shapeId="0" xr:uid="{00000000-0006-0000-0100-000066000000}">
      <text>
        <r>
          <rPr>
            <sz val="9"/>
            <color indexed="81"/>
            <rFont val="Tahoma"/>
            <family val="2"/>
          </rPr>
          <t>Coeficientul deplasării de profil a danturii roții</t>
        </r>
      </text>
    </comment>
    <comment ref="A102" authorId="0" shapeId="0" xr:uid="{00000000-0006-0000-0100-000067000000}">
      <text>
        <r>
          <rPr>
            <sz val="9"/>
            <color indexed="81"/>
            <rFont val="Tahoma"/>
            <family val="2"/>
          </rPr>
          <t>Numărul de dinţi ai pinionului,</t>
        </r>
      </text>
    </comment>
    <comment ref="B102" authorId="0" shapeId="0" xr:uid="{00000000-0006-0000-0100-000068000000}">
      <text>
        <r>
          <rPr>
            <sz val="9"/>
            <color indexed="81"/>
            <rFont val="Tahoma"/>
            <family val="2"/>
          </rPr>
          <t>Numărul de dinţi ai roţii,</t>
        </r>
      </text>
    </comment>
    <comment ref="C102" authorId="0" shapeId="0" xr:uid="{00000000-0006-0000-0100-000069000000}">
      <text>
        <r>
          <rPr>
            <sz val="9"/>
            <color indexed="81"/>
            <rFont val="Tahoma"/>
            <family val="2"/>
          </rPr>
          <t>Coeficientul deplasării de profil a danturii pinionului</t>
        </r>
      </text>
    </comment>
    <comment ref="D102" authorId="0" shapeId="0" xr:uid="{00000000-0006-0000-0100-00006A000000}">
      <text>
        <r>
          <rPr>
            <sz val="9"/>
            <color indexed="81"/>
            <rFont val="Tahoma"/>
            <family val="2"/>
          </rPr>
          <t>Coeficientul deplasării de profil a danturii roţii</t>
        </r>
      </text>
    </comment>
    <comment ref="E102" authorId="0" shapeId="0" xr:uid="{00000000-0006-0000-0100-00006B000000}">
      <text>
        <r>
          <rPr>
            <sz val="9"/>
            <color indexed="81"/>
            <rFont val="Tahoma"/>
            <family val="2"/>
          </rPr>
          <t>Raportul de transmitere/angrenare recalaculat,</t>
        </r>
      </text>
    </comment>
    <comment ref="F102" authorId="0" shapeId="0" xr:uid="{00000000-0006-0000-0100-00006C000000}">
      <text>
        <r>
          <rPr>
            <sz val="9"/>
            <color indexed="81"/>
            <rFont val="Tahoma"/>
            <family val="2"/>
          </rPr>
          <t>Abaterea raportului de angrenare urec2 faţă de iR</t>
        </r>
      </text>
    </comment>
    <comment ref="B106" authorId="0" shapeId="0" xr:uid="{00000000-0006-0000-0100-00006D000000}">
      <text>
        <r>
          <rPr>
            <sz val="9"/>
            <color indexed="81"/>
            <rFont val="Tahoma"/>
            <family val="2"/>
          </rPr>
          <t>Unghiul de presiune (angrenare) normal</t>
        </r>
      </text>
    </comment>
    <comment ref="C106" authorId="0" shapeId="0" xr:uid="{00000000-0006-0000-0100-00006E000000}">
      <text>
        <r>
          <rPr>
            <sz val="9"/>
            <color indexed="81"/>
            <rFont val="Tahoma"/>
            <family val="2"/>
          </rPr>
          <t>Coeficientul înălţimii capului dintelui</t>
        </r>
      </text>
    </comment>
    <comment ref="D106" authorId="0" shapeId="0" xr:uid="{00000000-0006-0000-0100-00006F000000}">
      <text>
        <r>
          <rPr>
            <sz val="9"/>
            <color indexed="81"/>
            <rFont val="Tahoma"/>
            <family val="2"/>
          </rPr>
          <t>Coeficientul jocului la piciorul dintelui</t>
        </r>
      </text>
    </comment>
    <comment ref="E106" authorId="0" shapeId="0" xr:uid="{00000000-0006-0000-0100-000070000000}">
      <text>
        <r>
          <rPr>
            <sz val="9"/>
            <color indexed="81"/>
            <rFont val="Tahoma"/>
            <family val="2"/>
          </rPr>
          <t xml:space="preserve">Coeficientul razei de racordare </t>
        </r>
      </text>
    </comment>
    <comment ref="F106" authorId="0" shapeId="0" xr:uid="{00000000-0006-0000-0100-000071000000}">
      <text>
        <r>
          <rPr>
            <sz val="9"/>
            <color indexed="81"/>
            <rFont val="Tahoma"/>
            <family val="2"/>
          </rPr>
          <t>Numărul de dinţi ai pinionului</t>
        </r>
      </text>
    </comment>
    <comment ref="G106" authorId="0" shapeId="0" xr:uid="{00000000-0006-0000-0100-000072000000}">
      <text>
        <r>
          <rPr>
            <sz val="9"/>
            <color indexed="81"/>
            <rFont val="Tahoma"/>
            <family val="2"/>
          </rPr>
          <t>Numărul de dinţi ai roţii</t>
        </r>
      </text>
    </comment>
    <comment ref="H106" authorId="0" shapeId="0" xr:uid="{00000000-0006-0000-0100-000073000000}">
      <text>
        <r>
          <rPr>
            <sz val="9"/>
            <color indexed="81"/>
            <rFont val="Tahoma"/>
            <family val="2"/>
          </rPr>
          <t>Modulul normal  [mm]</t>
        </r>
      </text>
    </comment>
    <comment ref="I106" authorId="0" shapeId="0" xr:uid="{00000000-0006-0000-0100-000074000000}">
      <text>
        <r>
          <rPr>
            <sz val="9"/>
            <color indexed="81"/>
            <rFont val="Tahoma"/>
            <family val="2"/>
          </rPr>
          <t>Unghiul de înclinare a danturii</t>
        </r>
      </text>
    </comment>
    <comment ref="J106" authorId="0" shapeId="0" xr:uid="{00000000-0006-0000-0100-000075000000}">
      <text>
        <r>
          <rPr>
            <sz val="9"/>
            <color indexed="81"/>
            <rFont val="Tahoma"/>
            <family val="2"/>
          </rPr>
          <t xml:space="preserve">Distanţa dintre axe (reală) </t>
        </r>
      </text>
    </comment>
    <comment ref="K106" authorId="0" shapeId="0" xr:uid="{00000000-0006-0000-0100-000076000000}">
      <text>
        <r>
          <rPr>
            <sz val="9"/>
            <color indexed="81"/>
            <rFont val="Tahoma"/>
            <family val="2"/>
          </rPr>
          <t>Coeficientul deplasării de profil a danturii pinionului (zero, roţi nedeplasate)</t>
        </r>
      </text>
    </comment>
    <comment ref="L106" authorId="0" shapeId="0" xr:uid="{00000000-0006-0000-0100-000077000000}">
      <text>
        <r>
          <rPr>
            <sz val="9"/>
            <color indexed="81"/>
            <rFont val="Tahoma"/>
            <family val="2"/>
          </rPr>
          <t>Grosimea coroanei</t>
        </r>
      </text>
    </comment>
    <comment ref="B110" authorId="0" shapeId="0" xr:uid="{00000000-0006-0000-0100-000078000000}">
      <text>
        <r>
          <rPr>
            <sz val="9"/>
            <color indexed="81"/>
            <rFont val="Tahoma"/>
            <family val="2"/>
          </rPr>
          <t>Raportul de angrenare</t>
        </r>
      </text>
    </comment>
    <comment ref="C110" authorId="0" shapeId="0" xr:uid="{00000000-0006-0000-0100-000079000000}">
      <text>
        <r>
          <rPr>
            <sz val="9"/>
            <color indexed="81"/>
            <rFont val="Tahoma"/>
            <family val="2"/>
          </rPr>
          <t>Modulul frontal [mm]</t>
        </r>
      </text>
    </comment>
    <comment ref="D110" authorId="0" shapeId="0" xr:uid="{00000000-0006-0000-0100-00007A000000}">
      <text>
        <r>
          <rPr>
            <sz val="9"/>
            <color indexed="81"/>
            <rFont val="Tahoma"/>
            <family val="2"/>
          </rPr>
          <t>Distanţa dintre axe de referinţă</t>
        </r>
      </text>
    </comment>
    <comment ref="E110" authorId="0" shapeId="0" xr:uid="{00000000-0006-0000-0100-00007B000000}">
      <text>
        <r>
          <rPr>
            <sz val="9"/>
            <color indexed="81"/>
            <rFont val="Tahoma"/>
            <family val="2"/>
          </rPr>
          <t>Unghiul de presiune frontal</t>
        </r>
      </text>
    </comment>
    <comment ref="F110" authorId="0" shapeId="0" xr:uid="{00000000-0006-0000-0100-00007C000000}">
      <text>
        <r>
          <rPr>
            <sz val="9"/>
            <color indexed="81"/>
            <rFont val="Tahoma"/>
            <family val="2"/>
          </rPr>
          <t xml:space="preserve">Unghiul de angrenare frontal </t>
        </r>
      </text>
    </comment>
    <comment ref="G110" authorId="0" shapeId="0" xr:uid="{00000000-0006-0000-0100-00007D000000}">
      <text>
        <r>
          <rPr>
            <sz val="9"/>
            <color indexed="81"/>
            <rFont val="Tahoma"/>
            <family val="2"/>
          </rPr>
          <t>Distanţa dintre axe reală</t>
        </r>
      </text>
    </comment>
    <comment ref="H110" authorId="0" shapeId="0" xr:uid="{00000000-0006-0000-0100-00007E000000}">
      <text>
        <r>
          <rPr>
            <sz val="9"/>
            <color indexed="81"/>
            <rFont val="Tahoma"/>
            <family val="2"/>
          </rPr>
          <t>Suma coeficeienţilor depasărilor</t>
        </r>
      </text>
    </comment>
    <comment ref="I110" authorId="0" shapeId="0" xr:uid="{00000000-0006-0000-0100-00007F000000}">
      <text>
        <r>
          <rPr>
            <sz val="9"/>
            <color indexed="81"/>
            <rFont val="Tahoma"/>
            <family val="2"/>
          </rPr>
          <t xml:space="preserve">Coeficientul deplasării roţii </t>
        </r>
      </text>
    </comment>
    <comment ref="J110" authorId="0" shapeId="0" xr:uid="{00000000-0006-0000-0100-000080000000}">
      <text>
        <r>
          <rPr>
            <sz val="9"/>
            <color indexed="81"/>
            <rFont val="Tahoma"/>
            <family val="2"/>
          </rPr>
          <t>Raza cercului de divizare al pinionului  [mm]</t>
        </r>
      </text>
    </comment>
    <comment ref="K110" authorId="0" shapeId="0" xr:uid="{00000000-0006-0000-0100-000081000000}">
      <text>
        <r>
          <rPr>
            <sz val="9"/>
            <color indexed="81"/>
            <rFont val="Tahoma"/>
            <family val="2"/>
          </rPr>
          <t>Raza cercului de divizare al roţii  [mm]</t>
        </r>
      </text>
    </comment>
    <comment ref="L110" authorId="0" shapeId="0" xr:uid="{00000000-0006-0000-0100-000082000000}">
      <text>
        <r>
          <rPr>
            <sz val="9"/>
            <color indexed="81"/>
            <rFont val="Tahoma"/>
            <family val="2"/>
          </rPr>
          <t xml:space="preserve">Raza cercului de rostogolire al pinionului </t>
        </r>
      </text>
    </comment>
    <comment ref="M110" authorId="0" shapeId="0" xr:uid="{00000000-0006-0000-0100-000083000000}">
      <text>
        <r>
          <rPr>
            <sz val="9"/>
            <color indexed="81"/>
            <rFont val="Tahoma"/>
            <family val="2"/>
          </rPr>
          <t>Raza cercului de rostogolire al roţii</t>
        </r>
      </text>
    </comment>
    <comment ref="N110" authorId="0" shapeId="0" xr:uid="{00000000-0006-0000-0100-000084000000}">
      <text>
        <r>
          <rPr>
            <sz val="9"/>
            <color indexed="81"/>
            <rFont val="Tahoma"/>
            <family val="2"/>
          </rPr>
          <t>Raza cercului de picior al pinionului  [mm]</t>
        </r>
      </text>
    </comment>
    <comment ref="O110" authorId="0" shapeId="0" xr:uid="{00000000-0006-0000-0100-000085000000}">
      <text>
        <r>
          <rPr>
            <sz val="9"/>
            <color indexed="81"/>
            <rFont val="Tahoma"/>
            <family val="2"/>
          </rPr>
          <t>Raza cercului de picior al roţii  [mm]</t>
        </r>
      </text>
    </comment>
    <comment ref="P110" authorId="0" shapeId="0" xr:uid="{00000000-0006-0000-0100-000086000000}">
      <text>
        <r>
          <rPr>
            <sz val="9"/>
            <color indexed="81"/>
            <rFont val="Tahoma"/>
            <family val="2"/>
          </rPr>
          <t>Raza cercului de divizare al pinionului  [mm]</t>
        </r>
      </text>
    </comment>
    <comment ref="Q110" authorId="0" shapeId="0" xr:uid="{00000000-0006-0000-0100-000087000000}">
      <text>
        <r>
          <rPr>
            <sz val="9"/>
            <color indexed="81"/>
            <rFont val="Tahoma"/>
            <family val="2"/>
          </rPr>
          <t>Raza cercului de divizare al roţii  [mm]</t>
        </r>
      </text>
    </comment>
    <comment ref="E126" authorId="0" shapeId="0" xr:uid="{00000000-0006-0000-0100-000088000000}">
      <text>
        <r>
          <rPr>
            <sz val="9"/>
            <color indexed="81"/>
            <rFont val="Tahoma"/>
            <family val="2"/>
          </rPr>
          <t>Determinarea valorii exacte a gradului de acoperire frontal prin calcul cu relaţia,</t>
        </r>
      </text>
    </comment>
    <comment ref="F126" authorId="0" shapeId="0" xr:uid="{00000000-0006-0000-0100-000089000000}">
      <text>
        <r>
          <rPr>
            <sz val="9"/>
            <color indexed="81"/>
            <rFont val="Tahoma"/>
            <family val="2"/>
          </rPr>
          <t>Abaterea gradului de acoperire măsurat faţă de cel calculat (exact)</t>
        </r>
      </text>
    </comment>
  </commentList>
</comments>
</file>

<file path=xl/sharedStrings.xml><?xml version="1.0" encoding="utf-8"?>
<sst xmlns="http://schemas.openxmlformats.org/spreadsheetml/2006/main" count="641" uniqueCount="395">
  <si>
    <t>Subcap.1.2.2 Date de proiectare</t>
  </si>
  <si>
    <r>
      <t>P</t>
    </r>
    <r>
      <rPr>
        <vertAlign val="subscript"/>
        <sz val="10"/>
        <color rgb="FF000000"/>
        <rFont val="Times New Roman"/>
        <family val="1"/>
      </rPr>
      <t>i</t>
    </r>
    <r>
      <rPr>
        <sz val="10"/>
        <color rgb="FF000000"/>
        <rFont val="Times New Roman"/>
        <family val="1"/>
      </rPr>
      <t xml:space="preserve"> [kW]</t>
    </r>
  </si>
  <si>
    <r>
      <t>n</t>
    </r>
    <r>
      <rPr>
        <vertAlign val="subscript"/>
        <sz val="10"/>
        <color rgb="FF000000"/>
        <rFont val="Times New Roman"/>
        <family val="1"/>
      </rPr>
      <t>i</t>
    </r>
    <r>
      <rPr>
        <sz val="10"/>
        <color rgb="FF000000"/>
        <rFont val="Times New Roman"/>
        <family val="1"/>
      </rPr>
      <t xml:space="preserve"> [rot/min]</t>
    </r>
  </si>
  <si>
    <r>
      <t>i</t>
    </r>
    <r>
      <rPr>
        <vertAlign val="subscript"/>
        <sz val="10"/>
        <color rgb="FF000000"/>
        <rFont val="Times New Roman"/>
        <family val="1"/>
      </rPr>
      <t>R</t>
    </r>
  </si>
  <si>
    <r>
      <t>L</t>
    </r>
    <r>
      <rPr>
        <vertAlign val="subscript"/>
        <sz val="10"/>
        <color rgb="FF000000"/>
        <rFont val="Times New Roman"/>
        <family val="1"/>
      </rPr>
      <t xml:space="preserve">h imp </t>
    </r>
    <r>
      <rPr>
        <sz val="10"/>
        <color rgb="FF000000"/>
        <rFont val="Times New Roman"/>
        <family val="1"/>
      </rPr>
      <t xml:space="preserve"> [ore]</t>
    </r>
  </si>
  <si>
    <t>PA</t>
  </si>
  <si>
    <t>2.2.2 Numere de dinţi şi rapoarte de transmitere/angrenare</t>
  </si>
  <si>
    <r>
      <t>A</t>
    </r>
    <r>
      <rPr>
        <vertAlign val="subscript"/>
        <sz val="10"/>
        <color theme="1"/>
        <rFont val="Times New Roman"/>
        <family val="1"/>
      </rPr>
      <t>b</t>
    </r>
  </si>
  <si>
    <t>2.2.3 Puteri, turaţii şi momente de torsiune</t>
  </si>
  <si>
    <r>
      <t>η</t>
    </r>
    <r>
      <rPr>
        <vertAlign val="superscript"/>
        <sz val="10"/>
        <color theme="1"/>
        <rFont val="Times New Roman"/>
        <family val="1"/>
      </rPr>
      <t>I</t>
    </r>
    <r>
      <rPr>
        <sz val="10"/>
        <color theme="1"/>
        <rFont val="Times New Roman"/>
        <family val="1"/>
      </rPr>
      <t xml:space="preserve"> = 0,94…0,97,</t>
    </r>
  </si>
  <si>
    <t>Arborele</t>
  </si>
  <si>
    <t>Puterea [kW]</t>
  </si>
  <si>
    <t>Turaţia  [rot/min]</t>
  </si>
  <si>
    <t>Momentul de torsiune [Nmm]</t>
  </si>
  <si>
    <t>P</t>
  </si>
  <si>
    <t>n</t>
  </si>
  <si>
    <r>
      <t>M</t>
    </r>
    <r>
      <rPr>
        <vertAlign val="subscript"/>
        <sz val="10"/>
        <color theme="1"/>
        <rFont val="Times New Roman"/>
        <family val="1"/>
      </rPr>
      <t>t</t>
    </r>
  </si>
  <si>
    <r>
      <t>Arborele intrare (A</t>
    </r>
    <r>
      <rPr>
        <vertAlign val="subscript"/>
        <sz val="10"/>
        <color theme="1"/>
        <rFont val="Times New Roman"/>
        <family val="1"/>
      </rPr>
      <t>1</t>
    </r>
    <r>
      <rPr>
        <sz val="10"/>
        <color theme="1"/>
        <rFont val="Times New Roman"/>
        <family val="1"/>
      </rPr>
      <t>)</t>
    </r>
  </si>
  <si>
    <r>
      <t>Arborele de ieşire (A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)</t>
    </r>
  </si>
  <si>
    <t>Oţelul</t>
  </si>
  <si>
    <t>Tratamentul termic de bază</t>
  </si>
  <si>
    <t>Cementare</t>
  </si>
  <si>
    <t>3. PREDIMENSIONAREA  ANGRENAJELOR</t>
  </si>
  <si>
    <r>
      <t xml:space="preserve">3.1 Alegerea materialului (oţelului) roţilor dinţate, </t>
    </r>
    <r>
      <rPr>
        <b/>
        <sz val="11"/>
        <color rgb="FF000000"/>
        <rFont val="Calibri"/>
        <family val="2"/>
        <charset val="238"/>
        <scheme val="minor"/>
      </rPr>
      <t>tratamentelor termice şi tehnologiilor</t>
    </r>
  </si>
  <si>
    <t>Practic, în funcţie de valoarea încărcării, momentul de torsiune la intrare, se recomandă:</t>
  </si>
  <si>
    <t xml:space="preserve">-        Mti &lt; 30000...40000 Nmm se va adopta pentru roţile angrenajelor un oţel de îmbunătăţire (Anexa.3.1.1), </t>
  </si>
  <si>
    <t>-        Mti &gt; 30000...40000 Nmm se va adopta pentru roţile angrenajelor un oţel de cementare (Anexa.3.1.1).</t>
  </si>
  <si>
    <t xml:space="preserve">3.1.1 Alegerea tipului oţelului şi tratamentelor termice </t>
  </si>
  <si>
    <t>Date de intrare</t>
  </si>
  <si>
    <t>Simbolul</t>
  </si>
  <si>
    <t>u</t>
  </si>
  <si>
    <r>
      <t>z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</si>
  <si>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</si>
  <si>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n</t>
    </r>
    <r>
      <rPr>
        <vertAlign val="subscript"/>
        <sz val="11"/>
        <color theme="1"/>
        <rFont val="Calibri"/>
        <family val="2"/>
        <charset val="238"/>
        <scheme val="minor"/>
      </rPr>
      <t>p</t>
    </r>
  </si>
  <si>
    <r>
      <t>L</t>
    </r>
    <r>
      <rPr>
        <vertAlign val="subscript"/>
        <sz val="11"/>
        <color theme="1"/>
        <rFont val="Calibri"/>
        <family val="2"/>
        <charset val="238"/>
        <scheme val="minor"/>
      </rPr>
      <t>h imp</t>
    </r>
  </si>
  <si>
    <r>
      <t>σ</t>
    </r>
    <r>
      <rPr>
        <vertAlign val="subscript"/>
        <sz val="11"/>
        <color theme="1"/>
        <rFont val="Calibri"/>
        <family val="2"/>
        <charset val="238"/>
        <scheme val="minor"/>
      </rPr>
      <t>Hlim</t>
    </r>
  </si>
  <si>
    <r>
      <t>σ</t>
    </r>
    <r>
      <rPr>
        <vertAlign val="subscript"/>
        <sz val="11"/>
        <color theme="1"/>
        <rFont val="Calibri"/>
        <family val="2"/>
        <charset val="238"/>
        <scheme val="minor"/>
      </rPr>
      <t>Flim</t>
    </r>
  </si>
  <si>
    <t>Valoarea</t>
  </si>
  <si>
    <t>Unitatea de măsură</t>
  </si>
  <si>
    <t>-</t>
  </si>
  <si>
    <t>Nmm</t>
  </si>
  <si>
    <t>rot/min</t>
  </si>
  <si>
    <t>ore</t>
  </si>
  <si>
    <t>MPa</t>
  </si>
  <si>
    <r>
      <t>o</t>
    </r>
    <r>
      <rPr>
        <sz val="11"/>
        <color theme="1"/>
        <rFont val="Calibri"/>
        <family val="2"/>
        <charset val="238"/>
        <scheme val="minor"/>
      </rPr>
      <t xml:space="preserve">  (grade)</t>
    </r>
  </si>
  <si>
    <t>β</t>
  </si>
  <si>
    <t xml:space="preserve">Calculul modulului frontal din solicitarea de contact </t>
  </si>
  <si>
    <r>
      <t>Factorii din relaţia de calcul a modulului frontal din solicitarea de contact (m</t>
    </r>
    <r>
      <rPr>
        <i/>
        <vertAlign val="subscript"/>
        <sz val="11"/>
        <color rgb="FF000000"/>
        <rFont val="Calibri"/>
        <family val="2"/>
        <charset val="238"/>
        <scheme val="minor"/>
      </rPr>
      <t>H</t>
    </r>
    <r>
      <rPr>
        <i/>
        <sz val="11"/>
        <color rgb="FF000000"/>
        <rFont val="Calibri"/>
        <family val="2"/>
        <charset val="238"/>
        <scheme val="minor"/>
      </rPr>
      <t>)</t>
    </r>
  </si>
  <si>
    <r>
      <t>S</t>
    </r>
    <r>
      <rPr>
        <vertAlign val="subscript"/>
        <sz val="11"/>
        <color rgb="FF000000"/>
        <rFont val="Calibri"/>
        <family val="2"/>
        <charset val="238"/>
        <scheme val="minor"/>
      </rPr>
      <t>Fmin</t>
    </r>
  </si>
  <si>
    <t>mm</t>
  </si>
  <si>
    <r>
      <t>Z</t>
    </r>
    <r>
      <rPr>
        <vertAlign val="subscript"/>
        <sz val="11"/>
        <color theme="1"/>
        <rFont val="Calibri"/>
        <family val="2"/>
        <charset val="238"/>
        <scheme val="minor"/>
      </rPr>
      <t>E</t>
    </r>
  </si>
  <si>
    <r>
      <t>Z</t>
    </r>
    <r>
      <rPr>
        <vertAlign val="subscript"/>
        <sz val="11"/>
        <color theme="1"/>
        <rFont val="Calibri"/>
        <family val="2"/>
        <charset val="238"/>
        <scheme val="minor"/>
      </rPr>
      <t>β</t>
    </r>
  </si>
  <si>
    <r>
      <t>S</t>
    </r>
    <r>
      <rPr>
        <vertAlign val="subscript"/>
        <sz val="11"/>
        <color rgb="FF000000"/>
        <rFont val="Calibri"/>
        <family val="2"/>
        <charset val="238"/>
        <scheme val="minor"/>
      </rPr>
      <t>Hmin</t>
    </r>
  </si>
  <si>
    <r>
      <t>Z</t>
    </r>
    <r>
      <rPr>
        <vertAlign val="subscript"/>
        <sz val="11"/>
        <color rgb="FF000000"/>
        <rFont val="Calibri"/>
        <family val="2"/>
        <charset val="238"/>
        <scheme val="minor"/>
      </rPr>
      <t>N</t>
    </r>
  </si>
  <si>
    <t xml:space="preserve">Calculul modulului frontal din solicitarea de încovoiere </t>
  </si>
  <si>
    <r>
      <t>Factorii din relaţia de calcul a modulului frontal din solicitarea de încovoiere (m</t>
    </r>
    <r>
      <rPr>
        <i/>
        <vertAlign val="subscript"/>
        <sz val="11"/>
        <color theme="1"/>
        <rFont val="Calibri"/>
        <family val="2"/>
        <charset val="238"/>
        <scheme val="minor"/>
      </rPr>
      <t>F</t>
    </r>
    <r>
      <rPr>
        <i/>
        <sz val="11"/>
        <color theme="1"/>
        <rFont val="Calibri"/>
        <family val="2"/>
        <charset val="238"/>
        <scheme val="minor"/>
      </rPr>
      <t>)</t>
    </r>
  </si>
  <si>
    <t xml:space="preserve">3.2.2 Standardizarea modulului şi parametri geometrici principali </t>
  </si>
  <si>
    <r>
      <t>m</t>
    </r>
    <r>
      <rPr>
        <vertAlign val="subscript"/>
        <sz val="11"/>
        <color theme="1"/>
        <rFont val="Calibri"/>
        <family val="2"/>
        <charset val="238"/>
        <scheme val="minor"/>
      </rPr>
      <t>c</t>
    </r>
    <r>
      <rPr>
        <sz val="11"/>
        <color theme="1"/>
        <rFont val="Calibri"/>
        <family val="2"/>
        <charset val="238"/>
        <scheme val="minor"/>
      </rPr>
      <t xml:space="preserve"> = </t>
    </r>
  </si>
  <si>
    <r>
      <t>d</t>
    </r>
    <r>
      <rPr>
        <vertAlign val="subscript"/>
        <sz val="11"/>
        <color rgb="FF000000"/>
        <rFont val="Calibri"/>
        <family val="2"/>
        <charset val="238"/>
        <scheme val="minor"/>
      </rPr>
      <t>1</t>
    </r>
  </si>
  <si>
    <r>
      <t>d</t>
    </r>
    <r>
      <rPr>
        <vertAlign val="subscript"/>
        <sz val="11"/>
        <color rgb="FF000000"/>
        <rFont val="Calibri"/>
        <family val="2"/>
        <charset val="238"/>
        <scheme val="minor"/>
      </rPr>
      <t>2</t>
    </r>
  </si>
  <si>
    <t>a</t>
  </si>
  <si>
    <r>
      <t>b</t>
    </r>
    <r>
      <rPr>
        <vertAlign val="subscript"/>
        <sz val="11"/>
        <color rgb="FF000000"/>
        <rFont val="Calibri"/>
        <family val="2"/>
        <charset val="238"/>
        <scheme val="minor"/>
      </rPr>
      <t>2</t>
    </r>
  </si>
  <si>
    <r>
      <t>b</t>
    </r>
    <r>
      <rPr>
        <vertAlign val="subscript"/>
        <sz val="11"/>
        <color rgb="FF000000"/>
        <rFont val="Calibri"/>
        <family val="2"/>
        <charset val="238"/>
        <scheme val="minor"/>
      </rPr>
      <t>1</t>
    </r>
  </si>
  <si>
    <r>
      <t>m</t>
    </r>
    <r>
      <rPr>
        <vertAlign val="subscript"/>
        <sz val="11"/>
        <color theme="1"/>
        <rFont val="Calibri"/>
        <family val="2"/>
        <charset val="238"/>
        <scheme val="minor"/>
      </rPr>
      <t>nc</t>
    </r>
  </si>
  <si>
    <r>
      <t>m</t>
    </r>
    <r>
      <rPr>
        <vertAlign val="subscript"/>
        <sz val="11"/>
        <color rgb="FF000000"/>
        <rFont val="Calibri"/>
        <family val="2"/>
        <charset val="238"/>
        <scheme val="minor"/>
      </rPr>
      <t>n</t>
    </r>
  </si>
  <si>
    <t>m</t>
  </si>
  <si>
    <r>
      <t>Y</t>
    </r>
    <r>
      <rPr>
        <vertAlign val="subscript"/>
        <sz val="11"/>
        <color rgb="FF000000"/>
        <rFont val="Calibri"/>
        <family val="2"/>
        <charset val="238"/>
        <scheme val="minor"/>
      </rPr>
      <t>N1</t>
    </r>
  </si>
  <si>
    <r>
      <t>Y</t>
    </r>
    <r>
      <rPr>
        <vertAlign val="subscript"/>
        <sz val="11"/>
        <color rgb="FF000000"/>
        <rFont val="Calibri"/>
        <family val="2"/>
        <charset val="238"/>
        <scheme val="minor"/>
      </rPr>
      <t>N2</t>
    </r>
  </si>
  <si>
    <t>3.2.3 Modelarea dinţilor roţilor nedeplasate în angrenare (CATIA)</t>
  </si>
  <si>
    <t xml:space="preserve">3.2.4 Standardizare distanţă dintre axe şi parametri geometrici principali </t>
  </si>
  <si>
    <t>3.2.5 Modelarea şi verificarea angrenajului deplasat (CATIA)</t>
  </si>
  <si>
    <r>
      <t>3.2.6</t>
    </r>
    <r>
      <rPr>
        <i/>
        <sz val="11"/>
        <color theme="1"/>
        <rFont val="Calibri"/>
        <family val="2"/>
        <charset val="238"/>
        <scheme val="minor"/>
      </rPr>
      <t xml:space="preserve"> </t>
    </r>
    <r>
      <rPr>
        <b/>
        <i/>
        <sz val="11"/>
        <color theme="1"/>
        <rFont val="Calibri"/>
        <family val="2"/>
        <charset val="238"/>
        <scheme val="minor"/>
      </rPr>
      <t>Simularea şi verificarea angrenării (CATIA)</t>
    </r>
  </si>
  <si>
    <t>Simbol teoretic</t>
  </si>
  <si>
    <r>
      <t>α</t>
    </r>
    <r>
      <rPr>
        <vertAlign val="subscript"/>
        <sz val="11"/>
        <color theme="1"/>
        <rFont val="Calibri"/>
        <family val="2"/>
        <charset val="238"/>
        <scheme val="minor"/>
      </rPr>
      <t>n</t>
    </r>
  </si>
  <si>
    <r>
      <t>z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</si>
  <si>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m</t>
    </r>
    <r>
      <rPr>
        <vertAlign val="subscript"/>
        <sz val="11"/>
        <color theme="1"/>
        <rFont val="Calibri"/>
        <family val="2"/>
        <charset val="238"/>
        <scheme val="minor"/>
      </rPr>
      <t>n</t>
    </r>
  </si>
  <si>
    <r>
      <t>a</t>
    </r>
    <r>
      <rPr>
        <vertAlign val="subscript"/>
        <sz val="11"/>
        <color theme="1"/>
        <rFont val="Calibri"/>
        <family val="2"/>
        <charset val="238"/>
        <scheme val="minor"/>
      </rPr>
      <t>w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</si>
  <si>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n1</t>
    </r>
  </si>
  <si>
    <t>g</t>
  </si>
  <si>
    <t>Verificare</t>
  </si>
  <si>
    <r>
      <t>a = a</t>
    </r>
    <r>
      <rPr>
        <vertAlign val="subscript"/>
        <sz val="11"/>
        <color theme="1"/>
        <rFont val="Calibri"/>
        <family val="2"/>
        <charset val="238"/>
        <scheme val="minor"/>
      </rPr>
      <t>w </t>
    </r>
    <r>
      <rPr>
        <sz val="11"/>
        <color theme="1"/>
        <rFont val="Calibri"/>
        <family val="2"/>
        <charset val="238"/>
        <scheme val="minor"/>
      </rPr>
      <t>;</t>
    </r>
  </si>
  <si>
    <t>α</t>
  </si>
  <si>
    <r>
      <t>α</t>
    </r>
    <r>
      <rPr>
        <vertAlign val="subscript"/>
        <sz val="11"/>
        <color theme="1"/>
        <rFont val="Calibri"/>
        <family val="2"/>
        <charset val="238"/>
        <scheme val="minor"/>
      </rPr>
      <t>w</t>
    </r>
  </si>
  <si>
    <r>
      <t>a</t>
    </r>
    <r>
      <rPr>
        <vertAlign val="subscript"/>
        <sz val="11"/>
        <color theme="1"/>
        <rFont val="Calibri"/>
        <family val="2"/>
        <charset val="238"/>
        <scheme val="minor"/>
      </rPr>
      <t>w</t>
    </r>
    <r>
      <rPr>
        <sz val="11"/>
        <color theme="1"/>
        <rFont val="Calibri"/>
        <family val="2"/>
        <charset val="238"/>
        <scheme val="minor"/>
      </rPr>
      <t xml:space="preserve"> (aw_rec) = a;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</si>
  <si>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ns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</si>
  <si>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ns</t>
    </r>
    <r>
      <rPr>
        <sz val="11"/>
        <color theme="1"/>
        <rFont val="Calibri"/>
        <family val="2"/>
        <charset val="238"/>
        <scheme val="minor"/>
      </rPr>
      <t xml:space="preserve"> = 0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</si>
  <si>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n2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</si>
  <si>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n2</t>
    </r>
    <r>
      <rPr>
        <sz val="11"/>
        <color theme="1"/>
        <rFont val="Calibri"/>
        <family val="2"/>
        <charset val="238"/>
        <scheme val="minor"/>
      </rPr>
      <t xml:space="preserve"> = 0</t>
    </r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</si>
  <si>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>d1</t>
    </r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</si>
  <si>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>d2</t>
    </r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</si>
  <si>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>w1</t>
    </r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</si>
  <si>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>w2</t>
    </r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</si>
  <si>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>f1</t>
    </r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</si>
  <si>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>f2</t>
    </r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</si>
  <si>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>a1</t>
    </r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</si>
  <si>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>a2</t>
    </r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</si>
  <si>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f1 </t>
    </r>
    <r>
      <rPr>
        <sz val="11"/>
        <color theme="1"/>
        <rFont val="Calibri"/>
        <family val="2"/>
        <charset val="238"/>
        <scheme val="minor"/>
      </rPr>
      <t>&lt; r</t>
    </r>
    <r>
      <rPr>
        <vertAlign val="subscript"/>
        <sz val="11"/>
        <color theme="1"/>
        <rFont val="Calibri"/>
        <family val="2"/>
        <charset val="238"/>
        <scheme val="minor"/>
      </rPr>
      <t>d1</t>
    </r>
    <r>
      <rPr>
        <sz val="11"/>
        <color theme="1"/>
        <rFont val="Calibri"/>
        <family val="2"/>
        <charset val="238"/>
        <scheme val="minor"/>
      </rPr>
      <t xml:space="preserve">; </t>
    </r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</si>
  <si>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f2 </t>
    </r>
    <r>
      <rPr>
        <sz val="11"/>
        <color theme="1"/>
        <rFont val="Calibri"/>
        <family val="2"/>
        <charset val="238"/>
        <scheme val="minor"/>
      </rPr>
      <t>&lt; r</t>
    </r>
    <r>
      <rPr>
        <vertAlign val="subscript"/>
        <sz val="11"/>
        <color theme="1"/>
        <rFont val="Calibri"/>
        <family val="2"/>
        <charset val="238"/>
        <scheme val="minor"/>
      </rPr>
      <t>d2 </t>
    </r>
    <r>
      <rPr>
        <sz val="11"/>
        <color theme="1"/>
        <rFont val="Calibri"/>
        <family val="2"/>
        <charset val="238"/>
        <scheme val="minor"/>
      </rPr>
      <t xml:space="preserve">; </t>
    </r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</si>
  <si>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a1 </t>
    </r>
    <r>
      <rPr>
        <sz val="11"/>
        <color theme="1"/>
        <rFont val="Calibri"/>
        <family val="2"/>
        <charset val="238"/>
        <scheme val="minor"/>
      </rPr>
      <t>&gt; r</t>
    </r>
    <r>
      <rPr>
        <vertAlign val="subscript"/>
        <sz val="11"/>
        <color theme="1"/>
        <rFont val="Calibri"/>
        <family val="2"/>
        <charset val="238"/>
        <scheme val="minor"/>
      </rPr>
      <t>d1</t>
    </r>
    <r>
      <rPr>
        <sz val="11"/>
        <color theme="1"/>
        <rFont val="Calibri"/>
        <family val="2"/>
        <charset val="238"/>
        <scheme val="minor"/>
      </rPr>
      <t xml:space="preserve">; </t>
    </r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</si>
  <si>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a2 </t>
    </r>
    <r>
      <rPr>
        <sz val="11"/>
        <color theme="1"/>
        <rFont val="Calibri"/>
        <family val="2"/>
        <charset val="238"/>
        <scheme val="minor"/>
      </rPr>
      <t>&gt; r</t>
    </r>
    <r>
      <rPr>
        <vertAlign val="subscript"/>
        <sz val="11"/>
        <color theme="1"/>
        <rFont val="Calibri"/>
        <family val="2"/>
        <charset val="238"/>
        <scheme val="minor"/>
      </rPr>
      <t>d2</t>
    </r>
    <r>
      <rPr>
        <sz val="11"/>
        <color theme="1"/>
        <rFont val="Calibri"/>
        <family val="2"/>
        <charset val="238"/>
        <scheme val="minor"/>
      </rPr>
      <t xml:space="preserve">; </t>
    </r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</si>
  <si>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w2 </t>
    </r>
    <r>
      <rPr>
        <sz val="11"/>
        <color theme="1"/>
        <rFont val="Calibri"/>
        <family val="2"/>
        <charset val="238"/>
        <scheme val="minor"/>
      </rPr>
      <t>= r</t>
    </r>
    <r>
      <rPr>
        <vertAlign val="subscript"/>
        <sz val="11"/>
        <color theme="1"/>
        <rFont val="Calibri"/>
        <family val="2"/>
        <charset val="238"/>
        <scheme val="minor"/>
      </rPr>
      <t>d2</t>
    </r>
    <r>
      <rPr>
        <sz val="11"/>
        <color theme="1"/>
        <rFont val="Calibri"/>
        <family val="2"/>
        <charset val="238"/>
        <scheme val="minor"/>
      </rPr>
      <t xml:space="preserve">; </t>
    </r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</si>
  <si>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w1 </t>
    </r>
    <r>
      <rPr>
        <sz val="11"/>
        <color theme="1"/>
        <rFont val="Calibri"/>
        <family val="2"/>
        <charset val="238"/>
        <scheme val="minor"/>
      </rPr>
      <t>= r</t>
    </r>
    <r>
      <rPr>
        <vertAlign val="subscript"/>
        <sz val="11"/>
        <color theme="1"/>
        <rFont val="Calibri"/>
        <family val="2"/>
        <charset val="238"/>
        <scheme val="minor"/>
      </rPr>
      <t>d1</t>
    </r>
    <r>
      <rPr>
        <sz val="11"/>
        <color theme="1"/>
        <rFont val="Calibri"/>
        <family val="2"/>
        <charset val="238"/>
        <scheme val="minor"/>
      </rPr>
      <t xml:space="preserve">; </t>
    </r>
  </si>
  <si>
    <r>
      <t>α</t>
    </r>
    <r>
      <rPr>
        <vertAlign val="subscript"/>
        <sz val="11"/>
        <color theme="1"/>
        <rFont val="Calibri"/>
        <family val="2"/>
        <charset val="238"/>
        <scheme val="minor"/>
      </rPr>
      <t>w</t>
    </r>
    <r>
      <rPr>
        <sz val="11"/>
        <color theme="1"/>
        <rFont val="Calibri"/>
        <family val="2"/>
        <charset val="238"/>
        <scheme val="minor"/>
      </rPr>
      <t xml:space="preserve"> = α; </t>
    </r>
  </si>
  <si>
    <r>
      <t>α &gt; α</t>
    </r>
    <r>
      <rPr>
        <vertAlign val="subscript"/>
        <sz val="11"/>
        <color theme="1"/>
        <rFont val="Calibri"/>
        <family val="2"/>
        <charset val="238"/>
        <scheme val="minor"/>
      </rPr>
      <t>n</t>
    </r>
    <r>
      <rPr>
        <sz val="11"/>
        <color theme="1"/>
        <rFont val="Calibri"/>
        <family val="2"/>
        <charset val="238"/>
        <scheme val="minor"/>
      </rPr>
      <t xml:space="preserve">; </t>
    </r>
  </si>
  <si>
    <r>
      <t>m &gt; m</t>
    </r>
    <r>
      <rPr>
        <vertAlign val="subscript"/>
        <sz val="11"/>
        <color theme="1"/>
        <rFont val="Calibri"/>
        <family val="2"/>
        <charset val="238"/>
        <scheme val="minor"/>
      </rPr>
      <t>n</t>
    </r>
    <r>
      <rPr>
        <sz val="11"/>
        <color theme="1"/>
        <rFont val="Calibri"/>
        <family val="2"/>
        <charset val="238"/>
        <scheme val="minor"/>
      </rPr>
      <t xml:space="preserve">; </t>
    </r>
  </si>
  <si>
    <t xml:space="preserve">u &gt;1; </t>
  </si>
  <si>
    <t>Valoarile se iau din CATIA</t>
  </si>
  <si>
    <r>
      <t xml:space="preserve"> r</t>
    </r>
    <r>
      <rPr>
        <vertAlign val="subscript"/>
        <sz val="11"/>
        <color theme="1"/>
        <rFont val="Calibri"/>
        <family val="2"/>
        <charset val="238"/>
        <scheme val="minor"/>
      </rPr>
      <t>d1</t>
    </r>
  </si>
  <si>
    <t>rd2</t>
  </si>
  <si>
    <t>Valori</t>
  </si>
  <si>
    <t>Personalizarea datelor de intrare</t>
  </si>
  <si>
    <t>Verificarea modelului</t>
  </si>
  <si>
    <r>
      <t>Alegerea (standardizarea) distanţei dintre</t>
    </r>
    <r>
      <rPr>
        <i/>
        <sz val="11"/>
        <color theme="1"/>
        <rFont val="Calibri"/>
        <family val="2"/>
        <charset val="238"/>
        <scheme val="minor"/>
      </rPr>
      <t xml:space="preserve"> </t>
    </r>
    <r>
      <rPr>
        <b/>
        <i/>
        <sz val="11"/>
        <color theme="1"/>
        <rFont val="Calibri"/>
        <family val="2"/>
        <charset val="238"/>
        <scheme val="minor"/>
      </rPr>
      <t xml:space="preserve">axe </t>
    </r>
  </si>
  <si>
    <t>Se va adopta din Anexa. 3.2.2.1 valoarea  inferioară când valoarea distanţei dintre axe de referinţă, a,  este în prima treime a intervalului distanţelor dintre axe standard sau valoarea superioară când a este în a doua şi a treia treime a aceluiași interval.</t>
  </si>
  <si>
    <r>
      <t>În vederea realizării angrenajului cu distanţa dintre axe impusă, a</t>
    </r>
    <r>
      <rPr>
        <vertAlign val="subscript"/>
        <sz val="11"/>
        <color theme="1"/>
        <rFont val="Calibri"/>
        <family val="2"/>
        <charset val="238"/>
        <scheme val="minor"/>
      </rPr>
      <t>w</t>
    </r>
    <r>
      <rPr>
        <sz val="11"/>
        <color theme="1"/>
        <rFont val="Calibri"/>
        <family val="2"/>
        <charset val="238"/>
        <scheme val="minor"/>
      </rPr>
      <t xml:space="preserve"> se va urmări îndeplinirea restricţiilor:</t>
    </r>
  </si>
  <si>
    <r>
      <t>- 0,5m</t>
    </r>
    <r>
      <rPr>
        <vertAlign val="subscript"/>
        <sz val="11"/>
        <color theme="1"/>
        <rFont val="Calibri"/>
        <family val="2"/>
        <charset val="238"/>
        <scheme val="minor"/>
      </rPr>
      <t>n</t>
    </r>
    <r>
      <rPr>
        <sz val="11"/>
        <color theme="1"/>
        <rFont val="Calibri"/>
        <family val="2"/>
        <charset val="238"/>
        <scheme val="minor"/>
      </rPr>
      <t xml:space="preserve"> &lt; a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w </t>
    </r>
    <r>
      <rPr>
        <sz val="11"/>
        <color theme="1"/>
        <rFont val="Calibri"/>
        <family val="2"/>
        <charset val="238"/>
        <scheme val="minor"/>
      </rPr>
      <t>– a ≤ m</t>
    </r>
    <r>
      <rPr>
        <vertAlign val="subscript"/>
        <sz val="11"/>
        <color theme="1"/>
        <rFont val="Calibri"/>
        <family val="2"/>
        <charset val="238"/>
        <scheme val="minor"/>
      </rPr>
      <t>n</t>
    </r>
    <r>
      <rPr>
        <sz val="11"/>
        <color theme="1"/>
        <rFont val="Calibri"/>
        <family val="2"/>
        <charset val="238"/>
        <scheme val="minor"/>
      </rPr>
      <t>.</t>
    </r>
  </si>
  <si>
    <t>&lt;</t>
  </si>
  <si>
    <r>
      <t>a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w </t>
    </r>
  </si>
  <si>
    <t xml:space="preserve">– </t>
  </si>
  <si>
    <t xml:space="preserve">≤ </t>
  </si>
  <si>
    <t>Modificarea parametrilor angrenajului de referinţă (nedeplasat)</t>
  </si>
  <si>
    <r>
      <t>Modificarea numerelor de dinţi ai roţilor (z</t>
    </r>
    <r>
      <rPr>
        <vertAlign val="subscript"/>
        <sz val="11"/>
        <color theme="1"/>
        <rFont val="Calibri"/>
        <family val="2"/>
        <charset val="238"/>
        <scheme val="minor"/>
      </rPr>
      <t>1,2</t>
    </r>
    <r>
      <rPr>
        <sz val="11"/>
        <color theme="1"/>
        <rFont val="Calibri"/>
        <family val="2"/>
        <charset val="238"/>
        <scheme val="minor"/>
      </rPr>
      <t>) conform algoritmului:</t>
    </r>
  </si>
  <si>
    <r>
      <t>a</t>
    </r>
    <r>
      <rPr>
        <vertAlign val="superscript"/>
        <sz val="11"/>
        <color theme="1"/>
        <rFont val="Calibri"/>
        <family val="2"/>
        <charset val="238"/>
        <scheme val="minor"/>
      </rPr>
      <t>r</t>
    </r>
    <r>
      <rPr>
        <sz val="11"/>
        <color theme="1"/>
        <rFont val="Calibri"/>
        <family val="2"/>
        <charset val="238"/>
        <scheme val="minor"/>
      </rPr>
      <t xml:space="preserve"> [mm]</t>
    </r>
  </si>
  <si>
    <r>
      <t>c.</t>
    </r>
    <r>
      <rPr>
        <b/>
        <i/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charset val="238"/>
        <scheme val="minor"/>
      </rPr>
      <t>Dintre cele 4 posibilităţi se adoptă  perechea (z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, z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) care asigura restricţiile: 0,5m</t>
    </r>
    <r>
      <rPr>
        <vertAlign val="subscript"/>
        <sz val="11"/>
        <color theme="1"/>
        <rFont val="Calibri"/>
        <family val="2"/>
        <charset val="238"/>
        <scheme val="minor"/>
      </rPr>
      <t>n</t>
    </r>
    <r>
      <rPr>
        <sz val="11"/>
        <color theme="1"/>
        <rFont val="Calibri"/>
        <family val="2"/>
        <charset val="238"/>
        <scheme val="minor"/>
      </rPr>
      <t xml:space="preserve"> &lt; a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w </t>
    </r>
    <r>
      <rPr>
        <sz val="11"/>
        <color theme="1"/>
        <rFont val="Calibri"/>
        <family val="2"/>
        <charset val="238"/>
        <scheme val="minor"/>
      </rPr>
      <t>– a</t>
    </r>
    <r>
      <rPr>
        <vertAlign val="superscript"/>
        <sz val="11"/>
        <color theme="1"/>
        <rFont val="Calibri"/>
        <family val="2"/>
        <charset val="238"/>
        <scheme val="minor"/>
      </rPr>
      <t>r</t>
    </r>
    <r>
      <rPr>
        <sz val="11"/>
        <color theme="1"/>
        <rFont val="Calibri"/>
        <family val="2"/>
        <charset val="238"/>
        <scheme val="minor"/>
      </rPr>
      <t xml:space="preserve"> ≤ m</t>
    </r>
    <r>
      <rPr>
        <vertAlign val="subscript"/>
        <sz val="11"/>
        <color theme="1"/>
        <rFont val="Calibri"/>
        <family val="2"/>
        <charset val="238"/>
        <scheme val="minor"/>
      </rPr>
      <t>n</t>
    </r>
    <r>
      <rPr>
        <sz val="11"/>
        <color theme="1"/>
        <rFont val="Calibri"/>
        <family val="2"/>
        <charset val="238"/>
        <scheme val="minor"/>
      </rPr>
      <t>,  abaterea raportului de angrenare minimă -3% ≤  A</t>
    </r>
    <r>
      <rPr>
        <vertAlign val="subscript"/>
        <sz val="11"/>
        <color theme="1"/>
        <rFont val="Calibri"/>
        <family val="2"/>
        <charset val="238"/>
        <scheme val="minor"/>
      </rPr>
      <t>b</t>
    </r>
    <r>
      <rPr>
        <sz val="11"/>
        <color theme="1"/>
        <rFont val="Calibri"/>
        <family val="2"/>
        <charset val="238"/>
        <scheme val="minor"/>
      </rPr>
      <t xml:space="preserve"> ≤ 3%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theme="1"/>
        <rFont val="Calibri"/>
        <family val="2"/>
        <charset val="238"/>
        <scheme val="minor"/>
      </rPr>
      <t>. În plus, în vederea folosirii deplasărilor PLUS (asigură rezistenţe la contact şi încovoiere mărite), se recomandă adoptarea unei variante care respectă condiţia, a</t>
    </r>
    <r>
      <rPr>
        <vertAlign val="superscript"/>
        <sz val="11"/>
        <color theme="1"/>
        <rFont val="Calibri"/>
        <family val="2"/>
        <charset val="238"/>
        <scheme val="minor"/>
      </rPr>
      <t>r</t>
    </r>
    <r>
      <rPr>
        <sz val="11"/>
        <color theme="1"/>
        <rFont val="Calibri"/>
        <family val="2"/>
        <charset val="238"/>
        <scheme val="minor"/>
      </rPr>
      <t xml:space="preserve"> &lt; a</t>
    </r>
    <r>
      <rPr>
        <vertAlign val="subscript"/>
        <sz val="11"/>
        <color theme="1"/>
        <rFont val="Calibri"/>
        <family val="2"/>
        <charset val="238"/>
        <scheme val="minor"/>
      </rPr>
      <t>w</t>
    </r>
    <r>
      <rPr>
        <sz val="11"/>
        <color theme="1"/>
        <rFont val="Calibri"/>
        <family val="2"/>
        <charset val="238"/>
        <scheme val="minor"/>
      </rPr>
      <t>; dacă nu respectă restricţia raportului de transmitere se poate adopta şi o variantă a</t>
    </r>
    <r>
      <rPr>
        <vertAlign val="superscript"/>
        <sz val="11"/>
        <color theme="1"/>
        <rFont val="Calibri"/>
        <family val="2"/>
        <charset val="238"/>
        <scheme val="minor"/>
      </rPr>
      <t>r</t>
    </r>
    <r>
      <rPr>
        <sz val="11"/>
        <color theme="1"/>
        <rFont val="Calibri"/>
        <family val="2"/>
        <charset val="238"/>
        <scheme val="minor"/>
      </rPr>
      <t xml:space="preserve"> &gt; a</t>
    </r>
    <r>
      <rPr>
        <vertAlign val="subscript"/>
        <sz val="11"/>
        <color theme="1"/>
        <rFont val="Calibri"/>
        <family val="2"/>
        <charset val="238"/>
        <scheme val="minor"/>
      </rPr>
      <t>w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000000"/>
        <rFont val="Calibri"/>
        <family val="2"/>
        <charset val="238"/>
        <scheme val="minor"/>
      </rPr>
      <t>(care conduce la deplasări MINUS).</t>
    </r>
  </si>
  <si>
    <t>se scriu valorile alese</t>
  </si>
  <si>
    <t>Obs. Pentru asigurarea distanţei dintre axe impusă  (aw) şi pentru asigurarea unei angrenări corespunzătoare în continuare se va considera perechea de dinţi (z1, z2) care a rezultat ca urmare a parcurgerii acestui algoritm.</t>
  </si>
  <si>
    <t>Determinarea parametrilor geometrici principali ai angrenajului deplasat</t>
  </si>
  <si>
    <t>angr. PLUS</t>
  </si>
  <si>
    <t>α &lt; αw, angr. PLUS
α &gt; αw, angr. MINUS</t>
  </si>
  <si>
    <t>a &lt; aw, angr. PLUS
a &gt; aw, angr. MINUS</t>
  </si>
  <si>
    <t>α </t>
  </si>
  <si>
    <t xml:space="preserve">a </t>
  </si>
  <si>
    <t>xns &gt; 0, angr. PLUS
xns &lt; 0, angr. MINUS</t>
  </si>
  <si>
    <t>rw1,2 &gt; rd1,2, angr. PLUS
rw1,2 &lt; rd1,2, angr. MINUS</t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</si>
  <si>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f1 </t>
    </r>
    <r>
      <rPr>
        <sz val="11"/>
        <color theme="1"/>
        <rFont val="Calibri"/>
        <family val="2"/>
        <charset val="238"/>
        <scheme val="minor"/>
      </rPr>
      <t>&lt; r</t>
    </r>
    <r>
      <rPr>
        <vertAlign val="subscript"/>
        <sz val="11"/>
        <color theme="1"/>
        <rFont val="Calibri"/>
        <family val="2"/>
        <charset val="238"/>
        <scheme val="minor"/>
      </rPr>
      <t>w1</t>
    </r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</si>
  <si>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f2 </t>
    </r>
    <r>
      <rPr>
        <sz val="11"/>
        <color theme="1"/>
        <rFont val="Calibri"/>
        <family val="2"/>
        <charset val="238"/>
        <scheme val="minor"/>
      </rPr>
      <t>&lt; r</t>
    </r>
    <r>
      <rPr>
        <vertAlign val="subscript"/>
        <sz val="11"/>
        <color theme="1"/>
        <rFont val="Calibri"/>
        <family val="2"/>
        <charset val="238"/>
        <scheme val="minor"/>
      </rPr>
      <t>w2</t>
    </r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</si>
  <si>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a1 </t>
    </r>
    <r>
      <rPr>
        <sz val="11"/>
        <color theme="1"/>
        <rFont val="Calibri"/>
        <family val="2"/>
        <charset val="238"/>
        <scheme val="minor"/>
      </rPr>
      <t>&gt; r</t>
    </r>
    <r>
      <rPr>
        <vertAlign val="subscript"/>
        <sz val="11"/>
        <color theme="1"/>
        <rFont val="Calibri"/>
        <family val="2"/>
        <charset val="238"/>
        <scheme val="minor"/>
      </rPr>
      <t>w1</t>
    </r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</si>
  <si>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a2 </t>
    </r>
    <r>
      <rPr>
        <sz val="11"/>
        <color theme="1"/>
        <rFont val="Calibri"/>
        <family val="2"/>
        <charset val="238"/>
        <scheme val="minor"/>
      </rPr>
      <t>&gt; r</t>
    </r>
    <r>
      <rPr>
        <vertAlign val="subscript"/>
        <sz val="11"/>
        <color theme="1"/>
        <rFont val="Calibri"/>
        <family val="2"/>
        <charset val="238"/>
        <scheme val="minor"/>
      </rPr>
      <t>w2</t>
    </r>
  </si>
  <si>
    <r>
      <t xml:space="preserve">Obs.  </t>
    </r>
    <r>
      <rPr>
        <sz val="11"/>
        <color theme="1"/>
        <rFont val="Calibri"/>
        <family val="2"/>
        <charset val="238"/>
        <scheme val="minor"/>
      </rPr>
      <t>În cazul în care α = α</t>
    </r>
    <r>
      <rPr>
        <vertAlign val="subscript"/>
        <sz val="11"/>
        <color theme="1"/>
        <rFont val="Calibri"/>
        <family val="2"/>
        <charset val="238"/>
        <scheme val="minor"/>
      </rPr>
      <t>w</t>
    </r>
    <r>
      <rPr>
        <sz val="11"/>
        <color theme="1"/>
        <rFont val="Calibri"/>
        <family val="2"/>
        <charset val="238"/>
        <scheme val="minor"/>
      </rPr>
      <t>, a = a</t>
    </r>
    <r>
      <rPr>
        <vertAlign val="subscript"/>
        <sz val="11"/>
        <color theme="1"/>
        <rFont val="Calibri"/>
        <family val="2"/>
        <charset val="238"/>
        <scheme val="minor"/>
      </rPr>
      <t>w</t>
    </r>
    <r>
      <rPr>
        <sz val="11"/>
        <color theme="1"/>
        <rFont val="Calibri"/>
        <family val="2"/>
        <charset val="238"/>
        <scheme val="minor"/>
      </rPr>
      <t>, x</t>
    </r>
    <r>
      <rPr>
        <vertAlign val="subscript"/>
        <sz val="11"/>
        <color theme="1"/>
        <rFont val="Calibri"/>
        <family val="2"/>
        <charset val="238"/>
        <scheme val="minor"/>
      </rPr>
      <t>ns</t>
    </r>
    <r>
      <rPr>
        <sz val="11"/>
        <color theme="1"/>
        <rFont val="Calibri"/>
        <family val="2"/>
        <charset val="238"/>
        <scheme val="minor"/>
      </rPr>
      <t xml:space="preserve"> = 0, r</t>
    </r>
    <r>
      <rPr>
        <vertAlign val="subscript"/>
        <sz val="11"/>
        <color theme="1"/>
        <rFont val="Calibri"/>
        <family val="2"/>
        <charset val="238"/>
        <scheme val="minor"/>
      </rPr>
      <t>w1,2</t>
    </r>
    <r>
      <rPr>
        <sz val="11"/>
        <color theme="1"/>
        <rFont val="Calibri"/>
        <family val="2"/>
        <charset val="238"/>
        <scheme val="minor"/>
      </rPr>
      <t xml:space="preserve"> = r</t>
    </r>
    <r>
      <rPr>
        <vertAlign val="subscript"/>
        <sz val="11"/>
        <color theme="1"/>
        <rFont val="Calibri"/>
        <family val="2"/>
        <charset val="238"/>
        <scheme val="minor"/>
      </rPr>
      <t>d1,2</t>
    </r>
    <r>
      <rPr>
        <sz val="11"/>
        <color theme="1"/>
        <rFont val="Calibri"/>
        <family val="2"/>
        <charset val="238"/>
        <scheme val="minor"/>
      </rPr>
      <t>, angrenajul este ndeplasat sau zero deplasat</t>
    </r>
  </si>
  <si>
    <t>Verificarea ascuţirii dinţilor roţilor</t>
  </si>
  <si>
    <r>
      <t>Prin m</t>
    </r>
    <r>
      <rPr>
        <sz val="11"/>
        <color theme="1"/>
        <rFont val="Calibri"/>
        <family val="2"/>
        <charset val="238"/>
        <scheme val="minor"/>
      </rPr>
      <t>ăsurare în modelul CATIA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</si>
  <si>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 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</si>
  <si>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</si>
  <si>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t xml:space="preserve">(0, 3…0,45)mn/2 </t>
  </si>
  <si>
    <t xml:space="preserve">0, 3*mn/2 </t>
  </si>
  <si>
    <t xml:space="preserve">0,45*mn/2 </t>
  </si>
  <si>
    <r>
      <t>T</t>
    </r>
    <r>
      <rPr>
        <i/>
        <vertAlign val="subscript"/>
        <sz val="11"/>
        <color theme="1"/>
        <rFont val="Calibri"/>
        <family val="2"/>
        <charset val="238"/>
        <scheme val="minor"/>
      </rPr>
      <t>1</t>
    </r>
    <r>
      <rPr>
        <i/>
        <sz val="11"/>
        <color theme="1"/>
        <rFont val="Calibri"/>
        <family val="2"/>
        <charset val="238"/>
        <scheme val="minor"/>
      </rPr>
      <t xml:space="preserve">B </t>
    </r>
  </si>
  <si>
    <r>
      <t>T</t>
    </r>
    <r>
      <rPr>
        <i/>
        <vertAlign val="subscript"/>
        <sz val="11"/>
        <color theme="1"/>
        <rFont val="Calibri"/>
        <family val="2"/>
        <charset val="238"/>
        <scheme val="minor"/>
      </rPr>
      <t>1</t>
    </r>
    <r>
      <rPr>
        <i/>
        <sz val="11"/>
        <color theme="1"/>
        <rFont val="Calibri"/>
        <family val="2"/>
        <charset val="238"/>
        <scheme val="minor"/>
      </rPr>
      <t>A</t>
    </r>
  </si>
  <si>
    <r>
      <t>p</t>
    </r>
    <r>
      <rPr>
        <i/>
        <vertAlign val="subscript"/>
        <sz val="11"/>
        <color theme="1"/>
        <rFont val="Calibri"/>
        <family val="2"/>
        <charset val="238"/>
        <scheme val="minor"/>
      </rPr>
      <t>b</t>
    </r>
    <r>
      <rPr>
        <i/>
        <sz val="11"/>
        <color theme="1"/>
        <rFont val="Calibri"/>
        <family val="2"/>
        <charset val="238"/>
        <scheme val="minor"/>
      </rPr>
      <t xml:space="preserve"> </t>
    </r>
  </si>
  <si>
    <t>se ia din CATIA</t>
  </si>
  <si>
    <r>
      <rPr>
        <b/>
        <sz val="11"/>
        <color theme="1"/>
        <rFont val="Calibri"/>
        <family val="2"/>
        <scheme val="minor"/>
      </rPr>
      <t>Ab (</t>
    </r>
    <r>
      <rPr>
        <sz val="11"/>
        <color theme="1"/>
        <rFont val="Calibri"/>
        <family val="2"/>
        <charset val="238"/>
        <scheme val="minor"/>
      </rPr>
      <t>-3% &lt; Ab &lt; +3%)</t>
    </r>
  </si>
  <si>
    <t xml:space="preserve">pentru arborele de ieşire se adoptă diametrul tronsonului pe care se montează roata cilindrică, </t>
  </si>
  <si>
    <r>
      <t>Obs.</t>
    </r>
    <r>
      <rPr>
        <sz val="11"/>
        <color theme="1"/>
        <rFont val="Calibri"/>
        <family val="2"/>
        <charset val="238"/>
        <scheme val="minor"/>
      </rPr>
      <t xml:space="preserve"> </t>
    </r>
  </si>
  <si>
    <t>Radial cu bile</t>
  </si>
  <si>
    <t>De ieşire</t>
  </si>
  <si>
    <t>De intrare</t>
  </si>
  <si>
    <t>C [N]</t>
  </si>
  <si>
    <t>T</t>
  </si>
  <si>
    <t>B</t>
  </si>
  <si>
    <t>D</t>
  </si>
  <si>
    <t>d</t>
  </si>
  <si>
    <t>Montaje cu rulmenţi</t>
  </si>
  <si>
    <t>Capacitatea dinamică,</t>
  </si>
  <si>
    <t>Dimensiuni [mm]</t>
  </si>
  <si>
    <t>Simbol</t>
  </si>
  <si>
    <t>Tipul rulmentului</t>
  </si>
  <si>
    <t xml:space="preserve">4.3.2 Alegerea montajelor rulmenţilor </t>
  </si>
  <si>
    <t>Date despre rulmenţi</t>
  </si>
  <si>
    <t>4.3.1 Alegerea rulmenţilor</t>
  </si>
  <si>
    <t>4.3 Alegerea rulmenţilor şi montajelor</t>
  </si>
  <si>
    <r>
      <t>Obs.</t>
    </r>
    <r>
      <rPr>
        <sz val="11"/>
        <color theme="1"/>
        <rFont val="Calibri"/>
        <family val="2"/>
        <charset val="238"/>
        <scheme val="minor"/>
      </rPr>
      <t xml:space="preserve"> Se adoptă capete de arbori cu lungime scurtă </t>
    </r>
  </si>
  <si>
    <t>Lungimea standard [mm]</t>
  </si>
  <si>
    <t>Diametrul standard [mm]</t>
  </si>
  <si>
    <t>Arbore de intrare  (A1)</t>
  </si>
  <si>
    <t xml:space="preserve">Parametrul </t>
  </si>
  <si>
    <r>
      <t>Valorile parametrilor</t>
    </r>
    <r>
      <rPr>
        <sz val="11"/>
        <color theme="1"/>
        <rFont val="Calibri"/>
        <family val="2"/>
        <charset val="238"/>
        <scheme val="minor"/>
      </rPr>
      <t xml:space="preserve"> </t>
    </r>
  </si>
  <si>
    <t xml:space="preserve">4.2.3 Standardizarea capetelor arborilor de intrare/ieşire </t>
  </si>
  <si>
    <r>
      <t>Obs.</t>
    </r>
    <r>
      <rPr>
        <sz val="11"/>
        <color theme="1"/>
        <rFont val="Calibri"/>
        <family val="2"/>
        <charset val="238"/>
        <scheme val="minor"/>
      </rPr>
      <t xml:space="preserve"> Valorile diametrelor se vor rotunji </t>
    </r>
  </si>
  <si>
    <t xml:space="preserve">Diametrul </t>
  </si>
  <si>
    <t>Diametrul fără rotunjire</t>
  </si>
  <si>
    <r>
      <t>d</t>
    </r>
    <r>
      <rPr>
        <vertAlign val="subscript"/>
        <sz val="11"/>
        <color rgb="FF000000"/>
        <rFont val="Calibri"/>
        <family val="2"/>
        <charset val="238"/>
        <scheme val="minor"/>
      </rPr>
      <t>A2</t>
    </r>
    <r>
      <rPr>
        <sz val="11"/>
        <color rgb="FF000000"/>
        <rFont val="Calibri"/>
        <family val="2"/>
        <charset val="238"/>
        <scheme val="minor"/>
      </rPr>
      <t xml:space="preserve"> [mm]</t>
    </r>
  </si>
  <si>
    <r>
      <t>d</t>
    </r>
    <r>
      <rPr>
        <vertAlign val="subscript"/>
        <sz val="11"/>
        <color rgb="FF000000"/>
        <rFont val="Calibri"/>
        <family val="2"/>
        <charset val="238"/>
        <scheme val="minor"/>
      </rPr>
      <t>A1</t>
    </r>
    <r>
      <rPr>
        <sz val="11"/>
        <color rgb="FF000000"/>
        <rFont val="Calibri"/>
        <family val="2"/>
        <charset val="238"/>
        <scheme val="minor"/>
      </rPr>
      <t xml:space="preserve"> [mm]</t>
    </r>
  </si>
  <si>
    <t>Tensiunea admisibilă</t>
  </si>
  <si>
    <r>
      <t>τ</t>
    </r>
    <r>
      <rPr>
        <vertAlign val="subscript"/>
        <sz val="11"/>
        <color rgb="FF000000"/>
        <rFont val="Calibri"/>
        <family val="2"/>
        <charset val="238"/>
        <scheme val="minor"/>
      </rPr>
      <t>at2</t>
    </r>
    <r>
      <rPr>
        <sz val="11"/>
        <color rgb="FF000000"/>
        <rFont val="Calibri"/>
        <family val="2"/>
        <charset val="238"/>
        <scheme val="minor"/>
      </rPr>
      <t xml:space="preserve"> [Mpa]</t>
    </r>
  </si>
  <si>
    <r>
      <t>τ</t>
    </r>
    <r>
      <rPr>
        <vertAlign val="subscript"/>
        <sz val="11"/>
        <color rgb="FF000000"/>
        <rFont val="Calibri"/>
        <family val="2"/>
        <charset val="238"/>
        <scheme val="minor"/>
      </rPr>
      <t>at1</t>
    </r>
    <r>
      <rPr>
        <sz val="11"/>
        <color rgb="FF000000"/>
        <rFont val="Calibri"/>
        <family val="2"/>
        <charset val="238"/>
        <scheme val="minor"/>
      </rPr>
      <t xml:space="preserve"> [Mpa]</t>
    </r>
  </si>
  <si>
    <t>Momentul de torsiune</t>
  </si>
  <si>
    <r>
      <t>M</t>
    </r>
    <r>
      <rPr>
        <vertAlign val="subscript"/>
        <sz val="11"/>
        <color theme="1"/>
        <rFont val="Calibri"/>
        <family val="2"/>
        <charset val="238"/>
        <scheme val="minor"/>
      </rPr>
      <t>t2</t>
    </r>
    <r>
      <rPr>
        <sz val="11"/>
        <color theme="1"/>
        <rFont val="Calibri"/>
        <family val="2"/>
        <charset val="238"/>
        <scheme val="minor"/>
      </rPr>
      <t xml:space="preserve"> [Nmm]</t>
    </r>
  </si>
  <si>
    <r>
      <t>M</t>
    </r>
    <r>
      <rPr>
        <vertAlign val="subscript"/>
        <sz val="11"/>
        <color theme="1"/>
        <rFont val="Calibri"/>
        <family val="2"/>
        <charset val="238"/>
        <scheme val="minor"/>
      </rPr>
      <t>t1</t>
    </r>
    <r>
      <rPr>
        <sz val="11"/>
        <color theme="1"/>
        <rFont val="Calibri"/>
        <family val="2"/>
        <charset val="238"/>
        <scheme val="minor"/>
      </rPr>
      <t xml:space="preserve"> [Nmm]</t>
    </r>
  </si>
  <si>
    <r>
      <t>Arbore de intrare (A</t>
    </r>
    <r>
      <rPr>
        <vertAlign val="subscript"/>
        <sz val="11"/>
        <color rgb="FF000000"/>
        <rFont val="Calibri"/>
        <family val="2"/>
        <charset val="238"/>
        <scheme val="minor"/>
      </rPr>
      <t>1</t>
    </r>
    <r>
      <rPr>
        <sz val="11"/>
        <color rgb="FF000000"/>
        <rFont val="Calibri"/>
        <family val="2"/>
        <charset val="238"/>
        <scheme val="minor"/>
      </rPr>
      <t>)</t>
    </r>
  </si>
  <si>
    <t>Parametrul</t>
  </si>
  <si>
    <t>Valorile parametrilor de calcul</t>
  </si>
  <si>
    <t>4.2.2 Calculul de predimensionarea arborilor</t>
  </si>
  <si>
    <t>Îmbunătăţire</t>
  </si>
  <si>
    <t>Arborele de ieşire</t>
  </si>
  <si>
    <t>Arborele de intrare (corp comun cu pinionul conic)</t>
  </si>
  <si>
    <t>HB</t>
  </si>
  <si>
    <t>HB/HRC</t>
  </si>
  <si>
    <t>Îmbunătăţire/Cementare</t>
  </si>
  <si>
    <r>
      <t>σ</t>
    </r>
    <r>
      <rPr>
        <vertAlign val="subscript"/>
        <sz val="11"/>
        <color theme="1"/>
        <rFont val="Calibri"/>
        <family val="2"/>
        <charset val="238"/>
        <scheme val="minor"/>
      </rPr>
      <t>aiIII</t>
    </r>
  </si>
  <si>
    <r>
      <t>σ</t>
    </r>
    <r>
      <rPr>
        <vertAlign val="subscript"/>
        <sz val="11"/>
        <color theme="1"/>
        <rFont val="Calibri"/>
        <family val="2"/>
        <charset val="238"/>
        <scheme val="minor"/>
      </rPr>
      <t>aiII</t>
    </r>
  </si>
  <si>
    <r>
      <t>σ</t>
    </r>
    <r>
      <rPr>
        <vertAlign val="subscript"/>
        <sz val="11"/>
        <color theme="1"/>
        <rFont val="Calibri"/>
        <family val="2"/>
        <charset val="238"/>
        <scheme val="minor"/>
      </rPr>
      <t>aiI</t>
    </r>
  </si>
  <si>
    <r>
      <t>σ</t>
    </r>
    <r>
      <rPr>
        <vertAlign val="subscript"/>
        <sz val="11"/>
        <color theme="1"/>
        <rFont val="Calibri"/>
        <family val="2"/>
        <charset val="238"/>
        <scheme val="minor"/>
      </rPr>
      <t>c/</t>
    </r>
    <r>
      <rPr>
        <sz val="11"/>
        <color theme="1"/>
        <rFont val="Calibri"/>
        <family val="2"/>
        <charset val="238"/>
        <scheme val="minor"/>
      </rPr>
      <t>σ</t>
    </r>
    <r>
      <rPr>
        <vertAlign val="subscript"/>
        <sz val="11"/>
        <color theme="1"/>
        <rFont val="Calibri"/>
        <family val="2"/>
        <charset val="238"/>
        <scheme val="minor"/>
      </rPr>
      <t>r</t>
    </r>
  </si>
  <si>
    <t>Marca</t>
  </si>
  <si>
    <t>Alternant simetrică</t>
  </si>
  <si>
    <t>Pulsatorie</t>
  </si>
  <si>
    <t>Statică</t>
  </si>
  <si>
    <t>Duritatea în interior</t>
  </si>
  <si>
    <t>Duritatea la suprafaţă</t>
  </si>
  <si>
    <t>Tratamentul termic</t>
  </si>
  <si>
    <t>Tensiunea  admisibilă la încovoiere [MPa]</t>
  </si>
  <si>
    <t>Limita la curgere/rupere [MPa]</t>
  </si>
  <si>
    <t>Caracteristicile oţelurilor şi tratamentele termice</t>
  </si>
  <si>
    <r>
      <t xml:space="preserve">4.2.1 Alegerea materialelor arborilor şi </t>
    </r>
    <r>
      <rPr>
        <b/>
        <i/>
        <sz val="11"/>
        <color rgb="FF000000"/>
        <rFont val="Calibri"/>
        <family val="2"/>
        <charset val="238"/>
        <scheme val="minor"/>
      </rPr>
      <t>tratamentelor termice</t>
    </r>
  </si>
  <si>
    <t>4.2 Predimensionarea arborilor</t>
  </si>
  <si>
    <t>4. PREDIMENSIONAREA ARBORILOR ŞI ALEGEREA RULMENŢILOR</t>
  </si>
  <si>
    <t>(abateri)</t>
  </si>
  <si>
    <t>Serie
scurtă</t>
  </si>
  <si>
    <t>Serie
lungă</t>
  </si>
  <si>
    <t>Toleranţa</t>
  </si>
  <si>
    <t>Nominal</t>
  </si>
  <si>
    <t>L [mm]</t>
  </si>
  <si>
    <t>d [mm]</t>
  </si>
  <si>
    <t>STAS</t>
  </si>
  <si>
    <t>Tratamentul termic sau termochimic</t>
  </si>
  <si>
    <t>880-88</t>
  </si>
  <si>
    <t>HB = 220...260</t>
  </si>
  <si>
    <t>1,5*HB+200</t>
  </si>
  <si>
    <t>0,4*HB+140</t>
  </si>
  <si>
    <t>Călire cu flacără sau CIF</t>
  </si>
  <si>
    <t>50...57</t>
  </si>
  <si>
    <t>200...260</t>
  </si>
  <si>
    <t>20*HRC+10</t>
  </si>
  <si>
    <t>160...170</t>
  </si>
  <si>
    <t>HB = 200...300</t>
  </si>
  <si>
    <t>200...300</t>
  </si>
  <si>
    <t>20*HRC+20</t>
  </si>
  <si>
    <t>180...190</t>
  </si>
  <si>
    <t>791-88</t>
  </si>
  <si>
    <t>HB = 270...321</t>
  </si>
  <si>
    <t>HB = 270...320</t>
  </si>
  <si>
    <t>1,8*HB+200</t>
  </si>
  <si>
    <t>0,4*HB+155</t>
  </si>
  <si>
    <t>Călire cu flacără sau CIF</t>
  </si>
  <si>
    <t>270...320</t>
  </si>
  <si>
    <t>20*HRC+60</t>
  </si>
  <si>
    <t>230...290</t>
  </si>
  <si>
    <t>Nitrurare</t>
  </si>
  <si>
    <t>52...60</t>
  </si>
  <si>
    <t>20*HRC</t>
  </si>
  <si>
    <t>250...350</t>
  </si>
  <si>
    <t>51VMnCr11</t>
  </si>
  <si>
    <t>HB = 270...320</t>
  </si>
  <si>
    <t>HB = 240...340</t>
  </si>
  <si>
    <t>240...340</t>
  </si>
  <si>
    <t>34 MoCrNi15</t>
  </si>
  <si>
    <t>HB = 310...330</t>
  </si>
  <si>
    <t>55...63</t>
  </si>
  <si>
    <t>120...140</t>
  </si>
  <si>
    <t>24*HRC</t>
  </si>
  <si>
    <t>140...150</t>
  </si>
  <si>
    <t>280...320</t>
  </si>
  <si>
    <t>25,5*HRC</t>
  </si>
  <si>
    <t>370...440</t>
  </si>
  <si>
    <t>300...330</t>
  </si>
  <si>
    <t>380...450</t>
  </si>
  <si>
    <t>300...350</t>
  </si>
  <si>
    <t>390...460</t>
  </si>
  <si>
    <r>
      <t>u</t>
    </r>
    <r>
      <rPr>
        <vertAlign val="subscript"/>
        <sz val="11"/>
        <color rgb="FF000000"/>
        <rFont val="Times New Roman"/>
        <family val="1"/>
      </rPr>
      <t>rec</t>
    </r>
  </si>
  <si>
    <t xml:space="preserve">3.2 Predimensionarea angrenajului cilindric </t>
  </si>
  <si>
    <t>3.2.1 Determinarea modulului frontal al danturilor roţilor cilindrice</t>
  </si>
  <si>
    <t>C 45 Îmbunătăţire</t>
  </si>
  <si>
    <t>C50 Îmbunătăţire</t>
  </si>
  <si>
    <t>C55 Îmbunătăţire</t>
  </si>
  <si>
    <t>C60 Îmbunătăţire</t>
  </si>
  <si>
    <t>C 55 Călire</t>
  </si>
  <si>
    <t>C60 Călire</t>
  </si>
  <si>
    <t>41MoCr11 Îmbunătăţire</t>
  </si>
  <si>
    <t>41CrNi12 Îmbunătăţire</t>
  </si>
  <si>
    <t>41MoCr11 Călire</t>
  </si>
  <si>
    <t>41CrNi12 Călire</t>
  </si>
  <si>
    <t>41MoCr11 Nitrurare</t>
  </si>
  <si>
    <t>41CrNi12 Nitrurare</t>
  </si>
  <si>
    <t>C20</t>
  </si>
  <si>
    <t>C15</t>
  </si>
  <si>
    <t>17MoCrNi14</t>
  </si>
  <si>
    <t>15Cr 9</t>
  </si>
  <si>
    <t>18CrNi20</t>
  </si>
  <si>
    <t>18MnCr11</t>
  </si>
  <si>
    <t>20MoNi35</t>
  </si>
  <si>
    <t>21MoMnCr12</t>
  </si>
  <si>
    <t>20TiMnCr12</t>
  </si>
  <si>
    <r>
      <t>Limita de curgere, σ</t>
    </r>
    <r>
      <rPr>
        <vertAlign val="subscript"/>
        <sz val="11"/>
        <color theme="1"/>
        <rFont val="Calibri"/>
        <family val="2"/>
        <charset val="238"/>
        <scheme val="minor"/>
      </rPr>
      <t>c</t>
    </r>
    <r>
      <rPr>
        <sz val="11"/>
        <color theme="1"/>
        <rFont val="Calibri"/>
        <family val="2"/>
        <charset val="238"/>
        <scheme val="minor"/>
      </rPr>
      <t xml:space="preserve">
[MPa]</t>
    </r>
  </si>
  <si>
    <r>
      <t>Rezistenţa la rupere, σ</t>
    </r>
    <r>
      <rPr>
        <vertAlign val="subscript"/>
        <sz val="11"/>
        <color theme="1"/>
        <rFont val="Calibri"/>
        <family val="2"/>
        <charset val="238"/>
        <scheme val="minor"/>
      </rPr>
      <t>r</t>
    </r>
    <r>
      <rPr>
        <sz val="11"/>
        <color theme="1"/>
        <rFont val="Calibri"/>
        <family val="2"/>
        <charset val="238"/>
        <scheme val="minor"/>
      </rPr>
      <t> 
[MPa]</t>
    </r>
  </si>
  <si>
    <t>Duritatea
Flanc [HRC]</t>
  </si>
  <si>
    <t>Duritatea
Miez [HB]</t>
  </si>
  <si>
    <t>Relaţia de calcul a tensiunii limită la contact, σHlim
[MPa]</t>
  </si>
  <si>
    <t>Relaţia de calcul a tensiunii limită la încovoiere, σFlim
[MPa]</t>
  </si>
  <si>
    <t>40Cr10 Îmbunătăţire</t>
  </si>
  <si>
    <t>40Cr10 Călire</t>
  </si>
  <si>
    <t>40Cr10 Nitrurare</t>
  </si>
  <si>
    <t>C 45 Călire</t>
  </si>
  <si>
    <t>C50 Călire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</si>
  <si>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[mm]</t>
    </r>
  </si>
  <si>
    <t>dacă se respectă unul din cele 3 cazuri atunci se adoptă valorile respective dacă nu se iau valorile ce reies din calcule</t>
  </si>
  <si>
    <r>
      <t>Arbore ieșire (A</t>
    </r>
    <r>
      <rPr>
        <vertAlign val="subscript"/>
        <sz val="11"/>
        <color rgb="FF000000"/>
        <rFont val="Calibri"/>
        <family val="2"/>
        <charset val="238"/>
        <scheme val="minor"/>
      </rPr>
      <t>2</t>
    </r>
    <r>
      <rPr>
        <sz val="11"/>
        <color rgb="FF000000"/>
        <rFont val="Calibri"/>
        <family val="2"/>
        <charset val="238"/>
        <scheme val="minor"/>
      </rPr>
      <t>)</t>
    </r>
  </si>
  <si>
    <t xml:space="preserve">Arbore de ieşire  (A2) </t>
  </si>
  <si>
    <r>
      <t xml:space="preserve">  =  d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A2 </t>
    </r>
    <r>
      <rPr>
        <sz val="11"/>
        <color theme="1"/>
        <rFont val="Calibri"/>
        <family val="2"/>
        <charset val="238"/>
        <scheme val="minor"/>
      </rPr>
      <t xml:space="preserve">+ (12..15) mm </t>
    </r>
  </si>
  <si>
    <r>
      <t>d=d</t>
    </r>
    <r>
      <rPr>
        <sz val="9"/>
        <color theme="1"/>
        <rFont val="Calibri"/>
        <family val="2"/>
        <scheme val="minor"/>
      </rPr>
      <t>R</t>
    </r>
  </si>
  <si>
    <r>
      <t>σ</t>
    </r>
    <r>
      <rPr>
        <vertAlign val="subscript"/>
        <sz val="11"/>
        <color rgb="FF000000"/>
        <rFont val="Calibri"/>
        <family val="2"/>
        <charset val="238"/>
        <scheme val="minor"/>
      </rPr>
      <t>HP </t>
    </r>
  </si>
  <si>
    <r>
      <t>σ</t>
    </r>
    <r>
      <rPr>
        <vertAlign val="subscript"/>
        <sz val="11"/>
        <color rgb="FF000000"/>
        <rFont val="Calibri"/>
        <family val="2"/>
        <charset val="238"/>
        <scheme val="minor"/>
      </rPr>
      <t>FP1 </t>
    </r>
  </si>
  <si>
    <r>
      <t>σ</t>
    </r>
    <r>
      <rPr>
        <vertAlign val="subscript"/>
        <sz val="11"/>
        <color rgb="FF000000"/>
        <rFont val="Calibri"/>
        <family val="2"/>
        <charset val="238"/>
        <scheme val="minor"/>
      </rPr>
      <t>FP2 </t>
    </r>
  </si>
  <si>
    <r>
      <t xml:space="preserve"> m</t>
    </r>
    <r>
      <rPr>
        <b/>
        <vertAlign val="subscript"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 xml:space="preserve"> [mm]</t>
    </r>
  </si>
  <si>
    <t>Ab  [%]</t>
  </si>
  <si>
    <r>
      <t>α[</t>
    </r>
    <r>
      <rPr>
        <vertAlign val="superscript"/>
        <sz val="11"/>
        <color theme="1"/>
        <rFont val="Calibri"/>
        <family val="2"/>
        <charset val="238"/>
        <scheme val="minor"/>
      </rPr>
      <t>o</t>
    </r>
    <r>
      <rPr>
        <sz val="11"/>
        <color theme="1"/>
        <rFont val="Calibri"/>
        <family val="2"/>
        <charset val="238"/>
        <scheme val="minor"/>
      </rPr>
      <t>]</t>
    </r>
  </si>
  <si>
    <r>
      <t>α</t>
    </r>
    <r>
      <rPr>
        <sz val="8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charset val="238"/>
        <scheme val="minor"/>
      </rPr>
      <t xml:space="preserve">   [</t>
    </r>
    <r>
      <rPr>
        <vertAlign val="superscript"/>
        <sz val="11"/>
        <color theme="1"/>
        <rFont val="Calibri"/>
        <family val="2"/>
        <charset val="238"/>
        <scheme val="minor"/>
      </rPr>
      <t>o</t>
    </r>
    <r>
      <rPr>
        <sz val="11"/>
        <color theme="1"/>
        <rFont val="Calibri"/>
        <family val="2"/>
        <charset val="238"/>
        <scheme val="minor"/>
      </rPr>
      <t>]</t>
    </r>
  </si>
  <si>
    <r>
      <t>α</t>
    </r>
    <r>
      <rPr>
        <vertAlign val="subscript"/>
        <sz val="11"/>
        <color theme="1"/>
        <rFont val="Calibri"/>
        <family val="2"/>
        <charset val="238"/>
        <scheme val="minor"/>
      </rPr>
      <t>n</t>
    </r>
    <r>
      <rPr>
        <sz val="11"/>
        <color theme="1"/>
        <rFont val="Calibri"/>
        <family val="2"/>
        <charset val="238"/>
        <scheme val="minor"/>
      </rPr>
      <t xml:space="preserve"> [grade]</t>
    </r>
  </si>
  <si>
    <t>β [grade]</t>
  </si>
  <si>
    <r>
      <t>a</t>
    </r>
    <r>
      <rPr>
        <vertAlign val="subscript"/>
        <sz val="11"/>
        <color theme="1"/>
        <rFont val="Calibri"/>
        <family val="2"/>
        <charset val="238"/>
        <scheme val="minor"/>
      </rPr>
      <t>w</t>
    </r>
    <r>
      <rPr>
        <sz val="11"/>
        <color theme="1"/>
        <rFont val="Calibri"/>
        <family val="2"/>
        <charset val="238"/>
        <scheme val="minor"/>
      </rPr>
      <t xml:space="preserve"> [mm]</t>
    </r>
  </si>
  <si>
    <t>g [mm]</t>
  </si>
  <si>
    <t>m [mm]</t>
  </si>
  <si>
    <t>a [mm]</t>
  </si>
  <si>
    <t>α [grade]</t>
  </si>
  <si>
    <r>
      <t>α</t>
    </r>
    <r>
      <rPr>
        <vertAlign val="subscript"/>
        <sz val="11"/>
        <color theme="1"/>
        <rFont val="Calibri"/>
        <family val="2"/>
        <charset val="238"/>
        <scheme val="minor"/>
      </rPr>
      <t>w</t>
    </r>
    <r>
      <rPr>
        <sz val="11"/>
        <color theme="1"/>
        <rFont val="Calibri"/>
        <family val="2"/>
        <charset val="238"/>
        <scheme val="minor"/>
      </rPr>
      <t xml:space="preserve"> [grade]</t>
    </r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</si>
  <si>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>w1</t>
    </r>
    <r>
      <rPr>
        <sz val="11"/>
        <color theme="1"/>
        <rFont val="Calibri"/>
        <family val="2"/>
        <charset val="238"/>
        <scheme val="minor"/>
      </rPr>
      <t xml:space="preserve"> [mm]</t>
    </r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</si>
  <si>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>w2</t>
    </r>
    <r>
      <rPr>
        <sz val="11"/>
        <color theme="1"/>
        <rFont val="Calibri"/>
        <family val="2"/>
        <charset val="238"/>
        <scheme val="minor"/>
      </rPr>
      <t xml:space="preserve"> [mm]</t>
    </r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</si>
  <si>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>f1</t>
    </r>
    <r>
      <rPr>
        <sz val="11"/>
        <color theme="1"/>
        <rFont val="Calibri"/>
        <family val="2"/>
        <charset val="238"/>
        <scheme val="minor"/>
      </rPr>
      <t xml:space="preserve"> [mm]</t>
    </r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</si>
  <si>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>f2</t>
    </r>
    <r>
      <rPr>
        <sz val="11"/>
        <color theme="1"/>
        <rFont val="Calibri"/>
        <family val="2"/>
        <charset val="238"/>
        <scheme val="minor"/>
      </rPr>
      <t xml:space="preserve"> [mm]</t>
    </r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</si>
  <si>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>a1</t>
    </r>
    <r>
      <rPr>
        <sz val="11"/>
        <color theme="1"/>
        <rFont val="Calibri"/>
        <family val="2"/>
        <charset val="238"/>
        <scheme val="minor"/>
      </rPr>
      <t xml:space="preserve"> [mm]</t>
    </r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</si>
  <si>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>a2</t>
    </r>
    <r>
      <rPr>
        <sz val="11"/>
        <color theme="1"/>
        <rFont val="Calibri"/>
        <family val="2"/>
        <charset val="238"/>
        <scheme val="minor"/>
      </rPr>
      <t xml:space="preserve"> [mm]</t>
    </r>
  </si>
  <si>
    <r>
      <t>m</t>
    </r>
    <r>
      <rPr>
        <vertAlign val="subscript"/>
        <sz val="11"/>
        <color theme="1"/>
        <rFont val="Calibri"/>
        <family val="2"/>
        <charset val="238"/>
        <scheme val="minor"/>
      </rPr>
      <t>n</t>
    </r>
    <r>
      <rPr>
        <sz val="11"/>
        <color theme="1"/>
        <rFont val="Calibri"/>
        <family val="2"/>
        <charset val="238"/>
        <scheme val="minor"/>
      </rPr>
      <t xml:space="preserve"> [mm]</t>
    </r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</si>
  <si>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A</t>
    </r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</si>
  <si>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v</t>
    </r>
    <r>
      <rPr>
        <sz val="11"/>
        <color theme="1"/>
        <rFont val="Calibri"/>
        <family val="2"/>
        <charset val="238"/>
        <scheme val="minor"/>
      </rPr>
      <t xml:space="preserve"> </t>
    </r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</si>
  <si>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Hα</t>
    </r>
  </si>
  <si>
    <r>
      <t>Z</t>
    </r>
    <r>
      <rPr>
        <vertAlign val="subscript"/>
        <sz val="11"/>
        <color theme="1"/>
        <rFont val="Calibri"/>
        <family val="2"/>
        <charset val="238"/>
        <scheme val="minor"/>
      </rPr>
      <t>ε</t>
    </r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</si>
  <si>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Hβ</t>
    </r>
  </si>
  <si>
    <r>
      <t>ψ</t>
    </r>
    <r>
      <rPr>
        <vertAlign val="subscript"/>
        <sz val="11"/>
        <color rgb="FF000000"/>
        <rFont val="Calibri"/>
        <family val="2"/>
        <charset val="238"/>
        <scheme val="minor"/>
      </rPr>
      <t>d</t>
    </r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</si>
  <si>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Fβ</t>
    </r>
  </si>
  <si>
    <r>
      <t>Y</t>
    </r>
    <r>
      <rPr>
        <vertAlign val="subscript"/>
        <sz val="11"/>
        <color theme="1"/>
        <rFont val="Calibri"/>
        <family val="2"/>
        <charset val="238"/>
        <scheme val="minor"/>
      </rPr>
      <t>Sa2</t>
    </r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</si>
  <si>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Fα</t>
    </r>
    <r>
      <rPr>
        <sz val="11"/>
        <color theme="1"/>
        <rFont val="Calibri"/>
        <family val="2"/>
        <charset val="238"/>
        <scheme val="minor"/>
      </rPr>
      <t xml:space="preserve"> </t>
    </r>
  </si>
  <si>
    <r>
      <t>Y</t>
    </r>
    <r>
      <rPr>
        <vertAlign val="subscript"/>
        <sz val="11"/>
        <color theme="1"/>
        <rFont val="Calibri"/>
        <family val="2"/>
        <charset val="238"/>
        <scheme val="minor"/>
      </rPr>
      <t>Sa1</t>
    </r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</si>
  <si>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v</t>
    </r>
  </si>
  <si>
    <r>
      <t>Y</t>
    </r>
    <r>
      <rPr>
        <vertAlign val="subscript"/>
        <sz val="11"/>
        <color theme="1"/>
        <rFont val="Calibri"/>
        <family val="2"/>
        <charset val="238"/>
        <scheme val="minor"/>
      </rPr>
      <t>Fa2</t>
    </r>
  </si>
  <si>
    <r>
      <t>Y</t>
    </r>
    <r>
      <rPr>
        <vertAlign val="subscript"/>
        <sz val="11"/>
        <color theme="1"/>
        <rFont val="Calibri"/>
        <family val="2"/>
        <charset val="238"/>
        <scheme val="minor"/>
      </rPr>
      <t>ε</t>
    </r>
  </si>
  <si>
    <r>
      <t>Y</t>
    </r>
    <r>
      <rPr>
        <vertAlign val="subscript"/>
        <sz val="11"/>
        <color theme="1"/>
        <rFont val="Calibri"/>
        <family val="2"/>
        <charset val="238"/>
        <scheme val="minor"/>
      </rPr>
      <t>β</t>
    </r>
  </si>
  <si>
    <r>
      <t>Y</t>
    </r>
    <r>
      <rPr>
        <vertAlign val="subscript"/>
        <sz val="11"/>
        <color theme="1"/>
        <rFont val="Calibri"/>
        <family val="2"/>
        <charset val="238"/>
        <scheme val="minor"/>
      </rPr>
      <t>Fa1</t>
    </r>
  </si>
  <si>
    <t>selectați din câmpul alăturat oțelul</t>
  </si>
  <si>
    <t>H</t>
  </si>
  <si>
    <t>pi()</t>
  </si>
  <si>
    <r>
      <t>Limita de curgere,  σ</t>
    </r>
    <r>
      <rPr>
        <vertAlign val="subscript"/>
        <sz val="12"/>
        <color theme="1"/>
        <rFont val="Times New Roman"/>
        <family val="1"/>
      </rPr>
      <t>c</t>
    </r>
    <r>
      <rPr>
        <sz val="12"/>
        <color theme="1"/>
        <rFont val="Times New Roman"/>
        <family val="1"/>
      </rPr>
      <t xml:space="preserve"> [MPa]</t>
    </r>
  </si>
  <si>
    <r>
      <t>Rezistenţa la rupere, σ</t>
    </r>
    <r>
      <rPr>
        <vertAlign val="subscript"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1"/>
      </rPr>
      <t xml:space="preserve"> [MPa]</t>
    </r>
  </si>
  <si>
    <t>Durităţile flancurilor dinţilor roţilor HRC</t>
  </si>
  <si>
    <t>Durităţile zonelor interioare ale dinţilor HB</t>
  </si>
  <si>
    <r>
      <t>Tensiunea limită la contact, σ</t>
    </r>
    <r>
      <rPr>
        <vertAlign val="subscript"/>
        <sz val="12"/>
        <color theme="1"/>
        <rFont val="Times New Roman"/>
        <family val="1"/>
      </rPr>
      <t>Hlim</t>
    </r>
    <r>
      <rPr>
        <sz val="12"/>
        <color theme="1"/>
        <rFont val="Times New Roman"/>
        <family val="1"/>
      </rPr>
      <t xml:space="preserve"> [MPa]</t>
    </r>
  </si>
  <si>
    <r>
      <t>Tensiunea limită la încovoiere, σ</t>
    </r>
    <r>
      <rPr>
        <vertAlign val="subscript"/>
        <sz val="12"/>
        <color theme="1"/>
        <rFont val="Times New Roman"/>
        <family val="1"/>
      </rPr>
      <t xml:space="preserve">Flim  </t>
    </r>
    <r>
      <rPr>
        <sz val="12"/>
        <color theme="1"/>
        <rFont val="Times New Roman"/>
        <family val="1"/>
      </rPr>
      <t xml:space="preserve"> [MPa]</t>
    </r>
  </si>
  <si>
    <t xml:space="preserve">  </t>
  </si>
  <si>
    <t>cos  β</t>
  </si>
  <si>
    <t>ZN</t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</si>
  <si>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Hmin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</si>
  <si>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Fmin</t>
    </r>
  </si>
  <si>
    <t>Anexa.6.1.3.13</t>
  </si>
  <si>
    <r>
      <t>N</t>
    </r>
    <r>
      <rPr>
        <vertAlign val="subscript"/>
        <sz val="11"/>
        <color rgb="FF000000"/>
        <rFont val="Times New Roman"/>
        <family val="1"/>
      </rPr>
      <t>BH</t>
    </r>
    <r>
      <rPr>
        <sz val="14"/>
        <color rgb="FF000000"/>
        <rFont val="Times New Roman"/>
        <family val="1"/>
      </rPr>
      <t/>
    </r>
  </si>
  <si>
    <r>
      <t>N</t>
    </r>
    <r>
      <rPr>
        <vertAlign val="subscript"/>
        <sz val="11"/>
        <color rgb="FF000000"/>
        <rFont val="Times New Roman"/>
        <family val="1"/>
      </rPr>
      <t>L1</t>
    </r>
  </si>
  <si>
    <r>
      <t>N</t>
    </r>
    <r>
      <rPr>
        <vertAlign val="subscript"/>
        <sz val="11"/>
        <color rgb="FF000000"/>
        <rFont val="Times New Roman"/>
        <family val="1"/>
      </rPr>
      <t>L2</t>
    </r>
  </si>
  <si>
    <r>
      <t>Z</t>
    </r>
    <r>
      <rPr>
        <vertAlign val="subscript"/>
        <sz val="12"/>
        <color rgb="FF000000"/>
        <rFont val="Times New Roman"/>
        <family val="1"/>
      </rPr>
      <t>N</t>
    </r>
  </si>
  <si>
    <r>
      <t>Y</t>
    </r>
    <r>
      <rPr>
        <vertAlign val="subscript"/>
        <sz val="11"/>
        <color rgb="FF000000"/>
        <rFont val="Times New Roman"/>
        <family val="1"/>
      </rPr>
      <t>N1,2</t>
    </r>
    <r>
      <rPr>
        <sz val="14"/>
        <color rgb="FF000000"/>
        <rFont val="Times New Roman"/>
        <family val="1"/>
      </rPr>
      <t> </t>
    </r>
  </si>
  <si>
    <t>x</t>
  </si>
  <si>
    <t>Cementare (carburare+călire)
revenire)</t>
  </si>
  <si>
    <t>DA</t>
  </si>
  <si>
    <t>NU</t>
  </si>
  <si>
    <t xml:space="preserve">Se observă că restricţiile sunt îndeplinită şi nu se impune parcurgerea pasului următor.  </t>
  </si>
  <si>
    <t>Verificare 1:</t>
  </si>
  <si>
    <t>Verificare 2:</t>
  </si>
  <si>
    <t>Verificare total:</t>
  </si>
  <si>
    <r>
      <t>b.</t>
    </r>
    <r>
      <rPr>
        <b/>
        <i/>
        <sz val="7"/>
        <color theme="1"/>
        <rFont val="Times New Roman"/>
        <family val="1"/>
      </rPr>
      <t xml:space="preserve">     </t>
    </r>
    <r>
      <rPr>
        <b/>
        <sz val="12"/>
        <color theme="1"/>
        <rFont val="Times New Roman"/>
        <family val="1"/>
      </rPr>
      <t>Prin rotunjire la partea întreagă se pot considera 4 perechi (z</t>
    </r>
    <r>
      <rPr>
        <b/>
        <vertAlign val="subscript"/>
        <sz val="12"/>
        <color theme="1"/>
        <rFont val="Times New Roman"/>
        <family val="1"/>
      </rPr>
      <t>1</t>
    </r>
    <r>
      <rPr>
        <b/>
        <sz val="12"/>
        <color theme="1"/>
        <rFont val="Times New Roman"/>
        <family val="1"/>
      </rPr>
      <t>, z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) posibile:</t>
    </r>
  </si>
  <si>
    <r>
      <t>a.</t>
    </r>
    <r>
      <rPr>
        <sz val="11"/>
        <color theme="1"/>
        <rFont val="Calibri"/>
        <family val="2"/>
        <charset val="238"/>
        <scheme val="minor"/>
      </rPr>
      <t xml:space="preserve"> dacă x</t>
    </r>
    <r>
      <rPr>
        <vertAlign val="subscript"/>
        <sz val="11"/>
        <color theme="1"/>
        <rFont val="Calibri"/>
        <family val="2"/>
        <charset val="238"/>
        <scheme val="minor"/>
      </rPr>
      <t>ns</t>
    </r>
    <r>
      <rPr>
        <sz val="11"/>
        <color theme="1"/>
        <rFont val="Calibri"/>
        <family val="2"/>
        <charset val="238"/>
        <scheme val="minor"/>
      </rPr>
      <t xml:space="preserve"> &gt; 0 şi x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n1 </t>
    </r>
    <r>
      <rPr>
        <sz val="11"/>
        <color theme="1"/>
        <rFont val="Calibri"/>
        <family val="2"/>
        <charset val="238"/>
        <scheme val="minor"/>
      </rPr>
      <t>&gt; x</t>
    </r>
    <r>
      <rPr>
        <vertAlign val="subscript"/>
        <sz val="11"/>
        <color theme="1"/>
        <rFont val="Calibri"/>
        <family val="2"/>
        <charset val="238"/>
        <scheme val="minor"/>
      </rPr>
      <t>ns</t>
    </r>
    <r>
      <rPr>
        <sz val="11"/>
        <color theme="1"/>
        <rFont val="Calibri"/>
        <family val="2"/>
        <charset val="238"/>
        <scheme val="minor"/>
      </rPr>
      <t>, se adoptă x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n1 </t>
    </r>
    <r>
      <rPr>
        <sz val="11"/>
        <color theme="1"/>
        <rFont val="Calibri"/>
        <family val="2"/>
        <charset val="238"/>
        <scheme val="minor"/>
      </rPr>
      <t>= x</t>
    </r>
    <r>
      <rPr>
        <vertAlign val="subscript"/>
        <sz val="11"/>
        <color theme="1"/>
        <rFont val="Calibri"/>
        <family val="2"/>
        <charset val="238"/>
        <scheme val="minor"/>
      </rPr>
      <t>ns</t>
    </r>
    <r>
      <rPr>
        <sz val="11"/>
        <color theme="1"/>
        <rFont val="Calibri"/>
        <family val="2"/>
        <charset val="238"/>
        <scheme val="minor"/>
      </rPr>
      <t>;</t>
    </r>
  </si>
  <si>
    <r>
      <t>b.</t>
    </r>
    <r>
      <rPr>
        <sz val="11"/>
        <color theme="1"/>
        <rFont val="Calibri"/>
        <family val="2"/>
        <charset val="238"/>
        <scheme val="minor"/>
      </rPr>
      <t xml:space="preserve"> dacă x</t>
    </r>
    <r>
      <rPr>
        <vertAlign val="subscript"/>
        <sz val="11"/>
        <color theme="1"/>
        <rFont val="Calibri"/>
        <family val="2"/>
        <charset val="238"/>
        <scheme val="minor"/>
      </rPr>
      <t>ns</t>
    </r>
    <r>
      <rPr>
        <sz val="11"/>
        <color theme="1"/>
        <rFont val="Calibri"/>
        <family val="2"/>
        <charset val="238"/>
        <scheme val="minor"/>
      </rPr>
      <t xml:space="preserve"> &lt; 0 şi x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n1 </t>
    </r>
    <r>
      <rPr>
        <sz val="11"/>
        <color theme="1"/>
        <rFont val="Calibri"/>
        <family val="2"/>
        <charset val="238"/>
        <scheme val="minor"/>
      </rPr>
      <t>&gt; 0, se adoptă x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n1 </t>
    </r>
    <r>
      <rPr>
        <sz val="11"/>
        <color theme="1"/>
        <rFont val="Calibri"/>
        <family val="2"/>
        <charset val="238"/>
        <scheme val="minor"/>
      </rPr>
      <t>= 0;</t>
    </r>
  </si>
  <si>
    <r>
      <t>c.</t>
    </r>
    <r>
      <rPr>
        <sz val="11"/>
        <color theme="1"/>
        <rFont val="Calibri"/>
        <family val="2"/>
        <charset val="238"/>
        <scheme val="minor"/>
      </rPr>
      <t xml:space="preserve"> dacă x</t>
    </r>
    <r>
      <rPr>
        <vertAlign val="subscript"/>
        <sz val="11"/>
        <color theme="1"/>
        <rFont val="Calibri"/>
        <family val="2"/>
        <charset val="238"/>
        <scheme val="minor"/>
      </rPr>
      <t>ns</t>
    </r>
    <r>
      <rPr>
        <sz val="11"/>
        <color theme="1"/>
        <rFont val="Calibri"/>
        <family val="2"/>
        <charset val="238"/>
        <scheme val="minor"/>
      </rPr>
      <t xml:space="preserve"> &lt; 0 şi x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n1 </t>
    </r>
    <r>
      <rPr>
        <sz val="11"/>
        <color theme="1"/>
        <rFont val="Calibri"/>
        <family val="2"/>
        <charset val="238"/>
        <scheme val="minor"/>
      </rPr>
      <t>&lt; 0,25x</t>
    </r>
    <r>
      <rPr>
        <vertAlign val="subscript"/>
        <sz val="11"/>
        <color theme="1"/>
        <rFont val="Calibri"/>
        <family val="2"/>
        <charset val="238"/>
        <scheme val="minor"/>
      </rPr>
      <t>ns</t>
    </r>
    <r>
      <rPr>
        <sz val="11"/>
        <color theme="1"/>
        <rFont val="Calibri"/>
        <family val="2"/>
        <charset val="238"/>
        <scheme val="minor"/>
      </rPr>
      <t>, se adoptă x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n1 </t>
    </r>
    <r>
      <rPr>
        <sz val="11"/>
        <color theme="1"/>
        <rFont val="Calibri"/>
        <family val="2"/>
        <charset val="238"/>
        <scheme val="minor"/>
      </rPr>
      <t>= 0,25x</t>
    </r>
    <r>
      <rPr>
        <vertAlign val="subscript"/>
        <sz val="11"/>
        <color theme="1"/>
        <rFont val="Calibri"/>
        <family val="2"/>
        <charset val="238"/>
        <scheme val="minor"/>
      </rPr>
      <t>ns</t>
    </r>
  </si>
  <si>
    <t>x`</t>
  </si>
  <si>
    <t>MINUS</t>
  </si>
  <si>
    <t>PLUS</t>
  </si>
  <si>
    <t>0.820148&gt;0,5625</t>
  </si>
  <si>
    <t>1.07928&gt;0,374</t>
  </si>
  <si>
    <t>850/1100</t>
  </si>
  <si>
    <r>
      <t>τ</t>
    </r>
    <r>
      <rPr>
        <vertAlign val="subscript"/>
        <sz val="11"/>
        <color theme="1"/>
        <rFont val="Calibri"/>
        <family val="2"/>
        <charset val="238"/>
        <scheme val="minor"/>
      </rPr>
      <t>-1</t>
    </r>
  </si>
  <si>
    <r>
      <t>τ</t>
    </r>
    <r>
      <rPr>
        <vertAlign val="subscript"/>
        <sz val="11"/>
        <color theme="1"/>
        <rFont val="Calibri"/>
        <family val="2"/>
        <charset val="238"/>
        <scheme val="minor"/>
      </rPr>
      <t>0</t>
    </r>
  </si>
  <si>
    <t>σ-1</t>
  </si>
  <si>
    <r>
      <t>σ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0 </t>
    </r>
  </si>
  <si>
    <t>Ciclul alternant simetric</t>
  </si>
  <si>
    <t>Ciclul pulsator</t>
  </si>
  <si>
    <t>dR&gt;dA+10…15mm</t>
  </si>
  <si>
    <r>
      <t>diametrele tronsoanelor pe care se montează rulmenţii: d</t>
    </r>
    <r>
      <rPr>
        <vertAlign val="subscript"/>
        <sz val="11"/>
        <color theme="1"/>
        <rFont val="Calibri"/>
        <family val="2"/>
        <charset val="238"/>
        <scheme val="minor"/>
      </rPr>
      <t>R1</t>
    </r>
    <r>
      <rPr>
        <sz val="11"/>
        <color theme="1"/>
        <rFont val="Calibri"/>
        <family val="2"/>
        <charset val="238"/>
        <scheme val="minor"/>
      </rPr>
      <t xml:space="preserve"> = 35 mm,   d</t>
    </r>
    <r>
      <rPr>
        <vertAlign val="subscript"/>
        <sz val="11"/>
        <color theme="1"/>
        <rFont val="Calibri"/>
        <family val="2"/>
        <charset val="238"/>
        <scheme val="minor"/>
      </rPr>
      <t>R2</t>
    </r>
    <r>
      <rPr>
        <sz val="11"/>
        <color theme="1"/>
        <rFont val="Calibri"/>
        <family val="2"/>
        <charset val="238"/>
        <scheme val="minor"/>
      </rPr>
      <t xml:space="preserve"> =  50 mm;</t>
    </r>
  </si>
  <si>
    <t>dR2 =  50 mm;</t>
  </si>
  <si>
    <t>dR1 = 35 mm;</t>
  </si>
  <si>
    <t>6. VERIFICAREA (DIMENSIONAREA) ANGRENAJULUI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</si>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</sst>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"/>
    <numFmt numFmtId="165" formatCode="0.0000"/>
    <numFmt numFmtId="166" formatCode="0.00000"/>
    <numFmt numFmtId="167" formatCode="0.00000;[Red]0.00000"/>
    <numFmt numFmtId="168" formatCode="0.0000000"/>
    <numFmt numFmtId="169" formatCode="#,##0.00000"/>
  </numFmts>
  <fonts count="5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vertAlign val="subscript"/>
      <sz val="10"/>
      <color rgb="FF000000"/>
      <name val="Times New Roman"/>
      <family val="1"/>
    </font>
    <font>
      <b/>
      <i/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sz val="11"/>
      <color rgb="FFFF000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i/>
      <sz val="11"/>
      <color rgb="FF00000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i/>
      <sz val="11"/>
      <color rgb="FF000000"/>
      <name val="Calibri"/>
      <family val="2"/>
      <charset val="238"/>
      <scheme val="minor"/>
    </font>
    <font>
      <i/>
      <vertAlign val="subscript"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4"/>
      <color rgb="FF000000"/>
      <name val="Calibri"/>
      <family val="2"/>
      <charset val="238"/>
      <scheme val="minor"/>
    </font>
    <font>
      <vertAlign val="subscript"/>
      <sz val="11"/>
      <color rgb="FF000000"/>
      <name val="Calibri"/>
      <family val="2"/>
      <charset val="238"/>
      <scheme val="minor"/>
    </font>
    <font>
      <i/>
      <vertAlign val="subscript"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8"/>
      <color rgb="FF000000"/>
      <name val="Calibri"/>
      <family val="2"/>
      <charset val="238"/>
      <scheme val="minor"/>
    </font>
    <font>
      <sz val="12"/>
      <color theme="1"/>
      <name val="Times New Roman"/>
      <family val="1"/>
    </font>
    <font>
      <b/>
      <i/>
      <sz val="7"/>
      <color theme="1"/>
      <name val="Times New Roman"/>
      <family val="1"/>
    </font>
    <font>
      <sz val="8"/>
      <color theme="1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  <font>
      <vertAlign val="subscript"/>
      <sz val="11"/>
      <color rgb="FF000000"/>
      <name val="Times New Roman"/>
      <family val="1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0"/>
      <color rgb="FFFF0000"/>
      <name val="Times New Roman"/>
      <family val="1"/>
    </font>
    <font>
      <sz val="11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color theme="1"/>
      <name val="Arial Unicode MS"/>
      <family val="2"/>
    </font>
    <font>
      <vertAlign val="subscript"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4"/>
      <color rgb="FF000000"/>
      <name val="Times New Roman"/>
      <family val="1"/>
    </font>
    <font>
      <vertAlign val="subscript"/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</patternFill>
    </fill>
    <fill>
      <patternFill patternType="solid">
        <fgColor rgb="FFEEECE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theme="4"/>
      </left>
      <right style="thick">
        <color theme="4"/>
      </right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 style="thick">
        <color theme="4"/>
      </bottom>
      <diagonal/>
    </border>
    <border>
      <left/>
      <right/>
      <top style="thick">
        <color theme="4"/>
      </top>
      <bottom style="thick">
        <color theme="4"/>
      </bottom>
      <diagonal/>
    </border>
    <border>
      <left/>
      <right style="thick">
        <color theme="4"/>
      </right>
      <top style="thick">
        <color theme="4"/>
      </top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9" fillId="4" borderId="6" applyNumberFormat="0" applyAlignment="0" applyProtection="0"/>
    <xf numFmtId="0" fontId="33" fillId="10" borderId="0" applyNumberFormat="0" applyBorder="0" applyAlignment="0" applyProtection="0"/>
    <xf numFmtId="0" fontId="34" fillId="11" borderId="6" applyNumberFormat="0" applyAlignment="0" applyProtection="0"/>
    <xf numFmtId="0" fontId="41" fillId="12" borderId="23" applyNumberFormat="0" applyFont="0" applyAlignment="0" applyProtection="0"/>
  </cellStyleXfs>
  <cellXfs count="272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2" fillId="0" borderId="0" xfId="0" applyFont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  <xf numFmtId="3" fontId="3" fillId="0" borderId="0" xfId="0" applyNumberFormat="1" applyFont="1"/>
    <xf numFmtId="0" fontId="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Alignment="1">
      <alignment vertical="center" wrapText="1"/>
    </xf>
    <xf numFmtId="0" fontId="11" fillId="0" borderId="0" xfId="0" applyFont="1"/>
    <xf numFmtId="0" fontId="17" fillId="0" borderId="0" xfId="0" applyFont="1"/>
    <xf numFmtId="0" fontId="16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4" fillId="0" borderId="0" xfId="0" applyFont="1"/>
    <xf numFmtId="0" fontId="19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2" xfId="0" applyFill="1" applyBorder="1" applyAlignment="1">
      <alignment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16" xfId="0" applyFill="1" applyBorder="1" applyAlignment="1">
      <alignment vertical="center" wrapText="1"/>
    </xf>
    <xf numFmtId="0" fontId="12" fillId="0" borderId="17" xfId="0" applyFont="1" applyBorder="1"/>
    <xf numFmtId="0" fontId="0" fillId="9" borderId="16" xfId="0" applyFill="1" applyBorder="1" applyAlignment="1">
      <alignment horizontal="center" vertical="center" wrapText="1"/>
    </xf>
    <xf numFmtId="0" fontId="33" fillId="10" borderId="16" xfId="2" applyBorder="1" applyAlignment="1">
      <alignment horizontal="center" vertical="center" wrapText="1"/>
    </xf>
    <xf numFmtId="0" fontId="34" fillId="11" borderId="16" xfId="3" applyBorder="1" applyAlignment="1">
      <alignment vertical="center" wrapText="1"/>
    </xf>
    <xf numFmtId="0" fontId="29" fillId="4" borderId="16" xfId="1" applyBorder="1" applyAlignment="1">
      <alignment horizontal="center" vertical="center" wrapText="1"/>
    </xf>
    <xf numFmtId="0" fontId="34" fillId="11" borderId="16" xfId="3" applyBorder="1" applyAlignment="1">
      <alignment horizontal="center" vertical="center" wrapText="1"/>
    </xf>
    <xf numFmtId="0" fontId="0" fillId="9" borderId="16" xfId="0" applyFill="1" applyBorder="1" applyAlignment="1">
      <alignment vertical="center" wrapText="1"/>
    </xf>
    <xf numFmtId="0" fontId="0" fillId="0" borderId="18" xfId="0" applyBorder="1" applyAlignment="1">
      <alignment horizontal="center" vertical="top" wrapText="1"/>
    </xf>
    <xf numFmtId="0" fontId="0" fillId="0" borderId="18" xfId="0" applyBorder="1" applyAlignment="1">
      <alignment vertical="top" wrapText="1"/>
    </xf>
    <xf numFmtId="0" fontId="0" fillId="0" borderId="18" xfId="0" applyBorder="1" applyAlignment="1">
      <alignment horizontal="center"/>
    </xf>
    <xf numFmtId="0" fontId="0" fillId="8" borderId="18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28" fillId="0" borderId="18" xfId="0" applyFont="1" applyBorder="1" applyAlignment="1">
      <alignment horizontal="center" vertical="center" wrapText="1"/>
    </xf>
    <xf numFmtId="0" fontId="0" fillId="8" borderId="18" xfId="0" applyFill="1" applyBorder="1" applyAlignment="1">
      <alignment vertical="center"/>
    </xf>
    <xf numFmtId="0" fontId="0" fillId="8" borderId="18" xfId="0" applyFill="1" applyBorder="1" applyAlignment="1">
      <alignment vertical="center" wrapText="1"/>
    </xf>
    <xf numFmtId="0" fontId="28" fillId="2" borderId="18" xfId="0" applyFont="1" applyFill="1" applyBorder="1" applyAlignment="1">
      <alignment horizontal="center"/>
    </xf>
    <xf numFmtId="0" fontId="28" fillId="8" borderId="18" xfId="0" applyFont="1" applyFill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0" fillId="0" borderId="18" xfId="0" applyBorder="1"/>
    <xf numFmtId="0" fontId="24" fillId="0" borderId="18" xfId="0" applyFont="1" applyBorder="1" applyAlignment="1">
      <alignment horizontal="center"/>
    </xf>
    <xf numFmtId="0" fontId="0" fillId="8" borderId="18" xfId="0" applyFill="1" applyBorder="1"/>
    <xf numFmtId="0" fontId="11" fillId="8" borderId="18" xfId="0" applyFont="1" applyFill="1" applyBorder="1" applyAlignment="1">
      <alignment horizontal="center" vertical="center" wrapText="1"/>
    </xf>
    <xf numFmtId="0" fontId="36" fillId="8" borderId="18" xfId="0" applyFont="1" applyFill="1" applyBorder="1" applyAlignment="1">
      <alignment horizontal="center" vertical="center"/>
    </xf>
    <xf numFmtId="0" fontId="36" fillId="0" borderId="18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 wrapText="1"/>
    </xf>
    <xf numFmtId="0" fontId="19" fillId="8" borderId="18" xfId="0" applyFont="1" applyFill="1" applyBorder="1" applyAlignment="1">
      <alignment horizontal="center"/>
    </xf>
    <xf numFmtId="0" fontId="3" fillId="0" borderId="18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/>
    </xf>
    <xf numFmtId="0" fontId="3" fillId="0" borderId="18" xfId="0" applyFont="1" applyBorder="1" applyAlignment="1">
      <alignment vertical="center" wrapText="1"/>
    </xf>
    <xf numFmtId="3" fontId="2" fillId="8" borderId="18" xfId="0" applyNumberFormat="1" applyFont="1" applyFill="1" applyBorder="1" applyAlignment="1">
      <alignment vertical="center" wrapText="1"/>
    </xf>
    <xf numFmtId="0" fontId="2" fillId="8" borderId="18" xfId="0" applyFont="1" applyFill="1" applyBorder="1" applyAlignment="1">
      <alignment horizontal="center"/>
    </xf>
    <xf numFmtId="3" fontId="2" fillId="8" borderId="19" xfId="0" applyNumberFormat="1" applyFont="1" applyFill="1" applyBorder="1" applyAlignment="1">
      <alignment vertical="center" wrapText="1"/>
    </xf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2" fillId="8" borderId="19" xfId="0" applyFont="1" applyFill="1" applyBorder="1" applyAlignment="1">
      <alignment vertical="center" wrapText="1"/>
    </xf>
    <xf numFmtId="0" fontId="31" fillId="0" borderId="18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2" fillId="8" borderId="18" xfId="0" applyFont="1" applyFill="1" applyBorder="1" applyAlignment="1">
      <alignment horizontal="center" vertical="center" wrapText="1"/>
    </xf>
    <xf numFmtId="10" fontId="2" fillId="8" borderId="18" xfId="0" applyNumberFormat="1" applyFont="1" applyFill="1" applyBorder="1" applyAlignment="1">
      <alignment horizontal="center" vertical="center" wrapText="1"/>
    </xf>
    <xf numFmtId="0" fontId="4" fillId="0" borderId="18" xfId="0" applyFont="1" applyBorder="1" applyAlignment="1">
      <alignment vertical="center" wrapText="1"/>
    </xf>
    <xf numFmtId="164" fontId="4" fillId="8" borderId="18" xfId="0" applyNumberFormat="1" applyFont="1" applyFill="1" applyBorder="1" applyAlignment="1">
      <alignment horizontal="right" vertical="center" wrapText="1"/>
    </xf>
    <xf numFmtId="3" fontId="4" fillId="8" borderId="18" xfId="0" applyNumberFormat="1" applyFont="1" applyFill="1" applyBorder="1" applyAlignment="1">
      <alignment horizontal="right" vertical="center" wrapText="1"/>
    </xf>
    <xf numFmtId="4" fontId="4" fillId="8" borderId="18" xfId="0" applyNumberFormat="1" applyFont="1" applyFill="1" applyBorder="1" applyAlignment="1">
      <alignment horizontal="right" vertical="center" wrapText="1"/>
    </xf>
    <xf numFmtId="0" fontId="11" fillId="5" borderId="18" xfId="0" applyFont="1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18" xfId="0" applyFill="1" applyBorder="1" applyAlignment="1">
      <alignment vertical="center" wrapText="1"/>
    </xf>
    <xf numFmtId="0" fontId="19" fillId="8" borderId="1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5" fillId="0" borderId="0" xfId="0" applyFont="1" applyAlignment="1">
      <alignment wrapText="1"/>
    </xf>
    <xf numFmtId="0" fontId="0" fillId="0" borderId="0" xfId="0" applyAlignment="1">
      <alignment wrapText="1"/>
    </xf>
    <xf numFmtId="0" fontId="11" fillId="0" borderId="1" xfId="0" applyFont="1" applyBorder="1" applyAlignment="1">
      <alignment horizontal="center" vertical="center" wrapText="1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3" fontId="2" fillId="8" borderId="18" xfId="0" applyNumberFormat="1" applyFont="1" applyFill="1" applyBorder="1" applyAlignment="1">
      <alignment horizontal="center" vertical="center" wrapText="1"/>
    </xf>
    <xf numFmtId="4" fontId="2" fillId="8" borderId="18" xfId="0" applyNumberFormat="1" applyFont="1" applyFill="1" applyBorder="1" applyAlignment="1">
      <alignment horizontal="center" vertical="center" wrapText="1"/>
    </xf>
    <xf numFmtId="164" fontId="2" fillId="8" borderId="18" xfId="0" applyNumberFormat="1" applyFont="1" applyFill="1" applyBorder="1" applyAlignment="1">
      <alignment vertical="center" wrapText="1"/>
    </xf>
    <xf numFmtId="166" fontId="2" fillId="8" borderId="18" xfId="0" applyNumberFormat="1" applyFont="1" applyFill="1" applyBorder="1" applyAlignment="1">
      <alignment vertical="center" wrapText="1"/>
    </xf>
    <xf numFmtId="0" fontId="44" fillId="0" borderId="0" xfId="0" applyFont="1" applyAlignment="1">
      <alignment vertical="center"/>
    </xf>
    <xf numFmtId="3" fontId="3" fillId="13" borderId="1" xfId="0" applyNumberFormat="1" applyFont="1" applyFill="1" applyBorder="1"/>
    <xf numFmtId="166" fontId="3" fillId="13" borderId="1" xfId="0" applyNumberFormat="1" applyFont="1" applyFill="1" applyBorder="1"/>
    <xf numFmtId="168" fontId="1" fillId="0" borderId="0" xfId="0" applyNumberFormat="1" applyFont="1"/>
    <xf numFmtId="168" fontId="3" fillId="0" borderId="0" xfId="0" applyNumberFormat="1" applyFont="1"/>
    <xf numFmtId="168" fontId="0" fillId="0" borderId="0" xfId="0" applyNumberFormat="1"/>
    <xf numFmtId="168" fontId="12" fillId="0" borderId="0" xfId="0" applyNumberFormat="1" applyFont="1"/>
    <xf numFmtId="168" fontId="3" fillId="14" borderId="18" xfId="0" applyNumberFormat="1" applyFont="1" applyFill="1" applyBorder="1"/>
    <xf numFmtId="168" fontId="26" fillId="14" borderId="24" xfId="0" applyNumberFormat="1" applyFont="1" applyFill="1" applyBorder="1" applyAlignment="1">
      <alignment horizontal="center" vertical="center" wrapText="1"/>
    </xf>
    <xf numFmtId="168" fontId="26" fillId="14" borderId="25" xfId="0" applyNumberFormat="1" applyFont="1" applyFill="1" applyBorder="1" applyAlignment="1">
      <alignment horizontal="center" vertical="center" wrapText="1"/>
    </xf>
    <xf numFmtId="168" fontId="35" fillId="15" borderId="18" xfId="0" applyNumberFormat="1" applyFont="1" applyFill="1" applyBorder="1" applyAlignment="1">
      <alignment horizontal="center" vertical="center" wrapText="1"/>
    </xf>
    <xf numFmtId="168" fontId="46" fillId="13" borderId="26" xfId="0" applyNumberFormat="1" applyFont="1" applyFill="1" applyBorder="1" applyAlignment="1">
      <alignment horizontal="center" vertical="center" wrapText="1"/>
    </xf>
    <xf numFmtId="168" fontId="26" fillId="13" borderId="27" xfId="0" applyNumberFormat="1" applyFont="1" applyFill="1" applyBorder="1" applyAlignment="1">
      <alignment horizontal="center" vertical="center" wrapText="1"/>
    </xf>
    <xf numFmtId="168" fontId="3" fillId="15" borderId="18" xfId="0" applyNumberFormat="1" applyFont="1" applyFill="1" applyBorder="1"/>
    <xf numFmtId="168" fontId="13" fillId="0" borderId="0" xfId="0" applyNumberFormat="1" applyFont="1"/>
    <xf numFmtId="0" fontId="0" fillId="14" borderId="1" xfId="0" applyFill="1" applyBorder="1" applyAlignment="1">
      <alignment horizontal="center" vertical="center" wrapText="1"/>
    </xf>
    <xf numFmtId="0" fontId="21" fillId="14" borderId="1" xfId="0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 wrapText="1"/>
    </xf>
    <xf numFmtId="0" fontId="0" fillId="16" borderId="18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166" fontId="0" fillId="8" borderId="1" xfId="0" applyNumberFormat="1" applyFill="1" applyBorder="1" applyAlignment="1">
      <alignment horizontal="center" vertical="center" wrapText="1"/>
    </xf>
    <xf numFmtId="0" fontId="0" fillId="0" borderId="1" xfId="0" applyBorder="1"/>
    <xf numFmtId="167" fontId="0" fillId="12" borderId="23" xfId="4" applyNumberFormat="1" applyFont="1" applyAlignment="1">
      <alignment horizontal="center" vertical="center"/>
    </xf>
    <xf numFmtId="167" fontId="47" fillId="12" borderId="23" xfId="4" applyNumberFormat="1" applyFont="1" applyAlignment="1">
      <alignment horizontal="center" vertical="center"/>
    </xf>
    <xf numFmtId="167" fontId="46" fillId="12" borderId="23" xfId="4" applyNumberFormat="1" applyFont="1" applyAlignment="1">
      <alignment horizontal="center" vertical="center" wrapText="1"/>
    </xf>
    <xf numFmtId="167" fontId="0" fillId="18" borderId="23" xfId="4" applyNumberFormat="1" applyFont="1" applyFill="1" applyAlignment="1">
      <alignment horizontal="center" vertical="center"/>
    </xf>
    <xf numFmtId="168" fontId="0" fillId="14" borderId="1" xfId="0" applyNumberFormat="1" applyFill="1" applyBorder="1" applyAlignment="1">
      <alignment horizontal="center" vertical="center" wrapText="1"/>
    </xf>
    <xf numFmtId="165" fontId="0" fillId="8" borderId="1" xfId="0" applyNumberFormat="1" applyFill="1" applyBorder="1" applyAlignment="1">
      <alignment horizontal="center" vertical="center" wrapText="1"/>
    </xf>
    <xf numFmtId="168" fontId="0" fillId="8" borderId="1" xfId="0" applyNumberFormat="1" applyFill="1" applyBorder="1" applyAlignment="1">
      <alignment horizontal="center" vertical="center" wrapText="1"/>
    </xf>
    <xf numFmtId="168" fontId="0" fillId="13" borderId="1" xfId="0" applyNumberFormat="1" applyFill="1" applyBorder="1" applyAlignment="1">
      <alignment horizontal="center" vertical="center" wrapText="1"/>
    </xf>
    <xf numFmtId="168" fontId="15" fillId="13" borderId="1" xfId="0" applyNumberFormat="1" applyFont="1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169" fontId="0" fillId="17" borderId="1" xfId="0" applyNumberFormat="1" applyFill="1" applyBorder="1" applyAlignment="1">
      <alignment horizontal="center" vertical="center" wrapText="1"/>
    </xf>
    <xf numFmtId="0" fontId="0" fillId="17" borderId="3" xfId="0" applyFill="1" applyBorder="1" applyAlignment="1">
      <alignment horizontal="center" vertical="center" wrapText="1"/>
    </xf>
    <xf numFmtId="169" fontId="0" fillId="17" borderId="3" xfId="0" applyNumberFormat="1" applyFill="1" applyBorder="1" applyAlignment="1">
      <alignment horizontal="center" vertical="center" wrapText="1"/>
    </xf>
    <xf numFmtId="4" fontId="0" fillId="8" borderId="1" xfId="0" applyNumberFormat="1" applyFill="1" applyBorder="1" applyAlignment="1">
      <alignment horizontal="center" vertical="center" wrapText="1"/>
    </xf>
    <xf numFmtId="164" fontId="0" fillId="8" borderId="1" xfId="0" applyNumberFormat="1" applyFill="1" applyBorder="1" applyAlignment="1">
      <alignment horizontal="center" vertical="center" wrapText="1"/>
    </xf>
    <xf numFmtId="3" fontId="0" fillId="8" borderId="1" xfId="0" applyNumberFormat="1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17" borderId="1" xfId="0" applyFont="1" applyFill="1" applyBorder="1" applyAlignment="1">
      <alignment horizontal="center" vertical="center" wrapText="1"/>
    </xf>
    <xf numFmtId="0" fontId="19" fillId="14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center"/>
    </xf>
    <xf numFmtId="0" fontId="11" fillId="14" borderId="1" xfId="0" applyFont="1" applyFill="1" applyBorder="1" applyAlignment="1">
      <alignment horizontal="center"/>
    </xf>
    <xf numFmtId="0" fontId="0" fillId="14" borderId="3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21" fillId="17" borderId="1" xfId="0" applyFont="1" applyFill="1" applyBorder="1" applyAlignment="1">
      <alignment horizontal="center" wrapText="1"/>
    </xf>
    <xf numFmtId="0" fontId="19" fillId="0" borderId="1" xfId="0" applyFont="1" applyBorder="1" applyAlignment="1">
      <alignment horizontal="center" vertical="center"/>
    </xf>
    <xf numFmtId="0" fontId="19" fillId="19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 wrapText="1"/>
    </xf>
    <xf numFmtId="0" fontId="0" fillId="15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19" fillId="20" borderId="1" xfId="0" applyFont="1" applyFill="1" applyBorder="1" applyAlignment="1">
      <alignment horizontal="center"/>
    </xf>
    <xf numFmtId="0" fontId="24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11" fillId="20" borderId="1" xfId="0" applyFont="1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/>
    </xf>
    <xf numFmtId="0" fontId="11" fillId="15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 wrapText="1"/>
    </xf>
    <xf numFmtId="0" fontId="0" fillId="15" borderId="1" xfId="0" applyFill="1" applyBorder="1" applyAlignment="1">
      <alignment vertical="center" wrapText="1"/>
    </xf>
    <xf numFmtId="0" fontId="9" fillId="15" borderId="1" xfId="0" applyFont="1" applyFill="1" applyBorder="1" applyAlignment="1">
      <alignment horizontal="center" vertical="center" wrapText="1"/>
    </xf>
    <xf numFmtId="0" fontId="0" fillId="21" borderId="1" xfId="0" applyFill="1" applyBorder="1" applyAlignment="1">
      <alignment horizontal="center" vertical="center" wrapText="1"/>
    </xf>
    <xf numFmtId="0" fontId="0" fillId="21" borderId="0" xfId="0" applyFill="1" applyAlignment="1">
      <alignment horizontal="center" vertical="center" wrapText="1"/>
    </xf>
    <xf numFmtId="0" fontId="0" fillId="21" borderId="0" xfId="0" applyFill="1" applyAlignment="1">
      <alignment vertical="center" wrapText="1"/>
    </xf>
    <xf numFmtId="0" fontId="0" fillId="21" borderId="0" xfId="0" applyFill="1"/>
    <xf numFmtId="0" fontId="0" fillId="21" borderId="18" xfId="0" applyFill="1" applyBorder="1"/>
    <xf numFmtId="0" fontId="11" fillId="19" borderId="1" xfId="0" applyFont="1" applyFill="1" applyBorder="1" applyAlignment="1">
      <alignment horizontal="center" vertical="center" wrapText="1"/>
    </xf>
    <xf numFmtId="0" fontId="9" fillId="19" borderId="0" xfId="0" applyFont="1" applyFill="1"/>
    <xf numFmtId="0" fontId="9" fillId="22" borderId="0" xfId="0" applyFont="1" applyFill="1"/>
    <xf numFmtId="0" fontId="11" fillId="23" borderId="1" xfId="0" applyFont="1" applyFill="1" applyBorder="1" applyAlignment="1">
      <alignment horizontal="center" vertical="center" wrapText="1"/>
    </xf>
    <xf numFmtId="0" fontId="0" fillId="23" borderId="1" xfId="0" applyFill="1" applyBorder="1" applyAlignment="1">
      <alignment horizontal="center" vertical="center" wrapText="1"/>
    </xf>
    <xf numFmtId="3" fontId="0" fillId="20" borderId="1" xfId="0" applyNumberFormat="1" applyFill="1" applyBorder="1" applyAlignment="1">
      <alignment horizontal="center" vertical="center"/>
    </xf>
    <xf numFmtId="4" fontId="0" fillId="20" borderId="1" xfId="0" applyNumberFormat="1" applyFill="1" applyBorder="1" applyAlignment="1">
      <alignment horizontal="center" vertical="center"/>
    </xf>
    <xf numFmtId="0" fontId="0" fillId="19" borderId="0" xfId="0" applyFill="1"/>
    <xf numFmtId="0" fontId="0" fillId="25" borderId="0" xfId="0" applyFill="1"/>
    <xf numFmtId="0" fontId="0" fillId="25" borderId="0" xfId="0" applyFill="1" applyAlignment="1">
      <alignment horizontal="center" vertical="center"/>
    </xf>
    <xf numFmtId="0" fontId="49" fillId="16" borderId="0" xfId="0" applyFont="1" applyFill="1"/>
    <xf numFmtId="0" fontId="0" fillId="16" borderId="0" xfId="0" applyFill="1"/>
    <xf numFmtId="0" fontId="26" fillId="16" borderId="18" xfId="0" applyFont="1" applyFill="1" applyBorder="1" applyAlignment="1">
      <alignment horizontal="center" vertical="center" wrapText="1"/>
    </xf>
    <xf numFmtId="0" fontId="0" fillId="16" borderId="18" xfId="0" applyFill="1" applyBorder="1" applyAlignment="1">
      <alignment horizontal="center"/>
    </xf>
    <xf numFmtId="0" fontId="19" fillId="16" borderId="0" xfId="0" applyFont="1" applyFill="1"/>
    <xf numFmtId="0" fontId="11" fillId="16" borderId="18" xfId="0" applyFont="1" applyFill="1" applyBorder="1" applyAlignment="1">
      <alignment horizontal="center" vertical="center" wrapText="1"/>
    </xf>
    <xf numFmtId="0" fontId="1" fillId="16" borderId="0" xfId="0" applyFont="1" applyFill="1"/>
    <xf numFmtId="3" fontId="0" fillId="8" borderId="18" xfId="0" applyNumberFormat="1" applyFill="1" applyBorder="1" applyAlignment="1">
      <alignment horizontal="center" vertical="center"/>
    </xf>
    <xf numFmtId="4" fontId="0" fillId="8" borderId="18" xfId="0" applyNumberFormat="1" applyFill="1" applyBorder="1" applyAlignment="1">
      <alignment horizontal="center" vertical="center"/>
    </xf>
    <xf numFmtId="0" fontId="28" fillId="19" borderId="18" xfId="0" applyFont="1" applyFill="1" applyBorder="1" applyAlignment="1">
      <alignment horizontal="center"/>
    </xf>
    <xf numFmtId="0" fontId="0" fillId="22" borderId="0" xfId="0" applyFill="1"/>
    <xf numFmtId="0" fontId="28" fillId="19" borderId="18" xfId="0" applyFont="1" applyFill="1" applyBorder="1" applyAlignment="1">
      <alignment horizontal="center" wrapText="1"/>
    </xf>
    <xf numFmtId="0" fontId="0" fillId="14" borderId="0" xfId="0" applyFill="1"/>
    <xf numFmtId="0" fontId="28" fillId="14" borderId="18" xfId="0" applyFont="1" applyFill="1" applyBorder="1" applyAlignment="1">
      <alignment horizontal="center"/>
    </xf>
    <xf numFmtId="0" fontId="0" fillId="0" borderId="28" xfId="0" applyBorder="1"/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/>
    <xf numFmtId="0" fontId="0" fillId="16" borderId="18" xfId="0" applyFill="1" applyBorder="1"/>
    <xf numFmtId="0" fontId="0" fillId="26" borderId="18" xfId="0" applyFill="1" applyBorder="1"/>
    <xf numFmtId="166" fontId="0" fillId="0" borderId="18" xfId="0" applyNumberFormat="1" applyBorder="1"/>
    <xf numFmtId="166" fontId="0" fillId="8" borderId="18" xfId="0" applyNumberFormat="1" applyFill="1" applyBorder="1"/>
    <xf numFmtId="166" fontId="0" fillId="8" borderId="18" xfId="0" applyNumberFormat="1" applyFill="1" applyBorder="1" applyAlignment="1">
      <alignment horizontal="center"/>
    </xf>
    <xf numFmtId="0" fontId="19" fillId="26" borderId="0" xfId="0" applyFont="1" applyFill="1" applyAlignment="1">
      <alignment horizontal="center" vertical="center" wrapText="1"/>
    </xf>
    <xf numFmtId="0" fontId="0" fillId="27" borderId="0" xfId="0" applyFill="1"/>
    <xf numFmtId="0" fontId="0" fillId="27" borderId="1" xfId="0" applyFill="1" applyBorder="1" applyAlignment="1">
      <alignment horizontal="center" vertical="center"/>
    </xf>
    <xf numFmtId="166" fontId="12" fillId="0" borderId="0" xfId="0" applyNumberFormat="1" applyFont="1"/>
    <xf numFmtId="166" fontId="0" fillId="0" borderId="0" xfId="0" applyNumberFormat="1"/>
    <xf numFmtId="166" fontId="13" fillId="0" borderId="0" xfId="0" applyNumberFormat="1" applyFont="1"/>
    <xf numFmtId="166" fontId="11" fillId="5" borderId="18" xfId="0" applyNumberFormat="1" applyFont="1" applyFill="1" applyBorder="1" applyAlignment="1">
      <alignment horizontal="center" vertical="center" wrapText="1"/>
    </xf>
    <xf numFmtId="166" fontId="0" fillId="0" borderId="18" xfId="0" applyNumberFormat="1" applyBorder="1" applyAlignment="1">
      <alignment horizontal="center" vertical="center" wrapText="1"/>
    </xf>
    <xf numFmtId="166" fontId="11" fillId="0" borderId="18" xfId="0" applyNumberFormat="1" applyFont="1" applyBorder="1" applyAlignment="1">
      <alignment vertical="center" wrapText="1"/>
    </xf>
    <xf numFmtId="166" fontId="19" fillId="8" borderId="18" xfId="0" applyNumberFormat="1" applyFont="1" applyFill="1" applyBorder="1" applyAlignment="1">
      <alignment horizontal="center" vertical="center" wrapText="1"/>
    </xf>
    <xf numFmtId="166" fontId="11" fillId="0" borderId="18" xfId="0" applyNumberFormat="1" applyFont="1" applyBorder="1" applyAlignment="1">
      <alignment horizontal="center" vertical="center" wrapText="1"/>
    </xf>
    <xf numFmtId="166" fontId="11" fillId="0" borderId="18" xfId="0" applyNumberFormat="1" applyFont="1" applyBorder="1" applyAlignment="1">
      <alignment horizontal="justify" vertical="center" wrapText="1"/>
    </xf>
    <xf numFmtId="166" fontId="30" fillId="8" borderId="18" xfId="0" applyNumberFormat="1" applyFont="1" applyFill="1" applyBorder="1" applyAlignment="1">
      <alignment horizontal="center" vertical="center" wrapText="1"/>
    </xf>
    <xf numFmtId="166" fontId="1" fillId="0" borderId="0" xfId="0" applyNumberFormat="1" applyFont="1"/>
    <xf numFmtId="0" fontId="11" fillId="27" borderId="18" xfId="0" applyFont="1" applyFill="1" applyBorder="1" applyAlignment="1">
      <alignment horizontal="center" vertical="center" wrapText="1"/>
    </xf>
    <xf numFmtId="0" fontId="11" fillId="28" borderId="18" xfId="0" applyFont="1" applyFill="1" applyBorder="1" applyAlignment="1">
      <alignment horizontal="center" vertical="center" wrapText="1"/>
    </xf>
    <xf numFmtId="0" fontId="0" fillId="28" borderId="0" xfId="0" applyFill="1"/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15" borderId="1" xfId="0" applyFont="1" applyFill="1" applyBorder="1"/>
    <xf numFmtId="0" fontId="0" fillId="29" borderId="1" xfId="0" applyFill="1" applyBorder="1" applyAlignment="1">
      <alignment vertical="center" wrapText="1"/>
    </xf>
    <xf numFmtId="0" fontId="0" fillId="17" borderId="18" xfId="0" applyFill="1" applyBorder="1" applyAlignment="1">
      <alignment horizontal="center" vertical="center" wrapText="1"/>
    </xf>
    <xf numFmtId="0" fontId="28" fillId="17" borderId="18" xfId="0" applyFont="1" applyFill="1" applyBorder="1" applyAlignment="1">
      <alignment horizontal="center" vertical="center" wrapText="1"/>
    </xf>
    <xf numFmtId="0" fontId="0" fillId="13" borderId="18" xfId="0" applyFill="1" applyBorder="1" applyAlignment="1">
      <alignment horizontal="center" vertical="center"/>
    </xf>
    <xf numFmtId="2" fontId="0" fillId="0" borderId="0" xfId="0" applyNumberFormat="1"/>
    <xf numFmtId="168" fontId="11" fillId="0" borderId="0" xfId="0" applyNumberFormat="1" applyFont="1" applyAlignment="1">
      <alignment horizontal="left" vertical="center" wrapText="1"/>
    </xf>
    <xf numFmtId="168" fontId="0" fillId="0" borderId="0" xfId="0" applyNumberFormat="1"/>
    <xf numFmtId="168" fontId="1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/>
    </xf>
    <xf numFmtId="167" fontId="0" fillId="12" borderId="23" xfId="4" applyNumberFormat="1" applyFont="1" applyAlignment="1">
      <alignment horizontal="center" vertical="center"/>
    </xf>
    <xf numFmtId="0" fontId="28" fillId="0" borderId="18" xfId="0" applyFont="1" applyBorder="1" applyAlignment="1">
      <alignment horizontal="center" vertical="center" wrapText="1"/>
    </xf>
    <xf numFmtId="0" fontId="0" fillId="24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5" xfId="0" applyFont="1" applyBorder="1" applyAlignment="1">
      <alignment horizontal="center" wrapText="1"/>
    </xf>
    <xf numFmtId="0" fontId="13" fillId="0" borderId="0" xfId="0" applyFont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16" borderId="0" xfId="0" applyFill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29" xfId="0" applyFill="1" applyBorder="1" applyAlignment="1">
      <alignment horizontal="center" vertical="center" wrapText="1"/>
    </xf>
    <xf numFmtId="0" fontId="0" fillId="6" borderId="30" xfId="0" applyFill="1" applyBorder="1" applyAlignment="1">
      <alignment horizontal="center" vertical="center" wrapText="1"/>
    </xf>
    <xf numFmtId="0" fontId="0" fillId="6" borderId="31" xfId="0" applyFill="1" applyBorder="1" applyAlignment="1">
      <alignment horizontal="center" vertical="center" wrapText="1"/>
    </xf>
    <xf numFmtId="0" fontId="0" fillId="28" borderId="32" xfId="0" applyFill="1" applyBorder="1" applyAlignment="1">
      <alignment horizontal="center" vertical="center"/>
    </xf>
    <xf numFmtId="0" fontId="0" fillId="28" borderId="2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wrapText="1"/>
    </xf>
    <xf numFmtId="0" fontId="19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7" xfId="0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0" fillId="22" borderId="0" xfId="0" applyFill="1" applyAlignment="1">
      <alignment horizontal="center" vertical="center"/>
    </xf>
  </cellXfs>
  <cellStyles count="5">
    <cellStyle name="Calcul" xfId="1" builtinId="22"/>
    <cellStyle name="Intrare" xfId="3" builtinId="20"/>
    <cellStyle name="Neutru" xfId="2" builtinId="28"/>
    <cellStyle name="Normal" xfId="0" builtinId="0"/>
    <cellStyle name="Notă" xfId="4" builtinId="10"/>
  </cellStyles>
  <dxfs count="3">
    <dxf>
      <font>
        <strike val="0"/>
        <color rgb="FFFF0000"/>
      </font>
      <fill>
        <patternFill>
          <bgColor theme="2"/>
        </patternFill>
      </fill>
    </dxf>
    <dxf>
      <font>
        <color rgb="FFFF0000"/>
      </font>
      <fill>
        <patternFill>
          <bgColor theme="2"/>
        </patternFill>
      </fill>
    </dxf>
    <dxf>
      <font>
        <color rgb="FFFF0000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7.png"/><Relationship Id="rId18" Type="http://schemas.openxmlformats.org/officeDocument/2006/relationships/image" Target="../media/image22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6.png"/><Relationship Id="rId17" Type="http://schemas.openxmlformats.org/officeDocument/2006/relationships/image" Target="../media/image21.png"/><Relationship Id="rId2" Type="http://schemas.openxmlformats.org/officeDocument/2006/relationships/image" Target="../media/image8.png"/><Relationship Id="rId16" Type="http://schemas.openxmlformats.org/officeDocument/2006/relationships/image" Target="../media/image20.png"/><Relationship Id="rId20" Type="http://schemas.openxmlformats.org/officeDocument/2006/relationships/image" Target="../media/image24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2.png"/><Relationship Id="rId5" Type="http://schemas.openxmlformats.org/officeDocument/2006/relationships/image" Target="../media/image11.png"/><Relationship Id="rId15" Type="http://schemas.openxmlformats.org/officeDocument/2006/relationships/image" Target="../media/image19.png"/><Relationship Id="rId10" Type="http://schemas.openxmlformats.org/officeDocument/2006/relationships/image" Target="../media/image1.png"/><Relationship Id="rId19" Type="http://schemas.openxmlformats.org/officeDocument/2006/relationships/image" Target="../media/image23.jpg"/><Relationship Id="rId4" Type="http://schemas.openxmlformats.org/officeDocument/2006/relationships/image" Target="../media/image10.png"/><Relationship Id="rId9" Type="http://schemas.openxmlformats.org/officeDocument/2006/relationships/image" Target="../media/image15.png"/><Relationship Id="rId14" Type="http://schemas.openxmlformats.org/officeDocument/2006/relationships/image" Target="../media/image1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png"/><Relationship Id="rId3" Type="http://schemas.openxmlformats.org/officeDocument/2006/relationships/image" Target="../media/image27.png"/><Relationship Id="rId7" Type="http://schemas.openxmlformats.org/officeDocument/2006/relationships/image" Target="../media/image31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Relationship Id="rId9" Type="http://schemas.openxmlformats.org/officeDocument/2006/relationships/image" Target="../media/image3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1.png"/><Relationship Id="rId3" Type="http://schemas.openxmlformats.org/officeDocument/2006/relationships/image" Target="../media/image36.png"/><Relationship Id="rId7" Type="http://schemas.openxmlformats.org/officeDocument/2006/relationships/image" Target="../media/image40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Relationship Id="rId6" Type="http://schemas.openxmlformats.org/officeDocument/2006/relationships/image" Target="../media/image39.png"/><Relationship Id="rId5" Type="http://schemas.openxmlformats.org/officeDocument/2006/relationships/image" Target="../media/image38.png"/><Relationship Id="rId4" Type="http://schemas.openxmlformats.org/officeDocument/2006/relationships/image" Target="../media/image3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700729</xdr:colOff>
      <xdr:row>5</xdr:row>
      <xdr:rowOff>9641</xdr:rowOff>
    </xdr:from>
    <xdr:to>
      <xdr:col>0</xdr:col>
      <xdr:colOff>836800</xdr:colOff>
      <xdr:row>5</xdr:row>
      <xdr:rowOff>194698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729" y="840221"/>
          <a:ext cx="136071" cy="1774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292359</xdr:colOff>
      <xdr:row>4</xdr:row>
      <xdr:rowOff>183503</xdr:rowOff>
    </xdr:from>
    <xdr:to>
      <xdr:col>1</xdr:col>
      <xdr:colOff>428430</xdr:colOff>
      <xdr:row>5</xdr:row>
      <xdr:rowOff>181947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3029" y="831203"/>
          <a:ext cx="136071" cy="1813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212072</xdr:colOff>
      <xdr:row>14</xdr:row>
      <xdr:rowOff>29263</xdr:rowOff>
    </xdr:from>
    <xdr:to>
      <xdr:col>2</xdr:col>
      <xdr:colOff>689421</xdr:colOff>
      <xdr:row>15</xdr:row>
      <xdr:rowOff>37872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14023" y="2702458"/>
          <a:ext cx="477349" cy="166585"/>
        </a:xfrm>
        <a:prstGeom prst="rect">
          <a:avLst/>
        </a:prstGeom>
      </xdr:spPr>
    </xdr:pic>
    <xdr:clientData/>
  </xdr:twoCellAnchor>
  <xdr:twoCellAnchor editAs="oneCell">
    <xdr:from>
      <xdr:col>3</xdr:col>
      <xdr:colOff>161548</xdr:colOff>
      <xdr:row>13</xdr:row>
      <xdr:rowOff>107951</xdr:rowOff>
    </xdr:from>
    <xdr:to>
      <xdr:col>3</xdr:col>
      <xdr:colOff>678258</xdr:colOff>
      <xdr:row>15</xdr:row>
      <xdr:rowOff>116478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6862" y="2687865"/>
          <a:ext cx="515440" cy="330382"/>
        </a:xfrm>
        <a:prstGeom prst="rect">
          <a:avLst/>
        </a:prstGeom>
      </xdr:spPr>
    </xdr:pic>
    <xdr:clientData/>
  </xdr:twoCellAnchor>
  <xdr:twoCellAnchor>
    <xdr:from>
      <xdr:col>0</xdr:col>
      <xdr:colOff>700729</xdr:colOff>
      <xdr:row>5</xdr:row>
      <xdr:rowOff>9641</xdr:rowOff>
    </xdr:from>
    <xdr:to>
      <xdr:col>0</xdr:col>
      <xdr:colOff>836800</xdr:colOff>
      <xdr:row>5</xdr:row>
      <xdr:rowOff>194698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729" y="840221"/>
          <a:ext cx="136071" cy="1774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292359</xdr:colOff>
      <xdr:row>4</xdr:row>
      <xdr:rowOff>183503</xdr:rowOff>
    </xdr:from>
    <xdr:to>
      <xdr:col>1</xdr:col>
      <xdr:colOff>428430</xdr:colOff>
      <xdr:row>5</xdr:row>
      <xdr:rowOff>181947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3029" y="831203"/>
          <a:ext cx="136071" cy="1813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61171</xdr:colOff>
      <xdr:row>13</xdr:row>
      <xdr:rowOff>24495</xdr:rowOff>
    </xdr:from>
    <xdr:to>
      <xdr:col>4</xdr:col>
      <xdr:colOff>816550</xdr:colOff>
      <xdr:row>14</xdr:row>
      <xdr:rowOff>102889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4147" y="2539715"/>
          <a:ext cx="764904" cy="241449"/>
        </a:xfrm>
        <a:prstGeom prst="rect">
          <a:avLst/>
        </a:prstGeom>
      </xdr:spPr>
    </xdr:pic>
    <xdr:clientData/>
  </xdr:twoCellAnchor>
  <xdr:twoCellAnchor editAs="oneCell">
    <xdr:from>
      <xdr:col>4</xdr:col>
      <xdr:colOff>59682</xdr:colOff>
      <xdr:row>15</xdr:row>
      <xdr:rowOff>48536</xdr:rowOff>
    </xdr:from>
    <xdr:to>
      <xdr:col>4</xdr:col>
      <xdr:colOff>802825</xdr:colOff>
      <xdr:row>16</xdr:row>
      <xdr:rowOff>67654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62658" y="2879707"/>
          <a:ext cx="743143" cy="1770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707235</xdr:colOff>
      <xdr:row>24</xdr:row>
      <xdr:rowOff>45099</xdr:rowOff>
    </xdr:from>
    <xdr:to>
      <xdr:col>0</xdr:col>
      <xdr:colOff>1102395</xdr:colOff>
      <xdr:row>24</xdr:row>
      <xdr:rowOff>228939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8158" y="8544330"/>
          <a:ext cx="395160" cy="183840"/>
        </a:xfrm>
        <a:prstGeom prst="rect">
          <a:avLst/>
        </a:prstGeom>
      </xdr:spPr>
    </xdr:pic>
    <xdr:clientData/>
  </xdr:twoCellAnchor>
  <xdr:twoCellAnchor editAs="oneCell">
    <xdr:from>
      <xdr:col>1</xdr:col>
      <xdr:colOff>235761</xdr:colOff>
      <xdr:row>17</xdr:row>
      <xdr:rowOff>204527</xdr:rowOff>
    </xdr:from>
    <xdr:to>
      <xdr:col>1</xdr:col>
      <xdr:colOff>807480</xdr:colOff>
      <xdr:row>18</xdr:row>
      <xdr:rowOff>185114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4158" y="4053941"/>
          <a:ext cx="571719" cy="210501"/>
        </a:xfrm>
        <a:prstGeom prst="rect">
          <a:avLst/>
        </a:prstGeom>
      </xdr:spPr>
    </xdr:pic>
    <xdr:clientData/>
  </xdr:twoCellAnchor>
  <xdr:twoCellAnchor editAs="oneCell">
    <xdr:from>
      <xdr:col>4</xdr:col>
      <xdr:colOff>207598</xdr:colOff>
      <xdr:row>41</xdr:row>
      <xdr:rowOff>14654</xdr:rowOff>
    </xdr:from>
    <xdr:to>
      <xdr:col>4</xdr:col>
      <xdr:colOff>769488</xdr:colOff>
      <xdr:row>42</xdr:row>
      <xdr:rowOff>140845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59790" y="10015904"/>
          <a:ext cx="561890" cy="312811"/>
        </a:xfrm>
        <a:prstGeom prst="rect">
          <a:avLst/>
        </a:prstGeom>
      </xdr:spPr>
    </xdr:pic>
    <xdr:clientData/>
  </xdr:twoCellAnchor>
  <xdr:twoCellAnchor editAs="oneCell">
    <xdr:from>
      <xdr:col>7</xdr:col>
      <xdr:colOff>160020</xdr:colOff>
      <xdr:row>41</xdr:row>
      <xdr:rowOff>29308</xdr:rowOff>
    </xdr:from>
    <xdr:to>
      <xdr:col>7</xdr:col>
      <xdr:colOff>886558</xdr:colOff>
      <xdr:row>42</xdr:row>
      <xdr:rowOff>167624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48135" y="10550770"/>
          <a:ext cx="726538" cy="324936"/>
        </a:xfrm>
        <a:prstGeom prst="rect">
          <a:avLst/>
        </a:prstGeom>
      </xdr:spPr>
    </xdr:pic>
    <xdr:clientData/>
  </xdr:twoCellAnchor>
  <xdr:twoCellAnchor editAs="oneCell">
    <xdr:from>
      <xdr:col>2</xdr:col>
      <xdr:colOff>34082</xdr:colOff>
      <xdr:row>24</xdr:row>
      <xdr:rowOff>32141</xdr:rowOff>
    </xdr:from>
    <xdr:to>
      <xdr:col>2</xdr:col>
      <xdr:colOff>884577</xdr:colOff>
      <xdr:row>24</xdr:row>
      <xdr:rowOff>212481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00678" y="8531372"/>
          <a:ext cx="850495" cy="180340"/>
        </a:xfrm>
        <a:prstGeom prst="rect">
          <a:avLst/>
        </a:prstGeom>
      </xdr:spPr>
    </xdr:pic>
    <xdr:clientData/>
  </xdr:twoCellAnchor>
  <xdr:twoCellAnchor editAs="oneCell">
    <xdr:from>
      <xdr:col>3</xdr:col>
      <xdr:colOff>454269</xdr:colOff>
      <xdr:row>49</xdr:row>
      <xdr:rowOff>30225</xdr:rowOff>
    </xdr:from>
    <xdr:to>
      <xdr:col>3</xdr:col>
      <xdr:colOff>659423</xdr:colOff>
      <xdr:row>49</xdr:row>
      <xdr:rowOff>214141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29000" y="18061783"/>
          <a:ext cx="205154" cy="317266"/>
        </a:xfrm>
        <a:prstGeom prst="rect">
          <a:avLst/>
        </a:prstGeom>
      </xdr:spPr>
    </xdr:pic>
    <xdr:clientData/>
  </xdr:twoCellAnchor>
  <xdr:twoCellAnchor editAs="oneCell">
    <xdr:from>
      <xdr:col>2</xdr:col>
      <xdr:colOff>362588</xdr:colOff>
      <xdr:row>49</xdr:row>
      <xdr:rowOff>29308</xdr:rowOff>
    </xdr:from>
    <xdr:to>
      <xdr:col>2</xdr:col>
      <xdr:colOff>638809</xdr:colOff>
      <xdr:row>49</xdr:row>
      <xdr:rowOff>212250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06800" y="18060866"/>
          <a:ext cx="276221" cy="323912"/>
        </a:xfrm>
        <a:prstGeom prst="rect">
          <a:avLst/>
        </a:prstGeom>
      </xdr:spPr>
    </xdr:pic>
    <xdr:clientData/>
  </xdr:twoCellAnchor>
  <xdr:twoCellAnchor editAs="oneCell">
    <xdr:from>
      <xdr:col>4</xdr:col>
      <xdr:colOff>363905</xdr:colOff>
      <xdr:row>49</xdr:row>
      <xdr:rowOff>4268</xdr:rowOff>
    </xdr:from>
    <xdr:to>
      <xdr:col>4</xdr:col>
      <xdr:colOff>571500</xdr:colOff>
      <xdr:row>49</xdr:row>
      <xdr:rowOff>214922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93713" y="18035826"/>
          <a:ext cx="207595" cy="302094"/>
        </a:xfrm>
        <a:prstGeom prst="rect">
          <a:avLst/>
        </a:prstGeom>
      </xdr:spPr>
    </xdr:pic>
    <xdr:clientData/>
  </xdr:twoCellAnchor>
  <xdr:twoCellAnchor editAs="oneCell">
    <xdr:from>
      <xdr:col>0</xdr:col>
      <xdr:colOff>386861</xdr:colOff>
      <xdr:row>75</xdr:row>
      <xdr:rowOff>140677</xdr:rowOff>
    </xdr:from>
    <xdr:to>
      <xdr:col>0</xdr:col>
      <xdr:colOff>679938</xdr:colOff>
      <xdr:row>76</xdr:row>
      <xdr:rowOff>191246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86861" y="22540546"/>
          <a:ext cx="293077" cy="230050"/>
        </a:xfrm>
        <a:prstGeom prst="rect">
          <a:avLst/>
        </a:prstGeom>
      </xdr:spPr>
    </xdr:pic>
    <xdr:clientData/>
  </xdr:twoCellAnchor>
  <xdr:twoCellAnchor>
    <xdr:from>
      <xdr:col>1</xdr:col>
      <xdr:colOff>483577</xdr:colOff>
      <xdr:row>76</xdr:row>
      <xdr:rowOff>2878</xdr:rowOff>
    </xdr:from>
    <xdr:to>
      <xdr:col>1</xdr:col>
      <xdr:colOff>619648</xdr:colOff>
      <xdr:row>76</xdr:row>
      <xdr:rowOff>180315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5385" y="22584455"/>
          <a:ext cx="136071" cy="1774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370858</xdr:colOff>
      <xdr:row>75</xdr:row>
      <xdr:rowOff>172916</xdr:rowOff>
    </xdr:from>
    <xdr:to>
      <xdr:col>2</xdr:col>
      <xdr:colOff>506929</xdr:colOff>
      <xdr:row>76</xdr:row>
      <xdr:rowOff>172253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2350" y="28709816"/>
          <a:ext cx="136071" cy="181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80</xdr:row>
      <xdr:rowOff>0</xdr:rowOff>
    </xdr:from>
    <xdr:to>
      <xdr:col>3</xdr:col>
      <xdr:colOff>354330</xdr:colOff>
      <xdr:row>80</xdr:row>
      <xdr:rowOff>182880</xdr:rowOff>
    </xdr:to>
    <xdr:sp macro="" textlink="">
      <xdr:nvSpPr>
        <xdr:cNvPr id="2059" name="AutoShape 11">
          <a:extLs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SpPr>
          <a:spLocks noChangeAspect="1" noChangeArrowheads="1"/>
        </xdr:cNvSpPr>
      </xdr:nvSpPr>
      <xdr:spPr bwMode="auto">
        <a:xfrm>
          <a:off x="3223260" y="23945850"/>
          <a:ext cx="35433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89</xdr:row>
      <xdr:rowOff>0</xdr:rowOff>
    </xdr:from>
    <xdr:ext cx="354330" cy="182880"/>
    <xdr:sp macro="" textlink="">
      <xdr:nvSpPr>
        <xdr:cNvPr id="18" name="AutoShape 1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3223846" y="23906285"/>
          <a:ext cx="35433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4</xdr:col>
      <xdr:colOff>316522</xdr:colOff>
      <xdr:row>101</xdr:row>
      <xdr:rowOff>20517</xdr:rowOff>
    </xdr:from>
    <xdr:to>
      <xdr:col>4</xdr:col>
      <xdr:colOff>700449</xdr:colOff>
      <xdr:row>102</xdr:row>
      <xdr:rowOff>2931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686299" y="31283032"/>
          <a:ext cx="383927" cy="202221"/>
        </a:xfrm>
        <a:prstGeom prst="rect">
          <a:avLst/>
        </a:prstGeom>
      </xdr:spPr>
    </xdr:pic>
    <xdr:clientData/>
  </xdr:twoCellAnchor>
  <xdr:oneCellAnchor>
    <xdr:from>
      <xdr:col>3</xdr:col>
      <xdr:colOff>371232</xdr:colOff>
      <xdr:row>105</xdr:row>
      <xdr:rowOff>0</xdr:rowOff>
    </xdr:from>
    <xdr:ext cx="220719" cy="174868"/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95078" y="32588201"/>
          <a:ext cx="220719" cy="174868"/>
        </a:xfrm>
        <a:prstGeom prst="rect">
          <a:avLst/>
        </a:prstGeom>
      </xdr:spPr>
    </xdr:pic>
    <xdr:clientData/>
  </xdr:oneCellAnchor>
  <xdr:oneCellAnchor>
    <xdr:from>
      <xdr:col>2</xdr:col>
      <xdr:colOff>392039</xdr:colOff>
      <xdr:row>105</xdr:row>
      <xdr:rowOff>30677</xdr:rowOff>
    </xdr:from>
    <xdr:ext cx="187073" cy="121724"/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04770" y="32626692"/>
          <a:ext cx="187073" cy="121724"/>
        </a:xfrm>
        <a:prstGeom prst="rect">
          <a:avLst/>
        </a:prstGeom>
      </xdr:spPr>
    </xdr:pic>
    <xdr:clientData/>
  </xdr:oneCellAnchor>
  <xdr:oneCellAnchor>
    <xdr:from>
      <xdr:col>4</xdr:col>
      <xdr:colOff>350717</xdr:colOff>
      <xdr:row>105</xdr:row>
      <xdr:rowOff>7036</xdr:rowOff>
    </xdr:from>
    <xdr:ext cx="188544" cy="143494"/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20494" y="32603051"/>
          <a:ext cx="188544" cy="143494"/>
        </a:xfrm>
        <a:prstGeom prst="rect">
          <a:avLst/>
        </a:prstGeom>
      </xdr:spPr>
    </xdr:pic>
    <xdr:clientData/>
  </xdr:oneCellAnchor>
  <xdr:twoCellAnchor editAs="oneCell">
    <xdr:from>
      <xdr:col>3</xdr:col>
      <xdr:colOff>307023</xdr:colOff>
      <xdr:row>124</xdr:row>
      <xdr:rowOff>52552</xdr:rowOff>
    </xdr:from>
    <xdr:to>
      <xdr:col>3</xdr:col>
      <xdr:colOff>543558</xdr:colOff>
      <xdr:row>126</xdr:row>
      <xdr:rowOff>106216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473264" y="28995414"/>
          <a:ext cx="236535" cy="500352"/>
        </a:xfrm>
        <a:prstGeom prst="rect">
          <a:avLst/>
        </a:prstGeom>
      </xdr:spPr>
    </xdr:pic>
    <xdr:clientData/>
  </xdr:twoCellAnchor>
  <xdr:twoCellAnchor editAs="oneCell">
    <xdr:from>
      <xdr:col>3</xdr:col>
      <xdr:colOff>233653</xdr:colOff>
      <xdr:row>127</xdr:row>
      <xdr:rowOff>19708</xdr:rowOff>
    </xdr:from>
    <xdr:to>
      <xdr:col>3</xdr:col>
      <xdr:colOff>726022</xdr:colOff>
      <xdr:row>127</xdr:row>
      <xdr:rowOff>392495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399894" y="29619467"/>
          <a:ext cx="492369" cy="372787"/>
        </a:xfrm>
        <a:prstGeom prst="rect">
          <a:avLst/>
        </a:prstGeom>
      </xdr:spPr>
    </xdr:pic>
    <xdr:clientData/>
  </xdr:twoCellAnchor>
  <xdr:twoCellAnchor editAs="oneCell">
    <xdr:from>
      <xdr:col>4</xdr:col>
      <xdr:colOff>366347</xdr:colOff>
      <xdr:row>125</xdr:row>
      <xdr:rowOff>0</xdr:rowOff>
    </xdr:from>
    <xdr:to>
      <xdr:col>4</xdr:col>
      <xdr:colOff>571501</xdr:colOff>
      <xdr:row>126</xdr:row>
      <xdr:rowOff>1129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736124" y="37953462"/>
          <a:ext cx="205154" cy="220935"/>
        </a:xfrm>
        <a:prstGeom prst="rect">
          <a:avLst/>
        </a:prstGeom>
      </xdr:spPr>
    </xdr:pic>
    <xdr:clientData/>
  </xdr:twoCellAnchor>
  <xdr:twoCellAnchor editAs="oneCell">
    <xdr:from>
      <xdr:col>5</xdr:col>
      <xdr:colOff>275796</xdr:colOff>
      <xdr:row>127</xdr:row>
      <xdr:rowOff>8085</xdr:rowOff>
    </xdr:from>
    <xdr:to>
      <xdr:col>5</xdr:col>
      <xdr:colOff>837641</xdr:colOff>
      <xdr:row>127</xdr:row>
      <xdr:rowOff>381001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65279" y="29607844"/>
          <a:ext cx="561845" cy="372916"/>
        </a:xfrm>
        <a:prstGeom prst="rect">
          <a:avLst/>
        </a:prstGeom>
      </xdr:spPr>
    </xdr:pic>
    <xdr:clientData/>
  </xdr:twoCellAnchor>
  <xdr:twoCellAnchor editAs="oneCell">
    <xdr:from>
      <xdr:col>2</xdr:col>
      <xdr:colOff>256442</xdr:colOff>
      <xdr:row>80</xdr:row>
      <xdr:rowOff>43962</xdr:rowOff>
    </xdr:from>
    <xdr:to>
      <xdr:col>2</xdr:col>
      <xdr:colOff>627871</xdr:colOff>
      <xdr:row>81</xdr:row>
      <xdr:rowOff>383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623038" y="18852174"/>
          <a:ext cx="371429" cy="2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284284</xdr:colOff>
      <xdr:row>76</xdr:row>
      <xdr:rowOff>143125</xdr:rowOff>
    </xdr:from>
    <xdr:to>
      <xdr:col>7</xdr:col>
      <xdr:colOff>1029173</xdr:colOff>
      <xdr:row>85</xdr:row>
      <xdr:rowOff>166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625611" y="17940221"/>
          <a:ext cx="5062469" cy="1798509"/>
        </a:xfrm>
        <a:prstGeom prst="rect">
          <a:avLst/>
        </a:prstGeom>
      </xdr:spPr>
    </xdr:pic>
    <xdr:clientData/>
  </xdr:twoCellAnchor>
  <xdr:twoCellAnchor editAs="oneCell">
    <xdr:from>
      <xdr:col>2</xdr:col>
      <xdr:colOff>308742</xdr:colOff>
      <xdr:row>89</xdr:row>
      <xdr:rowOff>13138</xdr:rowOff>
    </xdr:from>
    <xdr:to>
      <xdr:col>2</xdr:col>
      <xdr:colOff>680171</xdr:colOff>
      <xdr:row>89</xdr:row>
      <xdr:rowOff>213138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673570" y="21966621"/>
          <a:ext cx="371429" cy="200000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89</xdr:row>
      <xdr:rowOff>0</xdr:rowOff>
    </xdr:from>
    <xdr:ext cx="354330" cy="182880"/>
    <xdr:sp macro="" textlink="">
      <xdr:nvSpPr>
        <xdr:cNvPr id="23" name="AutoShape 1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297621" y="18590172"/>
          <a:ext cx="35433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101</xdr:row>
      <xdr:rowOff>0</xdr:rowOff>
    </xdr:from>
    <xdr:ext cx="354330" cy="182880"/>
    <xdr:sp macro="" textlink="">
      <xdr:nvSpPr>
        <xdr:cNvPr id="24" name="AutoShape 1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3297621" y="21171776"/>
          <a:ext cx="35433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101</xdr:row>
      <xdr:rowOff>0</xdr:rowOff>
    </xdr:from>
    <xdr:ext cx="354330" cy="182880"/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3297621" y="21171776"/>
          <a:ext cx="35433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131378</xdr:colOff>
      <xdr:row>69</xdr:row>
      <xdr:rowOff>91965</xdr:rowOff>
    </xdr:from>
    <xdr:to>
      <xdr:col>2</xdr:col>
      <xdr:colOff>1016269</xdr:colOff>
      <xdr:row>74</xdr:row>
      <xdr:rowOff>120909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378" y="15404224"/>
          <a:ext cx="3714093" cy="981444"/>
        </a:xfrm>
        <a:prstGeom prst="rect">
          <a:avLst/>
        </a:prstGeom>
      </xdr:spPr>
    </xdr:pic>
    <xdr:clientData/>
  </xdr:twoCellAnchor>
  <xdr:twoCellAnchor editAs="oneCell">
    <xdr:from>
      <xdr:col>3</xdr:col>
      <xdr:colOff>885826</xdr:colOff>
      <xdr:row>127</xdr:row>
      <xdr:rowOff>92660</xdr:rowOff>
    </xdr:from>
    <xdr:to>
      <xdr:col>3</xdr:col>
      <xdr:colOff>2257426</xdr:colOff>
      <xdr:row>127</xdr:row>
      <xdr:rowOff>336550</xdr:rowOff>
    </xdr:to>
    <xdr:pic>
      <xdr:nvPicPr>
        <xdr:cNvPr id="19" name="Imagine 18">
          <a:extLst>
            <a:ext uri="{FF2B5EF4-FFF2-40B4-BE49-F238E27FC236}">
              <a16:creationId xmlns:a16="http://schemas.microsoft.com/office/drawing/2014/main" id="{AE833CB8-92D1-BD4B-8C86-F48B9B3FA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810251" y="30048785"/>
          <a:ext cx="1371600" cy="2438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56969</xdr:colOff>
      <xdr:row>22</xdr:row>
      <xdr:rowOff>189713</xdr:rowOff>
    </xdr:from>
    <xdr:ext cx="822597" cy="44522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6895" y="5292936"/>
          <a:ext cx="822597" cy="445222"/>
        </a:xfrm>
        <a:prstGeom prst="rect">
          <a:avLst/>
        </a:prstGeom>
      </xdr:spPr>
    </xdr:pic>
    <xdr:clientData/>
  </xdr:oneCellAnchor>
  <xdr:oneCellAnchor>
    <xdr:from>
      <xdr:col>1</xdr:col>
      <xdr:colOff>819151</xdr:colOff>
      <xdr:row>30</xdr:row>
      <xdr:rowOff>18506</xdr:rowOff>
    </xdr:from>
    <xdr:ext cx="221523" cy="192376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72740" y="7024552"/>
          <a:ext cx="221523" cy="192376"/>
        </a:xfrm>
        <a:prstGeom prst="rect">
          <a:avLst/>
        </a:prstGeom>
      </xdr:spPr>
    </xdr:pic>
    <xdr:clientData/>
  </xdr:oneCellAnchor>
  <xdr:oneCellAnchor>
    <xdr:from>
      <xdr:col>1</xdr:col>
      <xdr:colOff>768895</xdr:colOff>
      <xdr:row>32</xdr:row>
      <xdr:rowOff>9435</xdr:rowOff>
    </xdr:from>
    <xdr:ext cx="260168" cy="247000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22484" y="7446555"/>
          <a:ext cx="260168" cy="247000"/>
        </a:xfrm>
        <a:prstGeom prst="rect">
          <a:avLst/>
        </a:prstGeom>
      </xdr:spPr>
    </xdr:pic>
    <xdr:clientData/>
  </xdr:oneCellAnchor>
  <xdr:oneCellAnchor>
    <xdr:from>
      <xdr:col>3</xdr:col>
      <xdr:colOff>310243</xdr:colOff>
      <xdr:row>30</xdr:row>
      <xdr:rowOff>1796</xdr:rowOff>
    </xdr:from>
    <xdr:ext cx="1307719" cy="708861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70169" y="7007842"/>
          <a:ext cx="1307719" cy="708861"/>
        </a:xfrm>
        <a:prstGeom prst="rect">
          <a:avLst/>
        </a:prstGeom>
      </xdr:spPr>
    </xdr:pic>
    <xdr:clientData/>
  </xdr:oneCellAnchor>
  <xdr:twoCellAnchor editAs="oneCell">
    <xdr:from>
      <xdr:col>0</xdr:col>
      <xdr:colOff>400595</xdr:colOff>
      <xdr:row>50</xdr:row>
      <xdr:rowOff>6531</xdr:rowOff>
    </xdr:from>
    <xdr:to>
      <xdr:col>0</xdr:col>
      <xdr:colOff>609229</xdr:colOff>
      <xdr:row>50</xdr:row>
      <xdr:rowOff>176349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0595" y="12514217"/>
          <a:ext cx="208634" cy="169818"/>
        </a:xfrm>
        <a:prstGeom prst="rect">
          <a:avLst/>
        </a:prstGeom>
      </xdr:spPr>
    </xdr:pic>
    <xdr:clientData/>
  </xdr:twoCellAnchor>
  <xdr:twoCellAnchor editAs="oneCell">
    <xdr:from>
      <xdr:col>0</xdr:col>
      <xdr:colOff>391886</xdr:colOff>
      <xdr:row>51</xdr:row>
      <xdr:rowOff>17417</xdr:rowOff>
    </xdr:from>
    <xdr:to>
      <xdr:col>0</xdr:col>
      <xdr:colOff>600520</xdr:colOff>
      <xdr:row>51</xdr:row>
      <xdr:rowOff>187235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1886" y="12747171"/>
          <a:ext cx="208634" cy="169818"/>
        </a:xfrm>
        <a:prstGeom prst="rect">
          <a:avLst/>
        </a:prstGeom>
      </xdr:spPr>
    </xdr:pic>
    <xdr:clientData/>
  </xdr:twoCellAnchor>
  <xdr:twoCellAnchor editAs="oneCell">
    <xdr:from>
      <xdr:col>2</xdr:col>
      <xdr:colOff>389711</xdr:colOff>
      <xdr:row>30</xdr:row>
      <xdr:rowOff>15241</xdr:rowOff>
    </xdr:from>
    <xdr:to>
      <xdr:col>2</xdr:col>
      <xdr:colOff>579120</xdr:colOff>
      <xdr:row>30</xdr:row>
      <xdr:rowOff>217003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65568" y="7021287"/>
          <a:ext cx="189409" cy="201762"/>
        </a:xfrm>
        <a:prstGeom prst="rect">
          <a:avLst/>
        </a:prstGeom>
      </xdr:spPr>
    </xdr:pic>
    <xdr:clientData/>
  </xdr:twoCellAnchor>
  <xdr:twoCellAnchor editAs="oneCell">
    <xdr:from>
      <xdr:col>2</xdr:col>
      <xdr:colOff>360680</xdr:colOff>
      <xdr:row>32</xdr:row>
      <xdr:rowOff>12701</xdr:rowOff>
    </xdr:from>
    <xdr:to>
      <xdr:col>2</xdr:col>
      <xdr:colOff>570411</xdr:colOff>
      <xdr:row>32</xdr:row>
      <xdr:rowOff>237779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36537" y="7449821"/>
          <a:ext cx="209731" cy="225078"/>
        </a:xfrm>
        <a:prstGeom prst="rect">
          <a:avLst/>
        </a:prstGeom>
      </xdr:spPr>
    </xdr:pic>
    <xdr:clientData/>
  </xdr:twoCellAnchor>
  <xdr:twoCellAnchor editAs="oneCell">
    <xdr:from>
      <xdr:col>0</xdr:col>
      <xdr:colOff>51435</xdr:colOff>
      <xdr:row>37</xdr:row>
      <xdr:rowOff>182363</xdr:rowOff>
    </xdr:from>
    <xdr:to>
      <xdr:col>6</xdr:col>
      <xdr:colOff>374236</xdr:colOff>
      <xdr:row>39</xdr:row>
      <xdr:rowOff>819050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1435" y="9307313"/>
          <a:ext cx="6171151" cy="1017687"/>
        </a:xfrm>
        <a:prstGeom prst="rect">
          <a:avLst/>
        </a:prstGeom>
      </xdr:spPr>
    </xdr:pic>
    <xdr:clientData/>
  </xdr:twoCellAnchor>
  <xdr:twoCellAnchor editAs="oneCell">
    <xdr:from>
      <xdr:col>6</xdr:col>
      <xdr:colOff>581025</xdr:colOff>
      <xdr:row>23</xdr:row>
      <xdr:rowOff>285749</xdr:rowOff>
    </xdr:from>
    <xdr:to>
      <xdr:col>10</xdr:col>
      <xdr:colOff>331636</xdr:colOff>
      <xdr:row>39</xdr:row>
      <xdr:rowOff>992442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429375" y="6115049"/>
          <a:ext cx="3770161" cy="43833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127000</xdr:colOff>
      <xdr:row>3</xdr:row>
      <xdr:rowOff>166688</xdr:rowOff>
    </xdr:from>
    <xdr:ext cx="376200" cy="27924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" y="738188"/>
          <a:ext cx="376200" cy="279241"/>
        </a:xfrm>
        <a:prstGeom prst="rect">
          <a:avLst/>
        </a:prstGeom>
      </xdr:spPr>
    </xdr:pic>
    <xdr:clientData/>
  </xdr:oneCellAnchor>
  <xdr:oneCellAnchor>
    <xdr:from>
      <xdr:col>1</xdr:col>
      <xdr:colOff>23812</xdr:colOff>
      <xdr:row>6</xdr:row>
      <xdr:rowOff>35720</xdr:rowOff>
    </xdr:from>
    <xdr:ext cx="578497" cy="44196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3412" y="1178720"/>
          <a:ext cx="578497" cy="441960"/>
        </a:xfrm>
        <a:prstGeom prst="rect">
          <a:avLst/>
        </a:prstGeom>
      </xdr:spPr>
    </xdr:pic>
    <xdr:clientData/>
  </xdr:oneCellAnchor>
  <xdr:oneCellAnchor>
    <xdr:from>
      <xdr:col>1</xdr:col>
      <xdr:colOff>15876</xdr:colOff>
      <xdr:row>12</xdr:row>
      <xdr:rowOff>51594</xdr:rowOff>
    </xdr:from>
    <xdr:ext cx="595724" cy="419259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476" y="2337594"/>
          <a:ext cx="595724" cy="419259"/>
        </a:xfrm>
        <a:prstGeom prst="rect">
          <a:avLst/>
        </a:prstGeom>
      </xdr:spPr>
    </xdr:pic>
    <xdr:clientData/>
  </xdr:oneCellAnchor>
  <xdr:oneCellAnchor>
    <xdr:from>
      <xdr:col>1</xdr:col>
      <xdr:colOff>95251</xdr:colOff>
      <xdr:row>17</xdr:row>
      <xdr:rowOff>166688</xdr:rowOff>
    </xdr:from>
    <xdr:ext cx="449376" cy="300355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1" y="3405188"/>
          <a:ext cx="449376" cy="300355"/>
        </a:xfrm>
        <a:prstGeom prst="rect">
          <a:avLst/>
        </a:prstGeom>
      </xdr:spPr>
    </xdr:pic>
    <xdr:clientData/>
  </xdr:oneCellAnchor>
  <xdr:oneCellAnchor>
    <xdr:from>
      <xdr:col>1</xdr:col>
      <xdr:colOff>55564</xdr:colOff>
      <xdr:row>21</xdr:row>
      <xdr:rowOff>134937</xdr:rowOff>
    </xdr:from>
    <xdr:ext cx="501476" cy="293687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5164" y="4135437"/>
          <a:ext cx="501476" cy="293687"/>
        </a:xfrm>
        <a:prstGeom prst="rect">
          <a:avLst/>
        </a:prstGeom>
      </xdr:spPr>
    </xdr:pic>
    <xdr:clientData/>
  </xdr:oneCellAnchor>
  <xdr:oneCellAnchor>
    <xdr:from>
      <xdr:col>5</xdr:col>
      <xdr:colOff>142876</xdr:colOff>
      <xdr:row>3</xdr:row>
      <xdr:rowOff>162718</xdr:rowOff>
    </xdr:from>
    <xdr:ext cx="370044" cy="279241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90876" y="734218"/>
          <a:ext cx="370044" cy="279241"/>
        </a:xfrm>
        <a:prstGeom prst="rect">
          <a:avLst/>
        </a:prstGeom>
      </xdr:spPr>
    </xdr:pic>
    <xdr:clientData/>
  </xdr:oneCellAnchor>
  <xdr:oneCellAnchor>
    <xdr:from>
      <xdr:col>5</xdr:col>
      <xdr:colOff>99219</xdr:colOff>
      <xdr:row>7</xdr:row>
      <xdr:rowOff>100489</xdr:rowOff>
    </xdr:from>
    <xdr:ext cx="493407" cy="324009"/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47219" y="1433989"/>
          <a:ext cx="493407" cy="324009"/>
        </a:xfrm>
        <a:prstGeom prst="rect">
          <a:avLst/>
        </a:prstGeom>
      </xdr:spPr>
    </xdr:pic>
    <xdr:clientData/>
  </xdr:oneCellAnchor>
  <xdr:oneCellAnchor>
    <xdr:from>
      <xdr:col>5</xdr:col>
      <xdr:colOff>21273</xdr:colOff>
      <xdr:row>13</xdr:row>
      <xdr:rowOff>160021</xdr:rowOff>
    </xdr:from>
    <xdr:ext cx="547344" cy="368935"/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69273" y="2636521"/>
          <a:ext cx="547344" cy="368935"/>
        </a:xfrm>
        <a:prstGeom prst="rect">
          <a:avLst/>
        </a:prstGeom>
      </xdr:spPr>
    </xdr:pic>
    <xdr:clientData/>
  </xdr:oneCellAnchor>
  <xdr:oneCellAnchor>
    <xdr:from>
      <xdr:col>5</xdr:col>
      <xdr:colOff>27781</xdr:colOff>
      <xdr:row>17</xdr:row>
      <xdr:rowOff>79375</xdr:rowOff>
    </xdr:from>
    <xdr:ext cx="544804" cy="355759"/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75781" y="3317875"/>
          <a:ext cx="544804" cy="355759"/>
        </a:xfrm>
        <a:prstGeom prst="rect">
          <a:avLst/>
        </a:prstGeom>
      </xdr:spPr>
    </xdr:pic>
    <xdr:clientData/>
  </xdr:oneCellAnchor>
  <xdr:oneCellAnchor>
    <xdr:from>
      <xdr:col>5</xdr:col>
      <xdr:colOff>51594</xdr:colOff>
      <xdr:row>21</xdr:row>
      <xdr:rowOff>15874</xdr:rowOff>
    </xdr:from>
    <xdr:ext cx="544804" cy="347822"/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99594" y="4016374"/>
          <a:ext cx="544804" cy="347822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zoomScale="150" zoomScaleNormal="150" workbookViewId="0">
      <selection activeCell="D12" sqref="D12"/>
    </sheetView>
  </sheetViews>
  <sheetFormatPr defaultColWidth="9.140625" defaultRowHeight="12.75" x14ac:dyDescent="0.2"/>
  <cols>
    <col min="1" max="1" width="21.42578125" style="3" customWidth="1"/>
    <col min="2" max="2" width="14.5703125" style="3" bestFit="1" customWidth="1"/>
    <col min="3" max="3" width="12.140625" style="3" customWidth="1"/>
    <col min="4" max="4" width="15.42578125" style="3" bestFit="1" customWidth="1"/>
    <col min="5" max="5" width="18.140625" style="3" bestFit="1" customWidth="1"/>
    <col min="6" max="6" width="3.42578125" style="3" customWidth="1"/>
    <col min="7" max="16384" width="9.140625" style="3"/>
  </cols>
  <sheetData>
    <row r="1" spans="1:9" ht="13.5" thickBot="1" x14ac:dyDescent="0.25">
      <c r="A1" s="1" t="s">
        <v>0</v>
      </c>
      <c r="B1" s="2"/>
      <c r="C1" s="2"/>
      <c r="D1" s="2"/>
      <c r="E1" s="2"/>
      <c r="F1" s="2"/>
    </row>
    <row r="2" spans="1:9" ht="19.5" thickTop="1" thickBot="1" x14ac:dyDescent="0.4">
      <c r="A2" s="79" t="s">
        <v>1</v>
      </c>
      <c r="B2" s="82" t="s">
        <v>2</v>
      </c>
      <c r="C2" s="79" t="s">
        <v>3</v>
      </c>
      <c r="D2" s="79" t="s">
        <v>4</v>
      </c>
      <c r="E2" s="82" t="s">
        <v>5</v>
      </c>
      <c r="F2" s="60" t="s">
        <v>31</v>
      </c>
    </row>
    <row r="3" spans="1:9" ht="14.25" thickTop="1" thickBot="1" x14ac:dyDescent="0.25">
      <c r="A3" s="83">
        <v>10</v>
      </c>
      <c r="B3" s="84">
        <v>1000</v>
      </c>
      <c r="C3" s="85">
        <v>4</v>
      </c>
      <c r="D3" s="84">
        <v>9000</v>
      </c>
      <c r="E3" s="85" t="s">
        <v>346</v>
      </c>
      <c r="F3" s="84">
        <v>19</v>
      </c>
    </row>
    <row r="4" spans="1:9" ht="13.5" thickTop="1" x14ac:dyDescent="0.2">
      <c r="H4" s="102" t="s">
        <v>347</v>
      </c>
      <c r="I4" s="103">
        <v>3.1415899999999999</v>
      </c>
    </row>
    <row r="5" spans="1:9" ht="14.25" thickBot="1" x14ac:dyDescent="0.3">
      <c r="A5" s="4" t="s">
        <v>6</v>
      </c>
    </row>
    <row r="6" spans="1:9" ht="18" thickTop="1" thickBot="1" x14ac:dyDescent="0.25">
      <c r="A6" s="70"/>
      <c r="B6" s="70"/>
      <c r="C6" s="78" t="s">
        <v>267</v>
      </c>
      <c r="D6" s="79" t="s">
        <v>3</v>
      </c>
      <c r="E6" s="68" t="s">
        <v>7</v>
      </c>
      <c r="I6" s="101"/>
    </row>
    <row r="7" spans="1:9" ht="14.25" thickTop="1" thickBot="1" x14ac:dyDescent="0.25">
      <c r="A7" s="97">
        <f>F3</f>
        <v>19</v>
      </c>
      <c r="B7" s="80">
        <f>A7*C7</f>
        <v>76</v>
      </c>
      <c r="C7" s="80">
        <v>4</v>
      </c>
      <c r="D7" s="98">
        <f>C3</f>
        <v>4</v>
      </c>
      <c r="E7" s="81">
        <f>((C7-C3)/C3)*100</f>
        <v>0</v>
      </c>
    </row>
    <row r="8" spans="1:9" ht="13.5" thickTop="1" x14ac:dyDescent="0.2">
      <c r="A8" s="5"/>
      <c r="B8" s="5"/>
      <c r="C8" s="5"/>
      <c r="D8" s="5"/>
      <c r="E8" s="6"/>
    </row>
    <row r="9" spans="1:9" ht="14.25" thickBot="1" x14ac:dyDescent="0.3">
      <c r="A9" s="4" t="s">
        <v>8</v>
      </c>
    </row>
    <row r="10" spans="1:9" ht="27" thickTop="1" thickBot="1" x14ac:dyDescent="0.25">
      <c r="A10" s="68" t="s">
        <v>10</v>
      </c>
      <c r="B10" s="69" t="s">
        <v>9</v>
      </c>
      <c r="C10" s="70" t="s">
        <v>11</v>
      </c>
      <c r="D10" s="70" t="s">
        <v>12</v>
      </c>
      <c r="E10" s="70" t="s">
        <v>13</v>
      </c>
    </row>
    <row r="11" spans="1:9" ht="15.75" thickTop="1" thickBot="1" x14ac:dyDescent="0.25">
      <c r="A11" s="70"/>
      <c r="B11" s="69">
        <v>0.96</v>
      </c>
      <c r="C11" s="68" t="s">
        <v>14</v>
      </c>
      <c r="D11" s="68" t="s">
        <v>15</v>
      </c>
      <c r="E11" s="68" t="s">
        <v>16</v>
      </c>
    </row>
    <row r="12" spans="1:9" ht="15.75" thickTop="1" thickBot="1" x14ac:dyDescent="0.25">
      <c r="A12" s="70" t="s">
        <v>17</v>
      </c>
      <c r="B12" s="69">
        <v>0.96</v>
      </c>
      <c r="C12" s="99">
        <f>A3</f>
        <v>10</v>
      </c>
      <c r="D12" s="71">
        <f>B3</f>
        <v>1000</v>
      </c>
      <c r="E12" s="100">
        <f>30*10^6*C12/PI()/D12</f>
        <v>95492.965855137198</v>
      </c>
      <c r="F12" s="7"/>
    </row>
    <row r="13" spans="1:9" ht="15.75" thickTop="1" thickBot="1" x14ac:dyDescent="0.25">
      <c r="A13" s="70" t="s">
        <v>18</v>
      </c>
      <c r="B13" s="72">
        <v>0.96</v>
      </c>
      <c r="C13" s="77">
        <v>9.6</v>
      </c>
      <c r="D13" s="77">
        <v>250</v>
      </c>
      <c r="E13" s="73">
        <f>E12*C7*B11</f>
        <v>366692.98888372682</v>
      </c>
    </row>
    <row r="14" spans="1:9" ht="13.5" thickTop="1" x14ac:dyDescent="0.2">
      <c r="C14" s="74"/>
      <c r="D14" s="74"/>
      <c r="E14" s="74"/>
    </row>
    <row r="15" spans="1:9" x14ac:dyDescent="0.2">
      <c r="C15" s="75"/>
      <c r="D15" s="75"/>
      <c r="E15" s="75"/>
    </row>
    <row r="16" spans="1:9" x14ac:dyDescent="0.2">
      <c r="C16" s="75"/>
      <c r="D16" s="75"/>
      <c r="E16" s="75"/>
    </row>
    <row r="17" spans="3:5" ht="13.5" thickBot="1" x14ac:dyDescent="0.25">
      <c r="C17" s="76"/>
      <c r="D17" s="76"/>
      <c r="E17" s="76"/>
    </row>
  </sheetData>
  <conditionalFormatting sqref="D3">
    <cfRule type="cellIs" dxfId="2" priority="1" operator="notBetween">
      <formula>4000</formula>
      <formula>12000</formula>
    </cfRule>
  </conditionalFormatting>
  <conditionalFormatting sqref="E7">
    <cfRule type="cellIs" dxfId="1" priority="3" operator="notBetween">
      <formula>-0.02</formula>
      <formula>0.02</formula>
    </cfRule>
  </conditionalFormatting>
  <conditionalFormatting sqref="F3">
    <cfRule type="cellIs" dxfId="0" priority="2" stopIfTrue="1" operator="notBetween">
      <formula>15</formula>
      <formula>21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3"/>
  <sheetViews>
    <sheetView topLeftCell="A116" zoomScaleNormal="100" workbookViewId="0">
      <selection activeCell="F130" sqref="F130"/>
    </sheetView>
  </sheetViews>
  <sheetFormatPr defaultRowHeight="15" x14ac:dyDescent="0.25"/>
  <cols>
    <col min="1" max="1" width="18.42578125" customWidth="1"/>
    <col min="2" max="2" width="24" customWidth="1"/>
    <col min="3" max="3" width="31.42578125" customWidth="1"/>
    <col min="4" max="4" width="36.5703125" customWidth="1"/>
    <col min="5" max="5" width="33.5703125" customWidth="1"/>
    <col min="6" max="6" width="33.85546875" customWidth="1"/>
    <col min="7" max="7" width="30.85546875" customWidth="1"/>
    <col min="8" max="8" width="28.42578125" customWidth="1"/>
    <col min="9" max="9" width="20.28515625" customWidth="1"/>
    <col min="10" max="11" width="16" bestFit="1" customWidth="1"/>
    <col min="12" max="12" width="11.7109375" bestFit="1" customWidth="1"/>
    <col min="13" max="13" width="13.28515625" bestFit="1" customWidth="1"/>
    <col min="14" max="14" width="11.7109375" bestFit="1" customWidth="1"/>
    <col min="15" max="15" width="13.85546875" bestFit="1" customWidth="1"/>
    <col min="16" max="16" width="11.7109375" bestFit="1" customWidth="1"/>
    <col min="17" max="17" width="13.5703125" bestFit="1" customWidth="1"/>
    <col min="18" max="18" width="14" customWidth="1"/>
  </cols>
  <sheetData>
    <row r="1" spans="1:10" x14ac:dyDescent="0.25">
      <c r="A1" s="104" t="s">
        <v>22</v>
      </c>
      <c r="B1" s="105"/>
      <c r="C1" s="105"/>
      <c r="D1" s="105"/>
      <c r="E1" s="105"/>
      <c r="F1" s="105"/>
      <c r="G1" s="105"/>
      <c r="H1" s="105"/>
      <c r="I1" s="106"/>
    </row>
    <row r="2" spans="1:10" x14ac:dyDescent="0.25">
      <c r="A2" s="104" t="s">
        <v>23</v>
      </c>
      <c r="B2" s="105"/>
      <c r="C2" s="105"/>
      <c r="D2" s="105"/>
      <c r="E2" s="105"/>
      <c r="F2" s="105"/>
      <c r="G2" s="105"/>
      <c r="H2" s="105"/>
      <c r="I2" s="106"/>
    </row>
    <row r="3" spans="1:10" x14ac:dyDescent="0.25">
      <c r="A3" s="227" t="s">
        <v>24</v>
      </c>
      <c r="B3" s="227"/>
      <c r="C3" s="227"/>
      <c r="D3" s="227"/>
      <c r="E3" s="227"/>
      <c r="F3" s="227"/>
      <c r="G3" s="227"/>
      <c r="H3" s="227"/>
      <c r="I3" s="106"/>
    </row>
    <row r="4" spans="1:10" s="3" customFormat="1" x14ac:dyDescent="0.25">
      <c r="A4" s="228" t="s">
        <v>25</v>
      </c>
      <c r="B4" s="228"/>
      <c r="C4" s="228"/>
      <c r="D4" s="228"/>
      <c r="E4" s="228"/>
      <c r="F4" s="228"/>
      <c r="G4" s="228"/>
      <c r="H4" s="228"/>
      <c r="I4" s="105"/>
    </row>
    <row r="5" spans="1:10" s="3" customFormat="1" x14ac:dyDescent="0.25">
      <c r="A5" s="228" t="s">
        <v>26</v>
      </c>
      <c r="B5" s="228"/>
      <c r="C5" s="228"/>
      <c r="D5" s="228"/>
      <c r="E5" s="228"/>
      <c r="F5" s="228"/>
      <c r="G5" s="228"/>
      <c r="H5" s="228"/>
      <c r="I5" s="105"/>
    </row>
    <row r="6" spans="1:10" s="3" customFormat="1" ht="23.25" customHeight="1" thickBot="1" x14ac:dyDescent="0.3">
      <c r="A6" s="107" t="s">
        <v>27</v>
      </c>
      <c r="B6" s="105"/>
      <c r="C6" s="105"/>
      <c r="D6" s="105"/>
      <c r="E6" s="105"/>
      <c r="F6" s="105"/>
      <c r="G6" s="105"/>
      <c r="H6" s="105"/>
      <c r="I6" s="105"/>
    </row>
    <row r="7" spans="1:10" s="3" customFormat="1" ht="52.5" customHeight="1" thickTop="1" thickBot="1" x14ac:dyDescent="0.25">
      <c r="A7" s="108"/>
      <c r="B7" s="109" t="s">
        <v>19</v>
      </c>
      <c r="C7" s="110" t="s">
        <v>348</v>
      </c>
      <c r="D7" s="110" t="s">
        <v>349</v>
      </c>
      <c r="E7" s="110" t="s">
        <v>20</v>
      </c>
      <c r="F7" s="110" t="s">
        <v>350</v>
      </c>
      <c r="G7" s="110" t="s">
        <v>351</v>
      </c>
      <c r="H7" s="110" t="s">
        <v>352</v>
      </c>
      <c r="I7" s="110" t="s">
        <v>353</v>
      </c>
    </row>
    <row r="8" spans="1:10" s="3" customFormat="1" ht="36" customHeight="1" thickTop="1" thickBot="1" x14ac:dyDescent="0.25">
      <c r="A8" s="111" t="s">
        <v>345</v>
      </c>
      <c r="B8" s="112" t="s">
        <v>289</v>
      </c>
      <c r="C8" s="113">
        <v>850</v>
      </c>
      <c r="D8" s="113">
        <v>1100</v>
      </c>
      <c r="E8" s="113" t="s">
        <v>366</v>
      </c>
      <c r="F8" s="113">
        <v>63</v>
      </c>
      <c r="G8" s="113">
        <v>350</v>
      </c>
      <c r="H8" s="113">
        <f>25.5*F8</f>
        <v>1606.5</v>
      </c>
      <c r="I8" s="113">
        <v>460</v>
      </c>
    </row>
    <row r="9" spans="1:10" s="3" customFormat="1" ht="42.75" customHeight="1" thickTop="1" thickBot="1" x14ac:dyDescent="0.25">
      <c r="A9" s="114"/>
      <c r="B9" s="112" t="s">
        <v>289</v>
      </c>
      <c r="C9" s="113">
        <v>850</v>
      </c>
      <c r="D9" s="113">
        <v>1100</v>
      </c>
      <c r="E9" s="113" t="s">
        <v>366</v>
      </c>
      <c r="F9" s="113">
        <v>63</v>
      </c>
      <c r="G9" s="113">
        <v>350</v>
      </c>
      <c r="H9" s="113">
        <f>25.5*F9</f>
        <v>1606.5</v>
      </c>
      <c r="I9" s="113">
        <v>460</v>
      </c>
    </row>
    <row r="10" spans="1:10" s="3" customFormat="1" ht="15.75" thickTop="1" x14ac:dyDescent="0.25">
      <c r="A10" s="229" t="s">
        <v>268</v>
      </c>
      <c r="B10" s="229"/>
      <c r="C10" s="229"/>
      <c r="D10" s="229"/>
      <c r="E10" s="229"/>
      <c r="F10" s="105"/>
      <c r="G10" s="105"/>
      <c r="H10" s="105"/>
      <c r="I10" s="105"/>
    </row>
    <row r="11" spans="1:10" s="3" customFormat="1" x14ac:dyDescent="0.25">
      <c r="A11" s="230" t="s">
        <v>269</v>
      </c>
      <c r="B11" s="230"/>
      <c r="C11" s="230"/>
      <c r="D11" s="230"/>
      <c r="E11" s="230"/>
      <c r="F11" s="105"/>
      <c r="G11" s="105"/>
      <c r="H11" s="105"/>
      <c r="I11" s="105"/>
    </row>
    <row r="12" spans="1:10" s="3" customFormat="1" x14ac:dyDescent="0.25">
      <c r="A12" s="115" t="s">
        <v>28</v>
      </c>
      <c r="B12" s="106"/>
      <c r="C12" s="106"/>
      <c r="D12" s="106"/>
      <c r="E12" s="105"/>
      <c r="F12" s="105"/>
      <c r="G12" s="105"/>
      <c r="H12" s="105"/>
      <c r="I12" s="105"/>
    </row>
    <row r="13" spans="1:10" s="3" customFormat="1" ht="18" x14ac:dyDescent="0.2">
      <c r="A13" s="127" t="s">
        <v>29</v>
      </c>
      <c r="B13" s="127" t="s">
        <v>30</v>
      </c>
      <c r="C13" s="127" t="s">
        <v>31</v>
      </c>
      <c r="D13" s="127" t="s">
        <v>32</v>
      </c>
      <c r="E13" s="127" t="s">
        <v>33</v>
      </c>
      <c r="F13" s="127" t="s">
        <v>34</v>
      </c>
      <c r="G13" s="127" t="s">
        <v>35</v>
      </c>
      <c r="H13" s="127" t="s">
        <v>36</v>
      </c>
      <c r="I13" s="127" t="s">
        <v>45</v>
      </c>
    </row>
    <row r="14" spans="1:10" s="3" customFormat="1" ht="24" customHeight="1" x14ac:dyDescent="0.2">
      <c r="A14" s="127" t="s">
        <v>37</v>
      </c>
      <c r="B14" s="128">
        <f>'C2'!C7</f>
        <v>4</v>
      </c>
      <c r="C14" s="128">
        <f>'C2'!A7</f>
        <v>19</v>
      </c>
      <c r="D14" s="129">
        <f>'C2'!E12</f>
        <v>95492.965855137198</v>
      </c>
      <c r="E14" s="128">
        <f>'C2'!D12</f>
        <v>1000</v>
      </c>
      <c r="F14" s="128">
        <f>'C2'!D3</f>
        <v>9000</v>
      </c>
      <c r="G14" s="128">
        <f>H9</f>
        <v>1606.5</v>
      </c>
      <c r="H14" s="128">
        <f>I9</f>
        <v>460</v>
      </c>
      <c r="I14" s="128">
        <v>16</v>
      </c>
    </row>
    <row r="15" spans="1:10" s="3" customFormat="1" ht="31.5" customHeight="1" x14ac:dyDescent="0.2">
      <c r="A15" s="127" t="s">
        <v>38</v>
      </c>
      <c r="B15" s="130" t="s">
        <v>39</v>
      </c>
      <c r="C15" s="130" t="s">
        <v>39</v>
      </c>
      <c r="D15" s="130" t="s">
        <v>40</v>
      </c>
      <c r="E15" s="130" t="s">
        <v>41</v>
      </c>
      <c r="F15" s="130" t="s">
        <v>42</v>
      </c>
      <c r="G15" s="130" t="s">
        <v>43</v>
      </c>
      <c r="H15" s="130" t="s">
        <v>43</v>
      </c>
      <c r="I15" s="131" t="s">
        <v>44</v>
      </c>
    </row>
    <row r="16" spans="1:10" ht="24" customHeight="1" x14ac:dyDescent="0.25">
      <c r="J16" s="3"/>
    </row>
    <row r="17" spans="1:15" ht="21.75" customHeight="1" x14ac:dyDescent="0.25">
      <c r="A17" s="10" t="s">
        <v>46</v>
      </c>
      <c r="J17" s="3"/>
    </row>
    <row r="18" spans="1:15" ht="18" x14ac:dyDescent="0.35">
      <c r="A18" s="13" t="s">
        <v>47</v>
      </c>
      <c r="J18" s="3"/>
    </row>
    <row r="19" spans="1:15" x14ac:dyDescent="0.25">
      <c r="A19" s="166"/>
      <c r="B19" s="167"/>
      <c r="C19" s="91"/>
      <c r="D19" s="92"/>
      <c r="O19" s="11"/>
    </row>
    <row r="20" spans="1:15" ht="19.5" x14ac:dyDescent="0.25">
      <c r="A20" s="116" t="s">
        <v>29</v>
      </c>
      <c r="B20" s="116" t="s">
        <v>51</v>
      </c>
      <c r="C20" s="117" t="s">
        <v>52</v>
      </c>
      <c r="D20" s="118" t="s">
        <v>53</v>
      </c>
      <c r="E20" t="s">
        <v>354</v>
      </c>
      <c r="O20" s="11"/>
    </row>
    <row r="21" spans="1:15" x14ac:dyDescent="0.25">
      <c r="A21" s="116" t="s">
        <v>37</v>
      </c>
      <c r="B21" s="94">
        <f>G22</f>
        <v>0.98043954221477525</v>
      </c>
      <c r="C21" s="95">
        <v>1.2</v>
      </c>
      <c r="D21" s="95">
        <v>1</v>
      </c>
      <c r="O21" s="11"/>
    </row>
    <row r="22" spans="1:15" x14ac:dyDescent="0.25">
      <c r="A22" s="15"/>
      <c r="B22" s="19"/>
      <c r="C22" s="15"/>
      <c r="D22" s="15"/>
      <c r="E22" s="134" t="s">
        <v>355</v>
      </c>
      <c r="F22" s="135">
        <v>0.96126169593831801</v>
      </c>
      <c r="G22" s="15">
        <f>SQRT(F22)</f>
        <v>0.98043954221477525</v>
      </c>
      <c r="N22" s="15"/>
      <c r="O22" s="15"/>
    </row>
    <row r="23" spans="1:15" ht="18" x14ac:dyDescent="0.25">
      <c r="A23" s="116" t="s">
        <v>32</v>
      </c>
      <c r="B23" s="136">
        <f>D14</f>
        <v>95492.965855137198</v>
      </c>
      <c r="C23" s="90" t="s">
        <v>30</v>
      </c>
      <c r="D23" s="137">
        <f>B14</f>
        <v>4</v>
      </c>
      <c r="E23" s="90" t="s">
        <v>45</v>
      </c>
      <c r="F23" s="136">
        <f>I14</f>
        <v>16</v>
      </c>
      <c r="G23" s="90" t="s">
        <v>31</v>
      </c>
      <c r="H23" s="138">
        <f>C14</f>
        <v>19</v>
      </c>
      <c r="J23" s="226">
        <f>60</f>
        <v>60</v>
      </c>
      <c r="O23" s="15"/>
    </row>
    <row r="24" spans="1:15" ht="18" x14ac:dyDescent="0.25">
      <c r="A24" s="139" t="s">
        <v>330</v>
      </c>
      <c r="B24" s="132">
        <v>1.5</v>
      </c>
      <c r="C24" s="139" t="s">
        <v>331</v>
      </c>
      <c r="D24" s="132">
        <v>1.1000000000000001</v>
      </c>
      <c r="E24" s="140" t="s">
        <v>332</v>
      </c>
      <c r="F24" s="95">
        <v>1.3</v>
      </c>
      <c r="G24" s="140" t="s">
        <v>334</v>
      </c>
      <c r="H24" s="95">
        <v>1.5</v>
      </c>
      <c r="O24" s="15"/>
    </row>
    <row r="25" spans="1:15" ht="19.5" x14ac:dyDescent="0.25">
      <c r="A25" s="116" t="s">
        <v>50</v>
      </c>
      <c r="B25" s="120">
        <v>190</v>
      </c>
      <c r="C25" s="165"/>
      <c r="D25" s="121">
        <f>2.5*SQRT(F22)</f>
        <v>2.4510988555369382</v>
      </c>
      <c r="E25" s="140" t="s">
        <v>333</v>
      </c>
      <c r="F25" s="95">
        <v>0.92</v>
      </c>
      <c r="G25" s="141" t="s">
        <v>335</v>
      </c>
      <c r="H25" s="132">
        <v>1</v>
      </c>
      <c r="I25" t="s">
        <v>365</v>
      </c>
      <c r="O25" s="15"/>
    </row>
    <row r="26" spans="1:15" ht="19.5" x14ac:dyDescent="0.25">
      <c r="A26" s="117" t="s">
        <v>308</v>
      </c>
      <c r="B26" s="129">
        <f>H9*E27/E28</f>
        <v>1338.75</v>
      </c>
      <c r="C26" s="15"/>
      <c r="D26" s="15"/>
      <c r="E26" s="15"/>
      <c r="F26" s="15"/>
      <c r="G26" s="15"/>
      <c r="N26" s="15"/>
      <c r="O26" s="15"/>
    </row>
    <row r="27" spans="1:15" ht="18" x14ac:dyDescent="0.25">
      <c r="A27" s="142" t="s">
        <v>302</v>
      </c>
      <c r="B27" s="143">
        <v>0.68622637049991897</v>
      </c>
      <c r="C27" s="15"/>
      <c r="D27" s="90" t="s">
        <v>356</v>
      </c>
      <c r="E27" s="121">
        <f>J32</f>
        <v>1</v>
      </c>
      <c r="F27" s="15"/>
      <c r="G27" s="15"/>
      <c r="N27" s="15"/>
      <c r="O27" s="15"/>
    </row>
    <row r="28" spans="1:15" ht="18" x14ac:dyDescent="0.35">
      <c r="D28" s="122" t="s">
        <v>357</v>
      </c>
      <c r="E28" s="121">
        <f>C21</f>
        <v>1.2</v>
      </c>
      <c r="I28" s="231" t="s">
        <v>359</v>
      </c>
      <c r="J28" s="231"/>
      <c r="K28" s="231"/>
      <c r="L28" s="231"/>
    </row>
    <row r="29" spans="1:15" ht="18.75" x14ac:dyDescent="0.35">
      <c r="D29" s="122" t="s">
        <v>358</v>
      </c>
      <c r="E29" s="121">
        <f>B34</f>
        <v>1.5</v>
      </c>
      <c r="I29" s="124" t="s">
        <v>360</v>
      </c>
      <c r="J29" s="123">
        <f>5*10^7</f>
        <v>50000000</v>
      </c>
      <c r="K29" s="126"/>
      <c r="L29" s="126"/>
    </row>
    <row r="30" spans="1:15" ht="18.75" x14ac:dyDescent="0.25">
      <c r="I30" s="124" t="s">
        <v>361</v>
      </c>
      <c r="J30" s="123">
        <f>J23*E14*F14</f>
        <v>540000000</v>
      </c>
      <c r="K30" s="126"/>
      <c r="L30" s="126"/>
    </row>
    <row r="31" spans="1:15" ht="18.75" x14ac:dyDescent="0.25">
      <c r="A31" s="9" t="s">
        <v>54</v>
      </c>
      <c r="I31" s="124" t="s">
        <v>362</v>
      </c>
      <c r="J31" s="123">
        <f>60*'C2'!D13*'C2'!D3/'C2'!C7</f>
        <v>33750000</v>
      </c>
      <c r="K31" s="126"/>
      <c r="L31" s="126"/>
    </row>
    <row r="32" spans="1:15" ht="18.75" x14ac:dyDescent="0.35">
      <c r="A32" s="14" t="s">
        <v>55</v>
      </c>
      <c r="I32" s="125" t="s">
        <v>363</v>
      </c>
      <c r="J32" s="123">
        <f>IF(I30&gt;=I29,1,POWER(J29/J30,1/9))</f>
        <v>1</v>
      </c>
      <c r="K32" s="126"/>
      <c r="L32" s="126"/>
    </row>
    <row r="33" spans="1:14" ht="19.5" x14ac:dyDescent="0.35">
      <c r="A33" s="116" t="s">
        <v>29</v>
      </c>
      <c r="B33" s="117" t="s">
        <v>48</v>
      </c>
      <c r="C33" s="144" t="s">
        <v>66</v>
      </c>
      <c r="D33" s="144" t="s">
        <v>67</v>
      </c>
      <c r="I33" s="124" t="s">
        <v>364</v>
      </c>
      <c r="J33" s="123">
        <v>1</v>
      </c>
      <c r="K33" s="126"/>
      <c r="L33" s="126"/>
    </row>
    <row r="34" spans="1:14" x14ac:dyDescent="0.25">
      <c r="A34" s="145" t="s">
        <v>37</v>
      </c>
      <c r="B34" s="146">
        <v>1.5</v>
      </c>
      <c r="C34" s="146">
        <v>1</v>
      </c>
      <c r="D34" s="146">
        <v>1</v>
      </c>
    </row>
    <row r="35" spans="1:14" x14ac:dyDescent="0.25">
      <c r="A35" s="122"/>
      <c r="B35" s="122"/>
      <c r="C35" s="122"/>
      <c r="D35" s="122"/>
      <c r="E35" s="132" t="s">
        <v>355</v>
      </c>
      <c r="F35" s="133">
        <f>F22</f>
        <v>0.96126169593831801</v>
      </c>
    </row>
    <row r="36" spans="1:14" ht="18" x14ac:dyDescent="0.25">
      <c r="A36" s="90" t="s">
        <v>32</v>
      </c>
      <c r="B36" s="136">
        <f>B23</f>
        <v>95492.965855137198</v>
      </c>
      <c r="C36" s="90" t="s">
        <v>30</v>
      </c>
      <c r="D36" s="137">
        <f>D23</f>
        <v>4</v>
      </c>
      <c r="E36" s="90" t="s">
        <v>45</v>
      </c>
      <c r="F36" s="136">
        <f>F23</f>
        <v>16</v>
      </c>
      <c r="G36" s="90" t="s">
        <v>31</v>
      </c>
      <c r="H36" s="138">
        <f>H23</f>
        <v>19</v>
      </c>
    </row>
    <row r="37" spans="1:14" ht="18" x14ac:dyDescent="0.25">
      <c r="A37" s="139" t="s">
        <v>330</v>
      </c>
      <c r="B37" s="132">
        <f>B24</f>
        <v>1.5</v>
      </c>
      <c r="C37" s="139" t="s">
        <v>340</v>
      </c>
      <c r="D37" s="132">
        <f>D24</f>
        <v>1.1000000000000001</v>
      </c>
      <c r="E37" s="140" t="s">
        <v>338</v>
      </c>
      <c r="F37" s="95">
        <v>1.5</v>
      </c>
      <c r="G37" s="140" t="s">
        <v>336</v>
      </c>
      <c r="H37" s="95">
        <v>1.5</v>
      </c>
    </row>
    <row r="38" spans="1:14" ht="18" x14ac:dyDescent="0.25">
      <c r="A38" s="140" t="s">
        <v>344</v>
      </c>
      <c r="B38" s="95">
        <v>3.4</v>
      </c>
      <c r="C38" s="140" t="s">
        <v>341</v>
      </c>
      <c r="D38" s="95">
        <v>3</v>
      </c>
      <c r="E38" s="140" t="s">
        <v>339</v>
      </c>
      <c r="F38" s="95">
        <v>1.6</v>
      </c>
      <c r="G38" s="140" t="s">
        <v>337</v>
      </c>
      <c r="H38" s="95">
        <v>1.9</v>
      </c>
    </row>
    <row r="39" spans="1:14" ht="19.5" x14ac:dyDescent="0.35">
      <c r="A39" s="147" t="s">
        <v>343</v>
      </c>
      <c r="B39" s="95">
        <v>0.95</v>
      </c>
      <c r="C39" s="147" t="s">
        <v>342</v>
      </c>
      <c r="D39" s="95">
        <v>0.75</v>
      </c>
      <c r="E39" s="148" t="s">
        <v>335</v>
      </c>
      <c r="F39" s="132">
        <f>H25</f>
        <v>1</v>
      </c>
      <c r="N39" s="171" t="s">
        <v>367</v>
      </c>
    </row>
    <row r="40" spans="1:14" ht="18" x14ac:dyDescent="0.25">
      <c r="A40" s="93" t="s">
        <v>309</v>
      </c>
      <c r="B40" s="95">
        <f>I9*J33*2/E29</f>
        <v>613.33333333333337</v>
      </c>
      <c r="C40" s="93" t="s">
        <v>310</v>
      </c>
      <c r="D40" s="95">
        <f>I9*J33*2/E29</f>
        <v>613.33333333333337</v>
      </c>
      <c r="N40" s="172" t="s">
        <v>368</v>
      </c>
    </row>
    <row r="41" spans="1:14" ht="18" x14ac:dyDescent="0.25">
      <c r="A41" s="149" t="s">
        <v>311</v>
      </c>
      <c r="B41" s="150">
        <v>2.3828354834000001</v>
      </c>
      <c r="C41" s="36"/>
      <c r="D41" s="36"/>
      <c r="E41" s="36"/>
    </row>
    <row r="42" spans="1:14" x14ac:dyDescent="0.25">
      <c r="E42" s="168"/>
    </row>
    <row r="43" spans="1:14" x14ac:dyDescent="0.25">
      <c r="A43" s="241" t="s">
        <v>56</v>
      </c>
      <c r="B43" s="241"/>
      <c r="C43" s="241"/>
      <c r="D43" s="241"/>
      <c r="E43" s="241"/>
      <c r="F43" s="241"/>
    </row>
    <row r="44" spans="1:14" ht="18" x14ac:dyDescent="0.35">
      <c r="A44" s="152" t="s">
        <v>29</v>
      </c>
      <c r="B44" s="160" t="s">
        <v>57</v>
      </c>
      <c r="C44" s="153" t="s">
        <v>63</v>
      </c>
      <c r="D44" s="161" t="s">
        <v>64</v>
      </c>
      <c r="E44" s="161" t="s">
        <v>65</v>
      </c>
      <c r="F44" s="162" t="s">
        <v>58</v>
      </c>
      <c r="G44" s="162" t="s">
        <v>59</v>
      </c>
      <c r="H44" s="162" t="s">
        <v>60</v>
      </c>
      <c r="I44" s="162" t="s">
        <v>61</v>
      </c>
      <c r="J44" s="162" t="s">
        <v>62</v>
      </c>
      <c r="K44" s="162" t="s">
        <v>79</v>
      </c>
      <c r="L44" s="173">
        <f>(G45+F45)/2</f>
        <v>123.53555800856537</v>
      </c>
      <c r="M44" s="170" t="str">
        <f>IF(L44=H45, N39,N40)</f>
        <v>DA</v>
      </c>
    </row>
    <row r="45" spans="1:14" x14ac:dyDescent="0.25">
      <c r="A45" s="152" t="s">
        <v>37</v>
      </c>
      <c r="B45" s="155">
        <f>IF(B41&gt;B27,B41)</f>
        <v>2.3828354834000001</v>
      </c>
      <c r="C45" s="156">
        <f>B45*F22</f>
        <v>2.2905284779150858</v>
      </c>
      <c r="D45" s="155">
        <v>2.5</v>
      </c>
      <c r="E45" s="157">
        <f>D45/F22</f>
        <v>2.6007485896540077</v>
      </c>
      <c r="F45" s="158">
        <f>E45*'C2'!A7</f>
        <v>49.414223203426147</v>
      </c>
      <c r="G45" s="158">
        <f>E45*'C2'!B7</f>
        <v>197.65689281370459</v>
      </c>
      <c r="H45" s="174">
        <f>(D45*('C2'!B7+'C2'!A7)/(2*F22))</f>
        <v>123.53555800856536</v>
      </c>
      <c r="I45" s="159">
        <v>59</v>
      </c>
      <c r="J45" s="159">
        <v>64</v>
      </c>
    </row>
    <row r="46" spans="1:14" x14ac:dyDescent="0.25">
      <c r="A46" s="152" t="s">
        <v>38</v>
      </c>
      <c r="B46" s="153" t="s">
        <v>49</v>
      </c>
      <c r="C46" s="153" t="s">
        <v>49</v>
      </c>
      <c r="D46" s="153" t="s">
        <v>49</v>
      </c>
      <c r="E46" s="153" t="s">
        <v>49</v>
      </c>
      <c r="F46" s="152" t="s">
        <v>49</v>
      </c>
      <c r="G46" s="152" t="s">
        <v>49</v>
      </c>
      <c r="H46" s="152" t="s">
        <v>49</v>
      </c>
      <c r="I46" s="152" t="s">
        <v>49</v>
      </c>
      <c r="J46" s="152" t="s">
        <v>49</v>
      </c>
    </row>
    <row r="48" spans="1:14" x14ac:dyDescent="0.25">
      <c r="A48" s="10" t="s">
        <v>68</v>
      </c>
    </row>
    <row r="49" spans="1:17" x14ac:dyDescent="0.25">
      <c r="A49" s="10" t="s">
        <v>110</v>
      </c>
    </row>
    <row r="50" spans="1:17" ht="18" x14ac:dyDescent="0.25">
      <c r="A50" s="152" t="s">
        <v>72</v>
      </c>
      <c r="B50" s="152" t="s">
        <v>73</v>
      </c>
      <c r="C50" s="153"/>
      <c r="D50" s="153"/>
      <c r="E50" s="153"/>
      <c r="F50" s="152" t="s">
        <v>31</v>
      </c>
      <c r="G50" s="152" t="s">
        <v>74</v>
      </c>
      <c r="H50" s="152" t="s">
        <v>75</v>
      </c>
      <c r="I50" s="152" t="s">
        <v>45</v>
      </c>
      <c r="J50" s="152" t="s">
        <v>76</v>
      </c>
      <c r="K50" s="152" t="s">
        <v>77</v>
      </c>
      <c r="L50" s="152" t="s">
        <v>78</v>
      </c>
    </row>
    <row r="51" spans="1:17" x14ac:dyDescent="0.25">
      <c r="A51" s="153" t="s">
        <v>109</v>
      </c>
      <c r="B51" s="154">
        <v>20</v>
      </c>
      <c r="C51" s="154">
        <v>1</v>
      </c>
      <c r="D51" s="154">
        <v>0.25</v>
      </c>
      <c r="E51" s="154">
        <v>0.375</v>
      </c>
      <c r="F51" s="175">
        <f>'C2'!A7</f>
        <v>19</v>
      </c>
      <c r="G51" s="154">
        <f>'C2'!B7</f>
        <v>76</v>
      </c>
      <c r="H51" s="154">
        <f>D45</f>
        <v>2.5</v>
      </c>
      <c r="I51" s="176">
        <f>F23</f>
        <v>16</v>
      </c>
      <c r="J51" s="154">
        <f>L44</f>
        <v>123.53555800856537</v>
      </c>
      <c r="K51" s="154">
        <v>0</v>
      </c>
      <c r="L51" s="154">
        <v>4</v>
      </c>
    </row>
    <row r="53" spans="1:17" x14ac:dyDescent="0.25">
      <c r="A53" s="10" t="s">
        <v>111</v>
      </c>
    </row>
    <row r="54" spans="1:17" s="16" customFormat="1" ht="18" x14ac:dyDescent="0.25">
      <c r="A54" s="152" t="s">
        <v>72</v>
      </c>
      <c r="B54" s="152" t="s">
        <v>30</v>
      </c>
      <c r="C54" s="152" t="s">
        <v>65</v>
      </c>
      <c r="D54" s="152" t="s">
        <v>60</v>
      </c>
      <c r="E54" s="152" t="s">
        <v>81</v>
      </c>
      <c r="F54" s="152" t="s">
        <v>82</v>
      </c>
      <c r="G54" s="152" t="s">
        <v>76</v>
      </c>
      <c r="H54" s="152" t="s">
        <v>84</v>
      </c>
      <c r="I54" s="152" t="s">
        <v>86</v>
      </c>
      <c r="J54" s="152" t="s">
        <v>88</v>
      </c>
      <c r="K54" s="152" t="s">
        <v>89</v>
      </c>
      <c r="L54" s="152" t="s">
        <v>90</v>
      </c>
      <c r="M54" s="152" t="s">
        <v>91</v>
      </c>
      <c r="N54" s="152" t="s">
        <v>92</v>
      </c>
      <c r="O54" s="152" t="s">
        <v>93</v>
      </c>
      <c r="P54" s="152" t="s">
        <v>94</v>
      </c>
      <c r="Q54" s="152" t="s">
        <v>95</v>
      </c>
    </row>
    <row r="55" spans="1:17" s="16" customFormat="1" ht="18" x14ac:dyDescent="0.25">
      <c r="A55" s="152" t="s">
        <v>79</v>
      </c>
      <c r="B55" s="152" t="s">
        <v>105</v>
      </c>
      <c r="C55" s="152" t="s">
        <v>104</v>
      </c>
      <c r="D55" s="152" t="s">
        <v>80</v>
      </c>
      <c r="E55" s="152" t="s">
        <v>103</v>
      </c>
      <c r="F55" s="152" t="s">
        <v>102</v>
      </c>
      <c r="G55" s="152" t="s">
        <v>83</v>
      </c>
      <c r="H55" s="152" t="s">
        <v>85</v>
      </c>
      <c r="I55" s="152" t="s">
        <v>87</v>
      </c>
      <c r="J55" s="163" t="s">
        <v>107</v>
      </c>
      <c r="K55" s="163" t="s">
        <v>108</v>
      </c>
      <c r="L55" s="152" t="s">
        <v>101</v>
      </c>
      <c r="M55" s="152" t="s">
        <v>100</v>
      </c>
      <c r="N55" s="152" t="s">
        <v>96</v>
      </c>
      <c r="O55" s="152" t="s">
        <v>97</v>
      </c>
      <c r="P55" s="152" t="s">
        <v>98</v>
      </c>
      <c r="Q55" s="152" t="s">
        <v>99</v>
      </c>
    </row>
    <row r="56" spans="1:17" s="17" customFormat="1" ht="43.5" customHeight="1" x14ac:dyDescent="0.25">
      <c r="A56" s="164" t="s">
        <v>106</v>
      </c>
      <c r="B56" s="120">
        <v>4</v>
      </c>
      <c r="C56" s="120">
        <v>2.600749</v>
      </c>
      <c r="D56" s="95">
        <v>123.53555799999999</v>
      </c>
      <c r="E56" s="95">
        <v>20.738571</v>
      </c>
      <c r="F56" s="120">
        <v>20.738571</v>
      </c>
      <c r="G56" s="95">
        <v>123.53555799999999</v>
      </c>
      <c r="H56" s="120">
        <v>0</v>
      </c>
      <c r="I56" s="120">
        <v>0</v>
      </c>
      <c r="J56" s="151">
        <v>24.707111999999999</v>
      </c>
      <c r="K56" s="151">
        <v>98.828446</v>
      </c>
      <c r="L56" s="120">
        <v>24.707111999999999</v>
      </c>
      <c r="M56" s="120">
        <v>98.828446</v>
      </c>
      <c r="N56" s="95">
        <v>21.582111999999999</v>
      </c>
      <c r="O56" s="95">
        <v>95.703446</v>
      </c>
      <c r="P56" s="95">
        <v>27.207111999999999</v>
      </c>
      <c r="Q56" s="95">
        <v>101.328446</v>
      </c>
    </row>
    <row r="57" spans="1:17" ht="16.899999999999999" customHeight="1" x14ac:dyDescent="0.25"/>
    <row r="58" spans="1:17" x14ac:dyDescent="0.25">
      <c r="A58" s="10" t="s">
        <v>69</v>
      </c>
    </row>
    <row r="59" spans="1:17" x14ac:dyDescent="0.25">
      <c r="A59" s="10" t="s">
        <v>112</v>
      </c>
    </row>
    <row r="60" spans="1:17" ht="28.9" customHeight="1" x14ac:dyDescent="0.25">
      <c r="A60" s="239" t="s">
        <v>113</v>
      </c>
      <c r="B60" s="239"/>
      <c r="C60" s="239"/>
      <c r="D60" s="239"/>
      <c r="E60" s="239"/>
      <c r="F60" s="239"/>
      <c r="G60" s="239"/>
      <c r="H60" s="239"/>
    </row>
    <row r="61" spans="1:17" ht="18" x14ac:dyDescent="0.35">
      <c r="A61" t="s">
        <v>114</v>
      </c>
    </row>
    <row r="62" spans="1:17" ht="18.75" thickBot="1" x14ac:dyDescent="0.4">
      <c r="A62" t="s">
        <v>115</v>
      </c>
    </row>
    <row r="63" spans="1:17" ht="19.5" thickTop="1" thickBot="1" x14ac:dyDescent="0.3">
      <c r="A63" s="51">
        <v>-0.5</v>
      </c>
      <c r="B63" s="51" t="s">
        <v>75</v>
      </c>
      <c r="C63" s="51" t="s">
        <v>116</v>
      </c>
      <c r="D63" s="51" t="s">
        <v>117</v>
      </c>
      <c r="E63" s="51" t="s">
        <v>118</v>
      </c>
      <c r="F63" s="51" t="s">
        <v>60</v>
      </c>
      <c r="G63" s="51" t="s">
        <v>119</v>
      </c>
      <c r="H63" s="51" t="s">
        <v>75</v>
      </c>
    </row>
    <row r="64" spans="1:17" ht="16.5" thickTop="1" thickBot="1" x14ac:dyDescent="0.3">
      <c r="A64" s="51">
        <v>-0.5</v>
      </c>
      <c r="B64" s="53">
        <f>D45</f>
        <v>2.5</v>
      </c>
      <c r="C64" s="51" t="s">
        <v>116</v>
      </c>
      <c r="D64" s="53">
        <v>125</v>
      </c>
      <c r="E64" s="51" t="s">
        <v>118</v>
      </c>
      <c r="F64" s="53">
        <f>H45</f>
        <v>123.53555800856536</v>
      </c>
      <c r="G64" s="51" t="s">
        <v>119</v>
      </c>
      <c r="H64" s="53">
        <f>D45</f>
        <v>2.5</v>
      </c>
    </row>
    <row r="65" spans="1:8" ht="16.5" thickTop="1" thickBot="1" x14ac:dyDescent="0.3">
      <c r="A65" s="51"/>
      <c r="B65" s="53">
        <f>A64*B64</f>
        <v>-1.25</v>
      </c>
      <c r="C65" s="51" t="s">
        <v>116</v>
      </c>
      <c r="D65" s="51"/>
      <c r="E65" s="64">
        <f>D64-F64</f>
        <v>1.46444199143464</v>
      </c>
      <c r="F65" s="65"/>
      <c r="G65" s="65" t="s">
        <v>119</v>
      </c>
      <c r="H65" s="64">
        <f>H64</f>
        <v>2.5</v>
      </c>
    </row>
    <row r="66" spans="1:8" ht="15.75" thickTop="1" x14ac:dyDescent="0.25">
      <c r="A66" s="233" t="s">
        <v>369</v>
      </c>
      <c r="B66" s="233"/>
      <c r="C66" s="233"/>
      <c r="D66" s="233"/>
      <c r="E66" s="233"/>
      <c r="F66" s="233"/>
      <c r="G66" s="233"/>
      <c r="H66" s="233"/>
    </row>
    <row r="67" spans="1:8" x14ac:dyDescent="0.25">
      <c r="A67" s="178" t="s">
        <v>370</v>
      </c>
      <c r="B67" s="177" t="str">
        <f>IF(B65&lt;E65, N39,N40)</f>
        <v>DA</v>
      </c>
      <c r="C67" s="179" t="s">
        <v>371</v>
      </c>
      <c r="D67" s="177" t="str">
        <f>IF(E65&lt;H65, N39,N40)</f>
        <v>DA</v>
      </c>
      <c r="E67" s="178" t="s">
        <v>372</v>
      </c>
      <c r="F67" s="177" t="str">
        <f>IF(B67=D67, N39,N40)</f>
        <v>DA</v>
      </c>
    </row>
    <row r="68" spans="1:8" x14ac:dyDescent="0.25">
      <c r="A68" s="235" t="s">
        <v>120</v>
      </c>
      <c r="B68" s="235"/>
      <c r="C68" s="235"/>
      <c r="D68" s="235"/>
    </row>
    <row r="69" spans="1:8" ht="18" x14ac:dyDescent="0.25">
      <c r="A69" s="234" t="s">
        <v>121</v>
      </c>
      <c r="B69" s="234"/>
      <c r="C69" s="234"/>
      <c r="D69" s="234"/>
    </row>
    <row r="70" spans="1:8" x14ac:dyDescent="0.25">
      <c r="A70" s="168"/>
      <c r="B70" s="168"/>
      <c r="C70" s="168"/>
    </row>
    <row r="71" spans="1:8" x14ac:dyDescent="0.25">
      <c r="A71" s="168"/>
      <c r="B71" s="168"/>
      <c r="C71" s="168"/>
    </row>
    <row r="72" spans="1:8" x14ac:dyDescent="0.25">
      <c r="A72" s="168"/>
      <c r="B72" s="168"/>
      <c r="C72" s="168"/>
    </row>
    <row r="73" spans="1:8" x14ac:dyDescent="0.25">
      <c r="A73" s="168"/>
      <c r="B73" s="168"/>
      <c r="C73" s="168"/>
    </row>
    <row r="74" spans="1:8" x14ac:dyDescent="0.25">
      <c r="A74" s="168"/>
      <c r="B74" s="168"/>
      <c r="C74" s="168"/>
    </row>
    <row r="75" spans="1:8" x14ac:dyDescent="0.25">
      <c r="A75" s="168"/>
      <c r="B75" s="168"/>
      <c r="C75" s="168"/>
    </row>
    <row r="76" spans="1:8" ht="15.75" thickBot="1" x14ac:dyDescent="0.3">
      <c r="A76" s="168"/>
      <c r="B76" s="168"/>
      <c r="C76" s="168"/>
      <c r="F76" s="168"/>
      <c r="G76" s="168"/>
      <c r="H76" s="168"/>
    </row>
    <row r="77" spans="1:8" ht="16.5" thickTop="1" thickBot="1" x14ac:dyDescent="0.3">
      <c r="A77" s="197"/>
      <c r="B77" s="197"/>
      <c r="C77" s="197"/>
      <c r="F77" s="168"/>
      <c r="G77" s="168"/>
      <c r="H77" s="168"/>
    </row>
    <row r="78" spans="1:8" ht="16.5" thickTop="1" thickBot="1" x14ac:dyDescent="0.3">
      <c r="A78" s="183">
        <v>4</v>
      </c>
      <c r="B78" s="183">
        <v>20.5</v>
      </c>
      <c r="C78" s="183">
        <v>82</v>
      </c>
      <c r="F78" s="168"/>
      <c r="G78" s="168"/>
      <c r="H78" s="168"/>
    </row>
    <row r="79" spans="1:8" ht="15.75" thickTop="1" x14ac:dyDescent="0.25">
      <c r="F79" s="168"/>
      <c r="G79" s="168"/>
      <c r="H79" s="168"/>
    </row>
    <row r="80" spans="1:8" ht="18" thickBot="1" x14ac:dyDescent="0.35">
      <c r="A80" s="180" t="s">
        <v>373</v>
      </c>
      <c r="B80" s="181"/>
      <c r="C80" s="181"/>
      <c r="D80" s="181"/>
      <c r="F80" s="168"/>
      <c r="G80" s="168"/>
      <c r="H80" s="168"/>
    </row>
    <row r="81" spans="1:9" ht="19.5" thickTop="1" thickBot="1" x14ac:dyDescent="0.3">
      <c r="A81" s="119" t="s">
        <v>31</v>
      </c>
      <c r="B81" s="119" t="s">
        <v>74</v>
      </c>
      <c r="C81" s="182"/>
      <c r="D81" s="183" t="s">
        <v>312</v>
      </c>
      <c r="E81" s="119" t="s">
        <v>122</v>
      </c>
      <c r="F81" s="168"/>
      <c r="G81" s="168"/>
      <c r="H81" s="168"/>
    </row>
    <row r="82" spans="1:9" ht="16.5" thickTop="1" thickBot="1" x14ac:dyDescent="0.3">
      <c r="A82" s="119">
        <v>20</v>
      </c>
      <c r="B82" s="119">
        <v>82</v>
      </c>
      <c r="C82" s="119">
        <v>4.0999999999999996</v>
      </c>
      <c r="D82" s="119">
        <v>2.5</v>
      </c>
      <c r="E82" s="119">
        <v>159.16</v>
      </c>
      <c r="F82" s="168"/>
      <c r="G82" s="168"/>
      <c r="H82" s="168"/>
    </row>
    <row r="83" spans="1:9" ht="16.5" thickTop="1" thickBot="1" x14ac:dyDescent="0.3">
      <c r="A83" s="119">
        <v>20</v>
      </c>
      <c r="B83" s="119">
        <v>83</v>
      </c>
      <c r="C83" s="119">
        <v>4.1500000000000004</v>
      </c>
      <c r="D83" s="119">
        <v>3.75</v>
      </c>
      <c r="E83" s="119">
        <v>160.72</v>
      </c>
      <c r="F83" s="168"/>
      <c r="G83" s="168"/>
      <c r="H83" s="168"/>
    </row>
    <row r="84" spans="1:9" ht="16.5" thickTop="1" thickBot="1" x14ac:dyDescent="0.3">
      <c r="A84" s="119">
        <v>21</v>
      </c>
      <c r="B84" s="119">
        <v>82</v>
      </c>
      <c r="C84" s="119">
        <v>3.9</v>
      </c>
      <c r="D84" s="119">
        <v>-2.5</v>
      </c>
      <c r="E84" s="119">
        <v>160.72</v>
      </c>
      <c r="F84" s="168"/>
      <c r="G84" s="168"/>
      <c r="H84" s="168"/>
    </row>
    <row r="85" spans="1:9" ht="16.5" thickTop="1" thickBot="1" x14ac:dyDescent="0.3">
      <c r="A85" s="119">
        <v>21</v>
      </c>
      <c r="B85" s="119">
        <v>83</v>
      </c>
      <c r="C85" s="119">
        <v>3.0950000000000002</v>
      </c>
      <c r="D85" s="119">
        <v>-1.25</v>
      </c>
      <c r="E85" s="119">
        <v>162.28</v>
      </c>
      <c r="F85" s="168"/>
      <c r="G85" s="168"/>
      <c r="H85" s="168"/>
    </row>
    <row r="86" spans="1:9" ht="15.75" thickTop="1" x14ac:dyDescent="0.25">
      <c r="F86" s="168"/>
      <c r="G86" s="168"/>
      <c r="H86" s="168"/>
    </row>
    <row r="87" spans="1:9" ht="59.45" customHeight="1" x14ac:dyDescent="0.25">
      <c r="A87" s="236" t="s">
        <v>123</v>
      </c>
      <c r="B87" s="237"/>
      <c r="C87" s="237"/>
      <c r="D87" s="237"/>
      <c r="E87" s="237"/>
      <c r="F87" s="237"/>
      <c r="G87" s="237"/>
      <c r="H87" s="237"/>
      <c r="I87" s="237"/>
    </row>
    <row r="88" spans="1:9" ht="27.6" customHeight="1" x14ac:dyDescent="0.25">
      <c r="A88" s="238" t="s">
        <v>125</v>
      </c>
      <c r="B88" s="239"/>
      <c r="C88" s="239"/>
      <c r="D88" s="239"/>
      <c r="E88" s="239"/>
      <c r="F88" s="239"/>
      <c r="G88" s="239"/>
      <c r="H88" s="239"/>
      <c r="I88" s="239"/>
    </row>
    <row r="89" spans="1:9" ht="15.75" thickBot="1" x14ac:dyDescent="0.3">
      <c r="A89" s="184" t="s">
        <v>124</v>
      </c>
      <c r="B89" s="181"/>
      <c r="C89" s="181"/>
      <c r="D89" s="181"/>
      <c r="E89" s="181"/>
    </row>
    <row r="90" spans="1:9" ht="19.5" thickTop="1" thickBot="1" x14ac:dyDescent="0.3">
      <c r="A90" s="119" t="s">
        <v>31</v>
      </c>
      <c r="B90" s="119" t="s">
        <v>74</v>
      </c>
      <c r="C90" s="182"/>
      <c r="D90" s="183" t="s">
        <v>312</v>
      </c>
      <c r="E90" s="119" t="s">
        <v>122</v>
      </c>
    </row>
    <row r="91" spans="1:9" ht="16.5" thickTop="1" thickBot="1" x14ac:dyDescent="0.3">
      <c r="A91" s="119">
        <v>20</v>
      </c>
      <c r="B91" s="119">
        <v>82</v>
      </c>
      <c r="C91" s="119">
        <v>4.0999999999999996</v>
      </c>
      <c r="D91" s="119">
        <v>2.5</v>
      </c>
      <c r="E91" s="119">
        <v>159.16</v>
      </c>
    </row>
    <row r="92" spans="1:9" ht="15.75" thickTop="1" x14ac:dyDescent="0.25">
      <c r="A92" s="181"/>
      <c r="B92" s="181"/>
      <c r="C92" s="181"/>
      <c r="D92" s="181"/>
      <c r="E92" s="181"/>
    </row>
    <row r="93" spans="1:9" ht="15.75" thickBot="1" x14ac:dyDescent="0.3">
      <c r="A93" s="10" t="s">
        <v>126</v>
      </c>
    </row>
    <row r="94" spans="1:9" ht="19.5" thickTop="1" thickBot="1" x14ac:dyDescent="0.3">
      <c r="A94" s="119" t="s">
        <v>29</v>
      </c>
      <c r="B94" s="119" t="s">
        <v>313</v>
      </c>
      <c r="C94" s="119" t="s">
        <v>314</v>
      </c>
      <c r="D94" s="119" t="s">
        <v>84</v>
      </c>
      <c r="E94" s="119" t="s">
        <v>77</v>
      </c>
      <c r="F94" s="119" t="s">
        <v>86</v>
      </c>
    </row>
    <row r="95" spans="1:9" ht="16.5" thickTop="1" thickBot="1" x14ac:dyDescent="0.3">
      <c r="A95" s="119" t="s">
        <v>37</v>
      </c>
      <c r="B95" s="119">
        <v>20.73</v>
      </c>
      <c r="C95" s="185">
        <v>21.51</v>
      </c>
      <c r="D95" s="185">
        <v>0.28299999999999997</v>
      </c>
      <c r="E95" s="185">
        <v>0.32406200000000002</v>
      </c>
      <c r="F95" s="185">
        <v>-4.1003499999999998E-2</v>
      </c>
    </row>
    <row r="96" spans="1:9" ht="15.75" thickTop="1" x14ac:dyDescent="0.25"/>
    <row r="97" spans="1:17" x14ac:dyDescent="0.25">
      <c r="A97" s="240" t="s">
        <v>303</v>
      </c>
      <c r="B97" s="240"/>
      <c r="C97" s="240"/>
      <c r="D97" s="240"/>
      <c r="E97" s="240"/>
      <c r="F97" s="240"/>
    </row>
    <row r="98" spans="1:17" ht="18" x14ac:dyDescent="0.35">
      <c r="A98" s="186" t="s">
        <v>374</v>
      </c>
      <c r="B98" s="181"/>
      <c r="C98" s="181"/>
      <c r="D98" s="181"/>
      <c r="E98" s="181"/>
      <c r="F98" s="181"/>
    </row>
    <row r="99" spans="1:17" ht="18" x14ac:dyDescent="0.35">
      <c r="A99" s="186" t="s">
        <v>375</v>
      </c>
      <c r="B99" s="181"/>
      <c r="C99" s="181"/>
      <c r="D99" s="181"/>
      <c r="E99" s="181"/>
      <c r="F99" s="181"/>
    </row>
    <row r="100" spans="1:17" ht="18" x14ac:dyDescent="0.35">
      <c r="A100" s="186" t="s">
        <v>376</v>
      </c>
      <c r="B100" s="181"/>
      <c r="C100" s="181"/>
      <c r="D100" s="181"/>
      <c r="E100" s="181"/>
      <c r="F100" s="181"/>
    </row>
    <row r="101" spans="1:17" ht="15.75" thickBot="1" x14ac:dyDescent="0.3"/>
    <row r="102" spans="1:17" ht="19.5" thickTop="1" thickBot="1" x14ac:dyDescent="0.3">
      <c r="A102" s="46" t="s">
        <v>31</v>
      </c>
      <c r="B102" s="46" t="s">
        <v>74</v>
      </c>
      <c r="C102" s="47" t="s">
        <v>77</v>
      </c>
      <c r="D102" s="47" t="s">
        <v>86</v>
      </c>
      <c r="E102" s="47"/>
      <c r="F102" s="48" t="s">
        <v>312</v>
      </c>
    </row>
    <row r="103" spans="1:17" ht="16.5" thickTop="1" thickBot="1" x14ac:dyDescent="0.3">
      <c r="A103" s="49">
        <v>19</v>
      </c>
      <c r="B103" s="49">
        <v>76</v>
      </c>
      <c r="C103" s="49">
        <v>0</v>
      </c>
      <c r="D103" s="49">
        <v>0</v>
      </c>
      <c r="E103" s="49">
        <v>4</v>
      </c>
      <c r="F103" s="49">
        <v>0</v>
      </c>
      <c r="G103" t="s">
        <v>377</v>
      </c>
    </row>
    <row r="104" spans="1:17" ht="15.75" thickTop="1" x14ac:dyDescent="0.25"/>
    <row r="105" spans="1:17" ht="15.75" thickBot="1" x14ac:dyDescent="0.3">
      <c r="A105" s="10" t="s">
        <v>70</v>
      </c>
    </row>
    <row r="106" spans="1:17" ht="19.5" thickTop="1" thickBot="1" x14ac:dyDescent="0.3">
      <c r="A106" s="50" t="s">
        <v>72</v>
      </c>
      <c r="B106" s="50" t="s">
        <v>315</v>
      </c>
      <c r="C106" s="51"/>
      <c r="D106" s="51"/>
      <c r="E106" s="51"/>
      <c r="F106" s="50" t="s">
        <v>31</v>
      </c>
      <c r="G106" s="50" t="s">
        <v>74</v>
      </c>
      <c r="H106" s="50" t="s">
        <v>329</v>
      </c>
      <c r="I106" s="50" t="s">
        <v>316</v>
      </c>
      <c r="J106" s="50" t="s">
        <v>317</v>
      </c>
      <c r="K106" s="223" t="s">
        <v>77</v>
      </c>
      <c r="L106" s="50" t="s">
        <v>318</v>
      </c>
    </row>
    <row r="107" spans="1:17" ht="16.5" thickTop="1" thickBot="1" x14ac:dyDescent="0.3">
      <c r="A107" s="51" t="s">
        <v>109</v>
      </c>
      <c r="B107" s="52">
        <v>20</v>
      </c>
      <c r="C107" s="52">
        <v>1</v>
      </c>
      <c r="D107" s="52">
        <v>0.25</v>
      </c>
      <c r="E107" s="52">
        <v>0.375</v>
      </c>
      <c r="F107" s="187">
        <f>F51</f>
        <v>19</v>
      </c>
      <c r="G107" s="53">
        <f>G51</f>
        <v>76</v>
      </c>
      <c r="H107" s="53">
        <f>H51</f>
        <v>2.5</v>
      </c>
      <c r="I107" s="188">
        <f>I51</f>
        <v>16</v>
      </c>
      <c r="J107" s="53">
        <f>D64</f>
        <v>125</v>
      </c>
      <c r="K107" s="225">
        <v>0.40678746057748</v>
      </c>
      <c r="L107" s="53">
        <v>4</v>
      </c>
    </row>
    <row r="108" spans="1:17" ht="15.75" thickTop="1" x14ac:dyDescent="0.25"/>
    <row r="109" spans="1:17" ht="15.75" thickBot="1" x14ac:dyDescent="0.3">
      <c r="A109" s="10" t="s">
        <v>111</v>
      </c>
    </row>
    <row r="110" spans="1:17" s="16" customFormat="1" ht="19.5" thickTop="1" thickBot="1" x14ac:dyDescent="0.3">
      <c r="A110" s="50" t="s">
        <v>72</v>
      </c>
      <c r="B110" s="50" t="s">
        <v>30</v>
      </c>
      <c r="C110" s="50" t="s">
        <v>319</v>
      </c>
      <c r="D110" s="50" t="s">
        <v>320</v>
      </c>
      <c r="E110" s="50" t="s">
        <v>321</v>
      </c>
      <c r="F110" s="50" t="s">
        <v>322</v>
      </c>
      <c r="G110" s="50" t="s">
        <v>317</v>
      </c>
      <c r="H110" s="223" t="s">
        <v>84</v>
      </c>
      <c r="I110" s="223" t="s">
        <v>86</v>
      </c>
      <c r="J110" s="50" t="s">
        <v>88</v>
      </c>
      <c r="K110" s="50" t="s">
        <v>89</v>
      </c>
      <c r="L110" s="50" t="s">
        <v>323</v>
      </c>
      <c r="M110" s="50" t="s">
        <v>324</v>
      </c>
      <c r="N110" s="50" t="s">
        <v>325</v>
      </c>
      <c r="O110" s="50" t="s">
        <v>326</v>
      </c>
      <c r="P110" s="50" t="s">
        <v>327</v>
      </c>
      <c r="Q110" s="50" t="s">
        <v>328</v>
      </c>
    </row>
    <row r="111" spans="1:17" s="16" customFormat="1" ht="24" thickTop="1" thickBot="1" x14ac:dyDescent="0.3">
      <c r="A111" s="50" t="s">
        <v>79</v>
      </c>
      <c r="B111" s="50" t="s">
        <v>105</v>
      </c>
      <c r="C111" s="50" t="s">
        <v>104</v>
      </c>
      <c r="D111" s="50" t="s">
        <v>131</v>
      </c>
      <c r="E111" s="50" t="s">
        <v>130</v>
      </c>
      <c r="F111" s="54" t="s">
        <v>128</v>
      </c>
      <c r="G111" s="54" t="s">
        <v>129</v>
      </c>
      <c r="H111" s="224" t="s">
        <v>132</v>
      </c>
      <c r="I111" s="223" t="s">
        <v>86</v>
      </c>
      <c r="J111" s="50" t="s">
        <v>107</v>
      </c>
      <c r="K111" s="50" t="s">
        <v>108</v>
      </c>
      <c r="L111" s="232" t="s">
        <v>133</v>
      </c>
      <c r="M111" s="232"/>
      <c r="N111" s="51" t="s">
        <v>134</v>
      </c>
      <c r="O111" s="51" t="s">
        <v>135</v>
      </c>
      <c r="P111" s="51" t="s">
        <v>136</v>
      </c>
      <c r="Q111" s="51" t="s">
        <v>137</v>
      </c>
    </row>
    <row r="112" spans="1:17" s="17" customFormat="1" ht="31.5" thickTop="1" thickBot="1" x14ac:dyDescent="0.3">
      <c r="A112" s="50" t="s">
        <v>106</v>
      </c>
      <c r="B112" s="53">
        <v>4</v>
      </c>
      <c r="C112" s="53">
        <v>2.600749</v>
      </c>
      <c r="D112" s="53">
        <v>123.53555799999999</v>
      </c>
      <c r="E112" s="55">
        <v>20.738571</v>
      </c>
      <c r="F112" s="55">
        <v>22.444555000000001</v>
      </c>
      <c r="G112" s="49">
        <v>125</v>
      </c>
      <c r="H112" s="225">
        <v>0.60909752299999997</v>
      </c>
      <c r="I112" s="225">
        <f>H112-K107</f>
        <v>0.20231006242251998</v>
      </c>
      <c r="J112" s="56">
        <v>24.707111999999999</v>
      </c>
      <c r="K112" s="56">
        <v>98.828446</v>
      </c>
      <c r="L112" s="53">
        <v>25</v>
      </c>
      <c r="M112" s="53">
        <v>100</v>
      </c>
      <c r="N112" s="49">
        <v>21.582111999999999</v>
      </c>
      <c r="O112" s="49">
        <v>97.226190000000003</v>
      </c>
      <c r="P112" s="49">
        <v>27.148810000000001</v>
      </c>
      <c r="Q112" s="49">
        <v>102.792888</v>
      </c>
    </row>
    <row r="113" spans="1:17" ht="16.5" thickTop="1" thickBot="1" x14ac:dyDescent="0.3">
      <c r="A113" s="57"/>
      <c r="B113" s="57"/>
      <c r="C113" s="57"/>
      <c r="D113" s="57"/>
      <c r="E113" s="57"/>
      <c r="F113" s="189" t="str">
        <f>IF(E112&lt;F112,N39,F118)</f>
        <v>DA</v>
      </c>
      <c r="G113" s="189" t="str">
        <f>IF(D112&lt;J107,F117,F118)</f>
        <v>DA</v>
      </c>
      <c r="H113" s="191" t="str">
        <f>IF(H112&gt;0,F117,F118)</f>
        <v>DA</v>
      </c>
      <c r="I113" s="57"/>
      <c r="J113" s="57"/>
      <c r="K113" s="57"/>
      <c r="L113" s="191" t="str">
        <f>IF(L112&gt;J112,F117,F118)</f>
        <v>DA</v>
      </c>
      <c r="M113" s="189" t="str">
        <f>IF(M112&gt;K112,F117,F118)</f>
        <v>DA</v>
      </c>
      <c r="N113" s="193" t="str">
        <f>IF(N112&lt;L112,F117,F118)</f>
        <v>DA</v>
      </c>
      <c r="O113" s="193" t="str">
        <f>IF(O112&lt;M112,F117,F118)</f>
        <v>DA</v>
      </c>
      <c r="P113" s="193" t="str">
        <f>IF(P112&gt;L112,F117,F118)</f>
        <v>DA</v>
      </c>
      <c r="Q113" s="193" t="str">
        <f>IF(Q112&gt;M112,F117,F118)</f>
        <v>DA</v>
      </c>
    </row>
    <row r="114" spans="1:17" ht="16.5" thickTop="1" thickBot="1" x14ac:dyDescent="0.3">
      <c r="A114" s="57"/>
      <c r="B114" s="57"/>
      <c r="C114" s="57"/>
      <c r="D114" s="57"/>
      <c r="E114" s="57"/>
      <c r="F114" s="58" t="s">
        <v>127</v>
      </c>
      <c r="G114" s="58" t="s">
        <v>127</v>
      </c>
      <c r="H114" s="58" t="s">
        <v>127</v>
      </c>
      <c r="I114" s="57"/>
      <c r="J114" s="57"/>
      <c r="K114" s="57"/>
      <c r="L114" s="58" t="s">
        <v>127</v>
      </c>
      <c r="M114" s="58" t="s">
        <v>127</v>
      </c>
      <c r="N114" s="57"/>
      <c r="O114" s="57"/>
      <c r="P114" s="57"/>
      <c r="Q114" s="57"/>
    </row>
    <row r="115" spans="1:17" ht="18.75" thickTop="1" x14ac:dyDescent="0.35">
      <c r="A115" s="8" t="s">
        <v>138</v>
      </c>
    </row>
    <row r="117" spans="1:17" x14ac:dyDescent="0.25">
      <c r="A117" s="14" t="s">
        <v>139</v>
      </c>
      <c r="F117" s="177" t="s">
        <v>367</v>
      </c>
      <c r="G117" s="192" t="s">
        <v>379</v>
      </c>
    </row>
    <row r="118" spans="1:17" ht="18.75" thickBot="1" x14ac:dyDescent="0.3">
      <c r="A118" s="12" t="s">
        <v>140</v>
      </c>
      <c r="C118" s="195" t="s">
        <v>75</v>
      </c>
      <c r="D118" s="196">
        <f>D45</f>
        <v>2.5</v>
      </c>
      <c r="F118" s="190" t="s">
        <v>368</v>
      </c>
      <c r="G118" s="192" t="s">
        <v>378</v>
      </c>
    </row>
    <row r="119" spans="1:17" ht="19.5" thickTop="1" thickBot="1" x14ac:dyDescent="0.4">
      <c r="A119" s="60" t="s">
        <v>141</v>
      </c>
      <c r="B119" s="60" t="s">
        <v>142</v>
      </c>
      <c r="C119" s="194" t="s">
        <v>143</v>
      </c>
      <c r="D119" s="194" t="s">
        <v>143</v>
      </c>
    </row>
    <row r="120" spans="1:17" ht="16.5" thickTop="1" thickBot="1" x14ac:dyDescent="0.3">
      <c r="A120" s="60"/>
      <c r="B120" s="60"/>
      <c r="C120" s="60" t="s">
        <v>144</v>
      </c>
      <c r="D120" s="60" t="s">
        <v>145</v>
      </c>
    </row>
    <row r="121" spans="1:17" ht="16.5" thickTop="1" thickBot="1" x14ac:dyDescent="0.3">
      <c r="A121" s="62">
        <v>1.07928</v>
      </c>
      <c r="B121" s="62">
        <v>0.82</v>
      </c>
      <c r="C121" s="62">
        <f>0.3*2.5/2</f>
        <v>0.375</v>
      </c>
      <c r="D121" s="62">
        <f>0.45*2.5/2</f>
        <v>0.5625</v>
      </c>
    </row>
    <row r="122" spans="1:17" ht="16.5" thickTop="1" thickBot="1" x14ac:dyDescent="0.3">
      <c r="A122" s="60" t="s">
        <v>49</v>
      </c>
      <c r="B122" s="60" t="s">
        <v>49</v>
      </c>
      <c r="C122" s="60" t="s">
        <v>49</v>
      </c>
      <c r="D122" s="60" t="s">
        <v>49</v>
      </c>
    </row>
    <row r="123" spans="1:17" ht="16.5" thickTop="1" thickBot="1" x14ac:dyDescent="0.3">
      <c r="A123" s="62" t="s">
        <v>381</v>
      </c>
      <c r="B123" s="62" t="s">
        <v>380</v>
      </c>
      <c r="C123" s="60"/>
      <c r="D123" s="60"/>
    </row>
    <row r="124" spans="1:17" ht="15.75" thickTop="1" x14ac:dyDescent="0.25"/>
    <row r="125" spans="1:17" ht="15.75" thickBot="1" x14ac:dyDescent="0.3">
      <c r="A125" s="10" t="s">
        <v>71</v>
      </c>
    </row>
    <row r="126" spans="1:17" ht="19.5" thickTop="1" thickBot="1" x14ac:dyDescent="0.4">
      <c r="A126" s="59" t="s">
        <v>147</v>
      </c>
      <c r="B126" s="59" t="s">
        <v>146</v>
      </c>
      <c r="C126" s="59" t="s">
        <v>148</v>
      </c>
      <c r="D126" s="60"/>
      <c r="E126" s="60"/>
      <c r="F126" s="61" t="s">
        <v>150</v>
      </c>
    </row>
    <row r="127" spans="1:17" ht="16.5" thickTop="1" thickBot="1" x14ac:dyDescent="0.3">
      <c r="A127" s="60"/>
      <c r="B127" s="60"/>
      <c r="C127" s="60"/>
      <c r="D127" s="60"/>
      <c r="E127" s="60" t="s">
        <v>149</v>
      </c>
      <c r="F127" s="60"/>
    </row>
    <row r="128" spans="1:17" ht="33" customHeight="1" thickTop="1" thickBot="1" x14ac:dyDescent="0.3">
      <c r="A128" s="60"/>
      <c r="B128" s="60"/>
      <c r="C128" s="60"/>
      <c r="D128" s="169"/>
      <c r="E128" s="60"/>
      <c r="F128" s="60"/>
    </row>
    <row r="129" spans="1:6" ht="16.5" thickTop="1" thickBot="1" x14ac:dyDescent="0.3">
      <c r="A129" s="199" t="s">
        <v>49</v>
      </c>
      <c r="B129" s="199" t="s">
        <v>49</v>
      </c>
      <c r="C129" s="199" t="s">
        <v>49</v>
      </c>
      <c r="D129" s="199" t="s">
        <v>49</v>
      </c>
      <c r="E129" s="199"/>
      <c r="F129" s="199"/>
    </row>
    <row r="130" spans="1:6" ht="16.5" thickTop="1" thickBot="1" x14ac:dyDescent="0.3">
      <c r="A130" s="200">
        <v>5.6039269999999997</v>
      </c>
      <c r="B130" s="200">
        <v>16.876452</v>
      </c>
      <c r="C130" s="200">
        <v>7.8309930000000003</v>
      </c>
      <c r="D130" s="200">
        <v>1.4694758109999999</v>
      </c>
      <c r="E130" s="200">
        <v>1.439169111</v>
      </c>
      <c r="F130" s="201">
        <f>(E130-D130)/E130*100</f>
        <v>-2.1058470313430671</v>
      </c>
    </row>
    <row r="131" spans="1:6" ht="16.5" thickTop="1" thickBot="1" x14ac:dyDescent="0.3"/>
    <row r="132" spans="1:6" ht="16.5" thickTop="1" thickBot="1" x14ac:dyDescent="0.3">
      <c r="D132" s="198"/>
    </row>
    <row r="133" spans="1:6" ht="15.75" thickTop="1" x14ac:dyDescent="0.25"/>
  </sheetData>
  <mergeCells count="15">
    <mergeCell ref="I28:L28"/>
    <mergeCell ref="L111:M111"/>
    <mergeCell ref="A66:H66"/>
    <mergeCell ref="A69:D69"/>
    <mergeCell ref="A68:D68"/>
    <mergeCell ref="A87:I87"/>
    <mergeCell ref="A88:I88"/>
    <mergeCell ref="A97:F97"/>
    <mergeCell ref="A60:H60"/>
    <mergeCell ref="A43:F43"/>
    <mergeCell ref="A3:H3"/>
    <mergeCell ref="A4:H4"/>
    <mergeCell ref="A5:H5"/>
    <mergeCell ref="A10:E10"/>
    <mergeCell ref="A11:E11"/>
  </mergeCells>
  <dataValidations disablePrompts="1" count="1">
    <dataValidation type="list" allowBlank="1" showInputMessage="1" showErrorMessage="1" sqref="B6" xr:uid="{00000000-0002-0000-0100-000000000000}">
      <formula1>$G$14:$G$17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1000000}">
          <x14:formula1>
            <xm:f>Material!$A$2:$A$29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0"/>
  <sheetViews>
    <sheetView topLeftCell="A19" zoomScaleNormal="100" workbookViewId="0">
      <selection activeCell="F29" sqref="F29"/>
    </sheetView>
  </sheetViews>
  <sheetFormatPr defaultColWidth="9.140625" defaultRowHeight="15" x14ac:dyDescent="0.25"/>
  <cols>
    <col min="1" max="1" width="23.7109375" style="17" customWidth="1"/>
    <col min="2" max="2" width="7.140625" style="17" bestFit="1" customWidth="1"/>
    <col min="3" max="3" width="19.28515625" style="17" bestFit="1" customWidth="1"/>
    <col min="4" max="4" width="11.7109375" style="17" customWidth="1"/>
    <col min="5" max="5" width="21.85546875" style="17" bestFit="1" customWidth="1"/>
    <col min="6" max="7" width="13.5703125" style="17" bestFit="1" customWidth="1"/>
    <col min="8" max="8" width="16.85546875" style="17" bestFit="1" customWidth="1"/>
    <col min="9" max="9" width="16.42578125" style="17" bestFit="1" customWidth="1"/>
    <col min="10" max="10" width="41.5703125" style="17" customWidth="1"/>
    <col min="11" max="16384" width="9.140625" style="17"/>
  </cols>
  <sheetData>
    <row r="1" spans="1:9" ht="76.5" thickTop="1" thickBot="1" x14ac:dyDescent="0.3">
      <c r="A1" s="37" t="s">
        <v>19</v>
      </c>
      <c r="B1" s="38" t="s">
        <v>222</v>
      </c>
      <c r="C1" s="37" t="s">
        <v>291</v>
      </c>
      <c r="D1" s="37" t="s">
        <v>292</v>
      </c>
      <c r="E1" s="38" t="s">
        <v>223</v>
      </c>
      <c r="F1" s="38" t="s">
        <v>293</v>
      </c>
      <c r="G1" s="38" t="s">
        <v>294</v>
      </c>
      <c r="H1" s="37" t="s">
        <v>295</v>
      </c>
      <c r="I1" s="37" t="s">
        <v>296</v>
      </c>
    </row>
    <row r="2" spans="1:9" ht="16.5" thickTop="1" thickBot="1" x14ac:dyDescent="0.3">
      <c r="A2" s="40" t="s">
        <v>270</v>
      </c>
      <c r="B2" s="35" t="s">
        <v>224</v>
      </c>
      <c r="C2" s="41">
        <v>360</v>
      </c>
      <c r="D2" s="41">
        <v>620</v>
      </c>
      <c r="E2" s="40" t="s">
        <v>192</v>
      </c>
      <c r="F2" s="42" t="s">
        <v>225</v>
      </c>
      <c r="G2" s="42" t="s">
        <v>225</v>
      </c>
      <c r="H2" s="43" t="s">
        <v>226</v>
      </c>
      <c r="I2" s="43" t="s">
        <v>227</v>
      </c>
    </row>
    <row r="3" spans="1:9" ht="16.5" thickTop="1" thickBot="1" x14ac:dyDescent="0.3">
      <c r="A3" s="40" t="s">
        <v>271</v>
      </c>
      <c r="B3" s="35" t="s">
        <v>224</v>
      </c>
      <c r="C3" s="41">
        <v>360</v>
      </c>
      <c r="D3" s="41">
        <v>620</v>
      </c>
      <c r="E3" s="40" t="s">
        <v>192</v>
      </c>
      <c r="F3" s="42" t="s">
        <v>225</v>
      </c>
      <c r="G3" s="42" t="s">
        <v>225</v>
      </c>
      <c r="H3" s="43" t="s">
        <v>226</v>
      </c>
      <c r="I3" s="43" t="s">
        <v>227</v>
      </c>
    </row>
    <row r="4" spans="1:9" ht="16.5" thickTop="1" thickBot="1" x14ac:dyDescent="0.3">
      <c r="A4" s="40" t="s">
        <v>300</v>
      </c>
      <c r="B4" s="35" t="s">
        <v>224</v>
      </c>
      <c r="C4" s="41">
        <v>360</v>
      </c>
      <c r="D4" s="41">
        <v>620</v>
      </c>
      <c r="E4" s="40" t="s">
        <v>228</v>
      </c>
      <c r="F4" s="44" t="s">
        <v>229</v>
      </c>
      <c r="G4" s="44" t="s">
        <v>230</v>
      </c>
      <c r="H4" s="43" t="s">
        <v>231</v>
      </c>
      <c r="I4" s="44" t="s">
        <v>232</v>
      </c>
    </row>
    <row r="5" spans="1:9" ht="16.5" thickTop="1" thickBot="1" x14ac:dyDescent="0.3">
      <c r="A5" s="40" t="s">
        <v>301</v>
      </c>
      <c r="B5" s="35" t="s">
        <v>224</v>
      </c>
      <c r="C5" s="41">
        <v>360</v>
      </c>
      <c r="D5" s="41">
        <v>620</v>
      </c>
      <c r="E5" s="40" t="s">
        <v>228</v>
      </c>
      <c r="F5" s="44" t="s">
        <v>229</v>
      </c>
      <c r="G5" s="44" t="s">
        <v>230</v>
      </c>
      <c r="H5" s="43" t="s">
        <v>231</v>
      </c>
      <c r="I5" s="44" t="s">
        <v>232</v>
      </c>
    </row>
    <row r="6" spans="1:9" ht="16.5" thickTop="1" thickBot="1" x14ac:dyDescent="0.3">
      <c r="A6" s="34" t="s">
        <v>272</v>
      </c>
      <c r="B6" s="35" t="s">
        <v>224</v>
      </c>
      <c r="C6" s="41">
        <v>420</v>
      </c>
      <c r="D6" s="41">
        <v>720</v>
      </c>
      <c r="E6" s="34" t="s">
        <v>192</v>
      </c>
      <c r="F6" s="42" t="s">
        <v>233</v>
      </c>
      <c r="G6" s="42" t="s">
        <v>233</v>
      </c>
      <c r="H6" s="43" t="s">
        <v>226</v>
      </c>
      <c r="I6" s="43" t="s">
        <v>227</v>
      </c>
    </row>
    <row r="7" spans="1:9" ht="16.5" thickTop="1" thickBot="1" x14ac:dyDescent="0.3">
      <c r="A7" s="34" t="s">
        <v>273</v>
      </c>
      <c r="B7" s="35" t="s">
        <v>224</v>
      </c>
      <c r="C7" s="41">
        <v>420</v>
      </c>
      <c r="D7" s="41">
        <v>720</v>
      </c>
      <c r="E7" s="34" t="s">
        <v>192</v>
      </c>
      <c r="F7" s="42" t="s">
        <v>233</v>
      </c>
      <c r="G7" s="42" t="s">
        <v>233</v>
      </c>
      <c r="H7" s="43" t="s">
        <v>226</v>
      </c>
      <c r="I7" s="43" t="s">
        <v>227</v>
      </c>
    </row>
    <row r="8" spans="1:9" ht="16.5" thickTop="1" thickBot="1" x14ac:dyDescent="0.3">
      <c r="A8" s="34" t="s">
        <v>274</v>
      </c>
      <c r="B8" s="35" t="s">
        <v>224</v>
      </c>
      <c r="C8" s="41">
        <v>420</v>
      </c>
      <c r="D8" s="41">
        <v>720</v>
      </c>
      <c r="E8" s="34" t="s">
        <v>228</v>
      </c>
      <c r="F8" s="44" t="s">
        <v>229</v>
      </c>
      <c r="G8" s="44" t="s">
        <v>234</v>
      </c>
      <c r="H8" s="43" t="s">
        <v>235</v>
      </c>
      <c r="I8" s="44" t="s">
        <v>236</v>
      </c>
    </row>
    <row r="9" spans="1:9" ht="16.5" thickTop="1" thickBot="1" x14ac:dyDescent="0.3">
      <c r="A9" s="34" t="s">
        <v>275</v>
      </c>
      <c r="B9" s="35" t="s">
        <v>224</v>
      </c>
      <c r="C9" s="41">
        <v>420</v>
      </c>
      <c r="D9" s="41">
        <v>720</v>
      </c>
      <c r="E9" s="34" t="s">
        <v>228</v>
      </c>
      <c r="F9" s="44" t="s">
        <v>229</v>
      </c>
      <c r="G9" s="44" t="s">
        <v>234</v>
      </c>
      <c r="H9" s="43" t="s">
        <v>235</v>
      </c>
      <c r="I9" s="44" t="s">
        <v>236</v>
      </c>
    </row>
    <row r="10" spans="1:9" ht="16.5" thickTop="1" thickBot="1" x14ac:dyDescent="0.3">
      <c r="A10" s="40" t="s">
        <v>276</v>
      </c>
      <c r="B10" s="35" t="s">
        <v>237</v>
      </c>
      <c r="C10" s="41">
        <v>750</v>
      </c>
      <c r="D10" s="41">
        <v>950</v>
      </c>
      <c r="E10" s="40" t="s">
        <v>192</v>
      </c>
      <c r="F10" s="42" t="s">
        <v>238</v>
      </c>
      <c r="G10" s="42" t="s">
        <v>239</v>
      </c>
      <c r="H10" s="43" t="s">
        <v>240</v>
      </c>
      <c r="I10" s="43" t="s">
        <v>241</v>
      </c>
    </row>
    <row r="11" spans="1:9" ht="16.5" thickTop="1" thickBot="1" x14ac:dyDescent="0.3">
      <c r="A11" s="40" t="s">
        <v>277</v>
      </c>
      <c r="B11" s="35" t="s">
        <v>237</v>
      </c>
      <c r="C11" s="41">
        <v>750</v>
      </c>
      <c r="D11" s="41">
        <v>950</v>
      </c>
      <c r="E11" s="40" t="s">
        <v>192</v>
      </c>
      <c r="F11" s="42" t="s">
        <v>238</v>
      </c>
      <c r="G11" s="42" t="s">
        <v>239</v>
      </c>
      <c r="H11" s="43" t="s">
        <v>240</v>
      </c>
      <c r="I11" s="43" t="s">
        <v>241</v>
      </c>
    </row>
    <row r="12" spans="1:9" ht="16.5" thickTop="1" thickBot="1" x14ac:dyDescent="0.3">
      <c r="A12" s="40" t="s">
        <v>278</v>
      </c>
      <c r="B12" s="35" t="s">
        <v>237</v>
      </c>
      <c r="C12" s="41">
        <v>750</v>
      </c>
      <c r="D12" s="41">
        <v>950</v>
      </c>
      <c r="E12" s="40" t="s">
        <v>242</v>
      </c>
      <c r="F12" s="44" t="s">
        <v>229</v>
      </c>
      <c r="G12" s="44" t="s">
        <v>243</v>
      </c>
      <c r="H12" s="43" t="s">
        <v>244</v>
      </c>
      <c r="I12" s="44" t="s">
        <v>245</v>
      </c>
    </row>
    <row r="13" spans="1:9" ht="16.5" thickTop="1" thickBot="1" x14ac:dyDescent="0.3">
      <c r="A13" s="40" t="s">
        <v>279</v>
      </c>
      <c r="B13" s="35" t="s">
        <v>237</v>
      </c>
      <c r="C13" s="41">
        <v>750</v>
      </c>
      <c r="D13" s="41">
        <v>950</v>
      </c>
      <c r="E13" s="40" t="s">
        <v>242</v>
      </c>
      <c r="F13" s="44" t="s">
        <v>229</v>
      </c>
      <c r="G13" s="44" t="s">
        <v>243</v>
      </c>
      <c r="H13" s="43" t="s">
        <v>244</v>
      </c>
      <c r="I13" s="44" t="s">
        <v>245</v>
      </c>
    </row>
    <row r="14" spans="1:9" ht="16.5" thickTop="1" thickBot="1" x14ac:dyDescent="0.3">
      <c r="A14" s="40" t="s">
        <v>280</v>
      </c>
      <c r="B14" s="35" t="s">
        <v>237</v>
      </c>
      <c r="C14" s="41">
        <v>750</v>
      </c>
      <c r="D14" s="41">
        <v>950</v>
      </c>
      <c r="E14" s="40" t="s">
        <v>246</v>
      </c>
      <c r="F14" s="44" t="s">
        <v>247</v>
      </c>
      <c r="G14" s="44" t="s">
        <v>243</v>
      </c>
      <c r="H14" s="43" t="s">
        <v>248</v>
      </c>
      <c r="I14" s="44" t="s">
        <v>249</v>
      </c>
    </row>
    <row r="15" spans="1:9" ht="16.5" thickTop="1" thickBot="1" x14ac:dyDescent="0.3">
      <c r="A15" s="40" t="s">
        <v>281</v>
      </c>
      <c r="B15" s="35" t="s">
        <v>237</v>
      </c>
      <c r="C15" s="41">
        <v>750</v>
      </c>
      <c r="D15" s="41">
        <v>950</v>
      </c>
      <c r="E15" s="40" t="s">
        <v>246</v>
      </c>
      <c r="F15" s="44" t="s">
        <v>247</v>
      </c>
      <c r="G15" s="44" t="s">
        <v>243</v>
      </c>
      <c r="H15" s="43" t="s">
        <v>248</v>
      </c>
      <c r="I15" s="44" t="s">
        <v>249</v>
      </c>
    </row>
    <row r="16" spans="1:9" ht="16.5" thickTop="1" thickBot="1" x14ac:dyDescent="0.3">
      <c r="A16" s="34" t="s">
        <v>250</v>
      </c>
      <c r="B16" s="35" t="s">
        <v>237</v>
      </c>
      <c r="C16" s="41">
        <v>800</v>
      </c>
      <c r="D16" s="41">
        <v>950</v>
      </c>
      <c r="E16" s="34" t="s">
        <v>192</v>
      </c>
      <c r="F16" s="42" t="s">
        <v>251</v>
      </c>
      <c r="G16" s="42" t="s">
        <v>251</v>
      </c>
      <c r="H16" s="43" t="s">
        <v>240</v>
      </c>
      <c r="I16" s="43" t="s">
        <v>241</v>
      </c>
    </row>
    <row r="17" spans="1:9" ht="15" customHeight="1" thickTop="1" thickBot="1" x14ac:dyDescent="0.3">
      <c r="A17" s="40" t="s">
        <v>297</v>
      </c>
      <c r="B17" s="35" t="s">
        <v>237</v>
      </c>
      <c r="C17" s="41">
        <v>800</v>
      </c>
      <c r="D17" s="41">
        <v>1000</v>
      </c>
      <c r="E17" s="40" t="s">
        <v>192</v>
      </c>
      <c r="F17" s="42" t="s">
        <v>252</v>
      </c>
      <c r="G17" s="42" t="s">
        <v>252</v>
      </c>
      <c r="H17" s="43" t="s">
        <v>240</v>
      </c>
      <c r="I17" s="43" t="s">
        <v>241</v>
      </c>
    </row>
    <row r="18" spans="1:9" ht="16.5" thickTop="1" thickBot="1" x14ac:dyDescent="0.3">
      <c r="A18" s="40" t="s">
        <v>298</v>
      </c>
      <c r="B18" s="35" t="s">
        <v>237</v>
      </c>
      <c r="C18" s="41">
        <v>800</v>
      </c>
      <c r="D18" s="41">
        <v>1000</v>
      </c>
      <c r="E18" s="40" t="s">
        <v>228</v>
      </c>
      <c r="F18" s="44" t="s">
        <v>229</v>
      </c>
      <c r="G18" s="44" t="s">
        <v>253</v>
      </c>
      <c r="H18" s="43" t="s">
        <v>244</v>
      </c>
      <c r="I18" s="44" t="s">
        <v>245</v>
      </c>
    </row>
    <row r="19" spans="1:9" ht="16.5" thickTop="1" thickBot="1" x14ac:dyDescent="0.3">
      <c r="A19" s="40" t="s">
        <v>299</v>
      </c>
      <c r="B19" s="35" t="s">
        <v>237</v>
      </c>
      <c r="C19" s="41">
        <v>800</v>
      </c>
      <c r="D19" s="41">
        <v>1000</v>
      </c>
      <c r="E19" s="40" t="s">
        <v>246</v>
      </c>
      <c r="F19" s="44" t="s">
        <v>229</v>
      </c>
      <c r="G19" s="44" t="s">
        <v>253</v>
      </c>
      <c r="H19" s="43" t="s">
        <v>248</v>
      </c>
      <c r="I19" s="44" t="s">
        <v>249</v>
      </c>
    </row>
    <row r="20" spans="1:9" ht="16.5" thickTop="1" thickBot="1" x14ac:dyDescent="0.3">
      <c r="A20" s="34" t="s">
        <v>254</v>
      </c>
      <c r="B20" s="35" t="s">
        <v>237</v>
      </c>
      <c r="C20" s="41">
        <v>900</v>
      </c>
      <c r="D20" s="41">
        <v>1100</v>
      </c>
      <c r="E20" s="34" t="s">
        <v>192</v>
      </c>
      <c r="F20" s="42" t="s">
        <v>255</v>
      </c>
      <c r="G20" s="42" t="s">
        <v>255</v>
      </c>
      <c r="H20" s="43" t="s">
        <v>240</v>
      </c>
      <c r="I20" s="43" t="s">
        <v>241</v>
      </c>
    </row>
    <row r="21" spans="1:9" ht="16.5" thickTop="1" thickBot="1" x14ac:dyDescent="0.3">
      <c r="A21" s="40" t="s">
        <v>283</v>
      </c>
      <c r="B21" s="45" t="s">
        <v>224</v>
      </c>
      <c r="C21" s="41">
        <v>280</v>
      </c>
      <c r="D21" s="41">
        <v>390</v>
      </c>
      <c r="E21" s="40" t="s">
        <v>21</v>
      </c>
      <c r="F21" s="44" t="s">
        <v>256</v>
      </c>
      <c r="G21" s="44" t="s">
        <v>257</v>
      </c>
      <c r="H21" s="43" t="s">
        <v>258</v>
      </c>
      <c r="I21" s="44" t="s">
        <v>259</v>
      </c>
    </row>
    <row r="22" spans="1:9" ht="16.5" thickTop="1" thickBot="1" x14ac:dyDescent="0.3">
      <c r="A22" s="40" t="s">
        <v>282</v>
      </c>
      <c r="B22" s="45" t="s">
        <v>224</v>
      </c>
      <c r="C22" s="41">
        <v>280</v>
      </c>
      <c r="D22" s="41">
        <v>390</v>
      </c>
      <c r="E22" s="40" t="s">
        <v>21</v>
      </c>
      <c r="F22" s="44" t="s">
        <v>256</v>
      </c>
      <c r="G22" s="44" t="s">
        <v>257</v>
      </c>
      <c r="H22" s="43" t="s">
        <v>258</v>
      </c>
      <c r="I22" s="44" t="s">
        <v>259</v>
      </c>
    </row>
    <row r="23" spans="1:9" ht="16.5" thickTop="1" thickBot="1" x14ac:dyDescent="0.3">
      <c r="A23" s="34" t="s">
        <v>285</v>
      </c>
      <c r="B23" s="35" t="s">
        <v>237</v>
      </c>
      <c r="C23" s="41">
        <v>650</v>
      </c>
      <c r="D23" s="41">
        <v>850</v>
      </c>
      <c r="E23" s="34" t="s">
        <v>21</v>
      </c>
      <c r="F23" s="44" t="s">
        <v>256</v>
      </c>
      <c r="G23" s="44" t="s">
        <v>260</v>
      </c>
      <c r="H23" s="43" t="s">
        <v>261</v>
      </c>
      <c r="I23" s="44" t="s">
        <v>262</v>
      </c>
    </row>
    <row r="24" spans="1:9" ht="16.5" thickTop="1" thickBot="1" x14ac:dyDescent="0.3">
      <c r="A24" s="34" t="s">
        <v>284</v>
      </c>
      <c r="B24" s="35" t="s">
        <v>237</v>
      </c>
      <c r="C24" s="41">
        <v>650</v>
      </c>
      <c r="D24" s="41">
        <v>850</v>
      </c>
      <c r="E24" s="34" t="s">
        <v>21</v>
      </c>
      <c r="F24" s="44" t="s">
        <v>256</v>
      </c>
      <c r="G24" s="44" t="s">
        <v>260</v>
      </c>
      <c r="H24" s="43" t="s">
        <v>261</v>
      </c>
      <c r="I24" s="44" t="s">
        <v>262</v>
      </c>
    </row>
    <row r="25" spans="1:9" ht="16.5" thickTop="1" thickBot="1" x14ac:dyDescent="0.3">
      <c r="A25" s="40" t="s">
        <v>287</v>
      </c>
      <c r="B25" s="45" t="s">
        <v>237</v>
      </c>
      <c r="C25" s="41">
        <v>750</v>
      </c>
      <c r="D25" s="41">
        <v>950</v>
      </c>
      <c r="E25" s="40" t="s">
        <v>21</v>
      </c>
      <c r="F25" s="44" t="s">
        <v>256</v>
      </c>
      <c r="G25" s="44" t="s">
        <v>263</v>
      </c>
      <c r="H25" s="43" t="s">
        <v>261</v>
      </c>
      <c r="I25" s="44" t="s">
        <v>264</v>
      </c>
    </row>
    <row r="26" spans="1:9" ht="16.5" thickTop="1" thickBot="1" x14ac:dyDescent="0.3">
      <c r="A26" s="40" t="s">
        <v>286</v>
      </c>
      <c r="B26" s="45" t="s">
        <v>237</v>
      </c>
      <c r="C26" s="41">
        <v>750</v>
      </c>
      <c r="D26" s="41">
        <v>950</v>
      </c>
      <c r="E26" s="40" t="s">
        <v>21</v>
      </c>
      <c r="F26" s="44" t="s">
        <v>256</v>
      </c>
      <c r="G26" s="44" t="s">
        <v>263</v>
      </c>
      <c r="H26" s="43" t="s">
        <v>261</v>
      </c>
      <c r="I26" s="44" t="s">
        <v>264</v>
      </c>
    </row>
    <row r="27" spans="1:9" ht="16.5" thickTop="1" thickBot="1" x14ac:dyDescent="0.3">
      <c r="A27" s="34" t="s">
        <v>290</v>
      </c>
      <c r="B27" s="35" t="s">
        <v>237</v>
      </c>
      <c r="C27" s="41">
        <v>850</v>
      </c>
      <c r="D27" s="41">
        <v>1100</v>
      </c>
      <c r="E27" s="34" t="s">
        <v>21</v>
      </c>
      <c r="F27" s="44" t="s">
        <v>256</v>
      </c>
      <c r="G27" s="44" t="s">
        <v>265</v>
      </c>
      <c r="H27" s="43" t="s">
        <v>261</v>
      </c>
      <c r="I27" s="44" t="s">
        <v>266</v>
      </c>
    </row>
    <row r="28" spans="1:9" ht="16.5" thickTop="1" thickBot="1" x14ac:dyDescent="0.3">
      <c r="A28" s="34" t="s">
        <v>288</v>
      </c>
      <c r="B28" s="35" t="s">
        <v>237</v>
      </c>
      <c r="C28" s="41">
        <v>850</v>
      </c>
      <c r="D28" s="41">
        <v>1100</v>
      </c>
      <c r="E28" s="34" t="s">
        <v>21</v>
      </c>
      <c r="F28" s="44" t="s">
        <v>256</v>
      </c>
      <c r="G28" s="44" t="s">
        <v>265</v>
      </c>
      <c r="H28" s="43" t="s">
        <v>261</v>
      </c>
      <c r="I28" s="44" t="s">
        <v>266</v>
      </c>
    </row>
    <row r="29" spans="1:9" ht="16.5" thickTop="1" thickBot="1" x14ac:dyDescent="0.3">
      <c r="A29" s="34" t="s">
        <v>289</v>
      </c>
      <c r="B29" s="35" t="s">
        <v>237</v>
      </c>
      <c r="C29" s="41">
        <v>850</v>
      </c>
      <c r="D29" s="41">
        <v>1100</v>
      </c>
      <c r="E29" s="34" t="s">
        <v>21</v>
      </c>
      <c r="F29" s="44" t="s">
        <v>256</v>
      </c>
      <c r="G29" s="44" t="s">
        <v>265</v>
      </c>
      <c r="H29" s="43" t="s">
        <v>261</v>
      </c>
      <c r="I29" s="44" t="s">
        <v>266</v>
      </c>
    </row>
    <row r="30" spans="1:9" ht="15.75" thickTop="1" x14ac:dyDescent="0.25"/>
  </sheetData>
  <autoFilter ref="A1:I29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3"/>
  <sheetViews>
    <sheetView tabSelected="1" topLeftCell="A40" zoomScaleNormal="100" workbookViewId="0">
      <selection activeCell="F52" sqref="F52"/>
    </sheetView>
  </sheetViews>
  <sheetFormatPr defaultRowHeight="15" x14ac:dyDescent="0.25"/>
  <cols>
    <col min="1" max="1" width="13.140625" customWidth="1"/>
    <col min="2" max="2" width="25.140625" bestFit="1" customWidth="1"/>
    <col min="3" max="3" width="13.5703125" bestFit="1" customWidth="1"/>
    <col min="4" max="4" width="12.28515625" bestFit="1" customWidth="1"/>
    <col min="6" max="6" width="14.42578125" customWidth="1"/>
    <col min="7" max="7" width="11.28515625" customWidth="1"/>
    <col min="8" max="8" width="15.140625" customWidth="1"/>
    <col min="9" max="9" width="11.140625" customWidth="1"/>
    <col min="10" max="10" width="22.7109375" customWidth="1"/>
    <col min="11" max="11" width="14.5703125" customWidth="1"/>
    <col min="12" max="12" width="18.42578125" customWidth="1"/>
    <col min="13" max="13" width="18.5703125" customWidth="1"/>
    <col min="14" max="14" width="10.85546875" customWidth="1"/>
    <col min="15" max="15" width="13.85546875" customWidth="1"/>
    <col min="16" max="16" width="17.7109375" customWidth="1"/>
    <col min="17" max="17" width="18" customWidth="1"/>
  </cols>
  <sheetData>
    <row r="1" spans="1:17" x14ac:dyDescent="0.25">
      <c r="A1" s="8" t="s">
        <v>214</v>
      </c>
    </row>
    <row r="2" spans="1:17" x14ac:dyDescent="0.25">
      <c r="A2" s="8" t="s">
        <v>213</v>
      </c>
    </row>
    <row r="3" spans="1:17" x14ac:dyDescent="0.25">
      <c r="A3" s="10" t="s">
        <v>212</v>
      </c>
    </row>
    <row r="4" spans="1:17" ht="15.75" thickBot="1" x14ac:dyDescent="0.3">
      <c r="A4" s="10" t="s">
        <v>211</v>
      </c>
    </row>
    <row r="5" spans="1:17" ht="26.65" customHeight="1" thickTop="1" thickBot="1" x14ac:dyDescent="0.3">
      <c r="A5" s="243" t="s">
        <v>19</v>
      </c>
      <c r="B5" s="243" t="s">
        <v>210</v>
      </c>
      <c r="C5" s="243" t="s">
        <v>209</v>
      </c>
      <c r="D5" s="243"/>
      <c r="E5" s="243"/>
      <c r="F5" s="243" t="s">
        <v>208</v>
      </c>
      <c r="G5" s="243" t="s">
        <v>207</v>
      </c>
      <c r="H5" s="243" t="s">
        <v>206</v>
      </c>
    </row>
    <row r="6" spans="1:17" ht="46.5" thickTop="1" thickBot="1" x14ac:dyDescent="0.3">
      <c r="A6" s="243"/>
      <c r="B6" s="243"/>
      <c r="C6" s="87" t="s">
        <v>205</v>
      </c>
      <c r="D6" s="87" t="s">
        <v>204</v>
      </c>
      <c r="E6" s="87" t="s">
        <v>203</v>
      </c>
      <c r="F6" s="243"/>
      <c r="G6" s="243"/>
      <c r="H6" s="243"/>
      <c r="L6" s="249" t="s">
        <v>387</v>
      </c>
      <c r="M6" s="250"/>
      <c r="N6" s="204" t="s">
        <v>383</v>
      </c>
      <c r="O6" s="204">
        <f>220+0.092*1100</f>
        <v>321.2</v>
      </c>
      <c r="P6" s="204" t="s">
        <v>385</v>
      </c>
      <c r="Q6" s="204">
        <f>400+0.166*1100</f>
        <v>582.6</v>
      </c>
    </row>
    <row r="7" spans="1:17" ht="31.5" thickTop="1" thickBot="1" x14ac:dyDescent="0.3">
      <c r="A7" s="88" t="s">
        <v>202</v>
      </c>
      <c r="B7" s="88" t="s">
        <v>201</v>
      </c>
      <c r="C7" s="88" t="s">
        <v>200</v>
      </c>
      <c r="D7" s="88" t="s">
        <v>199</v>
      </c>
      <c r="E7" s="88" t="s">
        <v>198</v>
      </c>
      <c r="F7" s="87" t="s">
        <v>197</v>
      </c>
      <c r="G7" s="88" t="s">
        <v>196</v>
      </c>
      <c r="H7" s="88" t="s">
        <v>195</v>
      </c>
      <c r="L7" s="249" t="s">
        <v>388</v>
      </c>
      <c r="M7" s="250"/>
      <c r="N7" s="204" t="s">
        <v>384</v>
      </c>
      <c r="O7" s="204">
        <f>396+0.166*1100</f>
        <v>578.6</v>
      </c>
      <c r="P7" s="204" t="s">
        <v>386</v>
      </c>
      <c r="Q7" s="204">
        <f>640+0.267*1100</f>
        <v>933.7</v>
      </c>
    </row>
    <row r="8" spans="1:17" ht="14.65" customHeight="1" thickTop="1" thickBot="1" x14ac:dyDescent="0.3">
      <c r="A8" s="245" t="s">
        <v>194</v>
      </c>
      <c r="B8" s="245"/>
      <c r="C8" s="245"/>
      <c r="D8" s="245"/>
      <c r="E8" s="245"/>
      <c r="F8" s="245"/>
      <c r="G8" s="245"/>
      <c r="H8" s="245"/>
    </row>
    <row r="9" spans="1:17" ht="16.5" thickTop="1" thickBot="1" x14ac:dyDescent="0.3">
      <c r="A9" s="50"/>
      <c r="B9" s="50"/>
      <c r="C9" s="50"/>
      <c r="D9" s="50"/>
      <c r="E9" s="50"/>
      <c r="F9" s="50"/>
      <c r="G9" s="50"/>
      <c r="H9" s="50"/>
    </row>
    <row r="10" spans="1:17" ht="16.5" thickTop="1" thickBot="1" x14ac:dyDescent="0.3">
      <c r="A10" s="89" t="str">
        <f>'C3'!B9</f>
        <v>21MoMnCr12</v>
      </c>
      <c r="B10" s="89" t="s">
        <v>382</v>
      </c>
      <c r="C10" s="89">
        <v>330</v>
      </c>
      <c r="D10" s="89">
        <v>150</v>
      </c>
      <c r="E10" s="89">
        <v>90</v>
      </c>
      <c r="F10" s="89" t="s">
        <v>21</v>
      </c>
      <c r="G10" s="89">
        <v>63</v>
      </c>
      <c r="H10" s="89">
        <v>350</v>
      </c>
    </row>
    <row r="11" spans="1:17" ht="14.65" customHeight="1" thickTop="1" thickBot="1" x14ac:dyDescent="0.3">
      <c r="A11" s="246" t="s">
        <v>193</v>
      </c>
      <c r="B11" s="247"/>
      <c r="C11" s="247"/>
      <c r="D11" s="247"/>
      <c r="E11" s="247"/>
      <c r="F11" s="247"/>
      <c r="G11" s="247"/>
      <c r="H11" s="248"/>
    </row>
    <row r="12" spans="1:17" ht="16.5" thickTop="1" thickBot="1" x14ac:dyDescent="0.3">
      <c r="A12" s="50"/>
      <c r="B12" s="50"/>
      <c r="C12" s="50"/>
      <c r="D12" s="50"/>
      <c r="E12" s="50"/>
      <c r="F12" s="50"/>
      <c r="G12" s="50"/>
      <c r="H12" s="50"/>
    </row>
    <row r="13" spans="1:17" ht="16.5" thickTop="1" thickBot="1" x14ac:dyDescent="0.3">
      <c r="A13" s="89" t="str">
        <f>A10</f>
        <v>21MoMnCr12</v>
      </c>
      <c r="B13" s="89" t="s">
        <v>382</v>
      </c>
      <c r="C13" s="89">
        <v>330</v>
      </c>
      <c r="D13" s="89">
        <v>150</v>
      </c>
      <c r="E13" s="89">
        <v>90</v>
      </c>
      <c r="F13" s="89" t="s">
        <v>21</v>
      </c>
      <c r="G13" s="89">
        <v>63</v>
      </c>
      <c r="H13" s="89">
        <v>350</v>
      </c>
    </row>
    <row r="14" spans="1:17" ht="15.75" thickTop="1" x14ac:dyDescent="0.25">
      <c r="A14" s="202"/>
      <c r="B14" s="202"/>
      <c r="C14" s="202"/>
      <c r="D14" s="202"/>
      <c r="E14" s="202"/>
      <c r="F14" s="202"/>
      <c r="G14" s="202"/>
      <c r="H14" s="202"/>
    </row>
    <row r="16" spans="1:17" x14ac:dyDescent="0.25">
      <c r="A16" s="205" t="s">
        <v>191</v>
      </c>
      <c r="B16" s="206"/>
      <c r="C16" s="206"/>
    </row>
    <row r="17" spans="1:9" ht="15.75" thickBot="1" x14ac:dyDescent="0.3">
      <c r="A17" s="207" t="s">
        <v>190</v>
      </c>
      <c r="B17" s="206"/>
      <c r="C17" s="206"/>
    </row>
    <row r="18" spans="1:9" ht="34.5" thickTop="1" thickBot="1" x14ac:dyDescent="0.3">
      <c r="A18" s="208" t="s">
        <v>189</v>
      </c>
      <c r="B18" s="208" t="s">
        <v>188</v>
      </c>
      <c r="C18" s="208" t="s">
        <v>304</v>
      </c>
    </row>
    <row r="19" spans="1:9" ht="17.100000000000001" customHeight="1" thickTop="1" thickBot="1" x14ac:dyDescent="0.3">
      <c r="A19" s="208"/>
      <c r="B19" s="209" t="s">
        <v>187</v>
      </c>
      <c r="C19" s="209" t="s">
        <v>186</v>
      </c>
    </row>
    <row r="20" spans="1:9" ht="31.5" thickTop="1" thickBot="1" x14ac:dyDescent="0.3">
      <c r="A20" s="210" t="s">
        <v>185</v>
      </c>
      <c r="B20" s="211">
        <f>'C2'!E12</f>
        <v>95492.965855137198</v>
      </c>
      <c r="C20" s="211">
        <f>'C2'!E13</f>
        <v>366692.98888372682</v>
      </c>
    </row>
    <row r="21" spans="1:9" ht="19.5" thickTop="1" thickBot="1" x14ac:dyDescent="0.3">
      <c r="A21" s="210"/>
      <c r="B21" s="212" t="s">
        <v>184</v>
      </c>
      <c r="C21" s="212" t="s">
        <v>183</v>
      </c>
    </row>
    <row r="22" spans="1:9" ht="31.5" thickTop="1" thickBot="1" x14ac:dyDescent="0.3">
      <c r="A22" s="213" t="s">
        <v>182</v>
      </c>
      <c r="B22" s="214">
        <v>45</v>
      </c>
      <c r="C22" s="214">
        <v>45</v>
      </c>
    </row>
    <row r="23" spans="1:9" ht="19.5" thickTop="1" thickBot="1" x14ac:dyDescent="0.3">
      <c r="A23" s="213"/>
      <c r="B23" s="212" t="s">
        <v>181</v>
      </c>
      <c r="C23" s="212" t="s">
        <v>180</v>
      </c>
    </row>
    <row r="24" spans="1:9" ht="31.5" thickTop="1" thickBot="1" x14ac:dyDescent="0.3">
      <c r="A24" s="210" t="s">
        <v>179</v>
      </c>
      <c r="B24" s="214">
        <v>22.1093678830443</v>
      </c>
      <c r="C24" s="214">
        <v>34.622099556106399</v>
      </c>
      <c r="I24" t="s">
        <v>394</v>
      </c>
    </row>
    <row r="25" spans="1:9" ht="16.5" thickTop="1" thickBot="1" x14ac:dyDescent="0.3">
      <c r="A25" s="210" t="s">
        <v>178</v>
      </c>
      <c r="B25" s="214">
        <v>22</v>
      </c>
      <c r="C25" s="214">
        <v>35</v>
      </c>
    </row>
    <row r="26" spans="1:9" ht="15.75" thickTop="1" x14ac:dyDescent="0.25">
      <c r="A26" s="215" t="s">
        <v>177</v>
      </c>
      <c r="B26" s="206"/>
      <c r="C26" s="206"/>
    </row>
    <row r="28" spans="1:9" x14ac:dyDescent="0.25">
      <c r="A28" s="9" t="s">
        <v>176</v>
      </c>
    </row>
    <row r="29" spans="1:9" ht="15.75" thickBot="1" x14ac:dyDescent="0.3">
      <c r="A29" s="10" t="s">
        <v>175</v>
      </c>
    </row>
    <row r="30" spans="1:9" ht="31.5" thickTop="1" thickBot="1" x14ac:dyDescent="0.3">
      <c r="A30" s="86" t="s">
        <v>174</v>
      </c>
      <c r="B30" s="86" t="s">
        <v>173</v>
      </c>
      <c r="C30" s="86" t="s">
        <v>305</v>
      </c>
    </row>
    <row r="31" spans="1:9" ht="18.95" customHeight="1" thickTop="1" thickBot="1" x14ac:dyDescent="0.3">
      <c r="A31" s="244" t="s">
        <v>172</v>
      </c>
      <c r="B31" s="86"/>
      <c r="C31" s="86"/>
    </row>
    <row r="32" spans="1:9" ht="16.5" thickTop="1" thickBot="1" x14ac:dyDescent="0.3">
      <c r="A32" s="244"/>
      <c r="B32" s="216">
        <v>25</v>
      </c>
      <c r="C32" s="217">
        <v>38</v>
      </c>
    </row>
    <row r="33" spans="1:10" ht="21" customHeight="1" thickTop="1" thickBot="1" x14ac:dyDescent="0.3">
      <c r="A33" s="244" t="s">
        <v>171</v>
      </c>
      <c r="B33" s="66"/>
      <c r="C33" s="66"/>
    </row>
    <row r="34" spans="1:10" ht="16.5" thickTop="1" thickBot="1" x14ac:dyDescent="0.3">
      <c r="A34" s="244"/>
      <c r="B34" s="63">
        <v>42</v>
      </c>
      <c r="C34" s="63">
        <v>58</v>
      </c>
    </row>
    <row r="35" spans="1:10" ht="15.75" thickTop="1" x14ac:dyDescent="0.25">
      <c r="A35" s="8" t="s">
        <v>170</v>
      </c>
    </row>
    <row r="37" spans="1:10" x14ac:dyDescent="0.25">
      <c r="A37" s="8" t="s">
        <v>169</v>
      </c>
    </row>
    <row r="38" spans="1:10" x14ac:dyDescent="0.25">
      <c r="A38" s="9" t="s">
        <v>168</v>
      </c>
    </row>
    <row r="40" spans="1:10" ht="93" customHeight="1" x14ac:dyDescent="0.25">
      <c r="A40" s="96"/>
      <c r="B40" s="96"/>
      <c r="C40" s="96"/>
      <c r="D40" s="96"/>
      <c r="E40" s="96"/>
      <c r="F40" s="96"/>
    </row>
    <row r="41" spans="1:10" ht="15.75" thickBot="1" x14ac:dyDescent="0.3">
      <c r="C41" t="s">
        <v>307</v>
      </c>
      <c r="D41" t="s">
        <v>389</v>
      </c>
    </row>
    <row r="42" spans="1:10" ht="15.75" thickTop="1" x14ac:dyDescent="0.25">
      <c r="A42" s="10" t="s">
        <v>167</v>
      </c>
      <c r="J42" s="39" t="s">
        <v>166</v>
      </c>
    </row>
    <row r="43" spans="1:10" ht="30" x14ac:dyDescent="0.25">
      <c r="A43" s="242" t="s">
        <v>10</v>
      </c>
      <c r="B43" s="242" t="s">
        <v>165</v>
      </c>
      <c r="C43" s="242" t="s">
        <v>164</v>
      </c>
      <c r="D43" s="242" t="s">
        <v>163</v>
      </c>
      <c r="E43" s="242"/>
      <c r="F43" s="242"/>
      <c r="G43" s="242"/>
      <c r="H43" s="242"/>
      <c r="I43" s="219" t="s">
        <v>162</v>
      </c>
      <c r="J43" s="251" t="s">
        <v>161</v>
      </c>
    </row>
    <row r="44" spans="1:10" x14ac:dyDescent="0.25">
      <c r="A44" s="242"/>
      <c r="B44" s="242"/>
      <c r="C44" s="242"/>
      <c r="D44" s="219" t="s">
        <v>160</v>
      </c>
      <c r="E44" s="219" t="s">
        <v>159</v>
      </c>
      <c r="F44" s="219" t="s">
        <v>158</v>
      </c>
      <c r="G44" s="219" t="s">
        <v>157</v>
      </c>
      <c r="H44" s="219" t="s">
        <v>60</v>
      </c>
      <c r="I44" s="219" t="s">
        <v>156</v>
      </c>
      <c r="J44" s="251"/>
    </row>
    <row r="45" spans="1:10" x14ac:dyDescent="0.25">
      <c r="A45" s="222" t="s">
        <v>155</v>
      </c>
      <c r="B45" s="220" t="s">
        <v>153</v>
      </c>
      <c r="C45" s="221">
        <v>6207</v>
      </c>
      <c r="D45" s="95">
        <v>35</v>
      </c>
      <c r="E45" s="95">
        <v>72</v>
      </c>
      <c r="F45" s="95">
        <v>17</v>
      </c>
      <c r="G45" s="95" t="s">
        <v>39</v>
      </c>
      <c r="H45" s="95" t="s">
        <v>39</v>
      </c>
      <c r="I45" s="122">
        <v>25500</v>
      </c>
      <c r="J45" s="90"/>
    </row>
    <row r="46" spans="1:10" x14ac:dyDescent="0.25">
      <c r="A46" s="222" t="s">
        <v>154</v>
      </c>
      <c r="B46" s="220" t="s">
        <v>153</v>
      </c>
      <c r="C46" s="221">
        <v>6210</v>
      </c>
      <c r="D46" s="95">
        <v>50</v>
      </c>
      <c r="E46" s="95">
        <v>90</v>
      </c>
      <c r="F46" s="95">
        <v>20</v>
      </c>
      <c r="G46" s="95" t="s">
        <v>39</v>
      </c>
      <c r="H46" s="95" t="s">
        <v>39</v>
      </c>
      <c r="I46" s="122">
        <v>36500</v>
      </c>
      <c r="J46" s="90" t="s">
        <v>39</v>
      </c>
    </row>
    <row r="48" spans="1:10" x14ac:dyDescent="0.25">
      <c r="A48" s="8" t="s">
        <v>152</v>
      </c>
    </row>
    <row r="49" spans="1:11" ht="18" x14ac:dyDescent="0.35">
      <c r="A49" t="s">
        <v>390</v>
      </c>
    </row>
    <row r="50" spans="1:11" ht="15.75" thickBot="1" x14ac:dyDescent="0.3">
      <c r="A50" t="s">
        <v>151</v>
      </c>
      <c r="H50" s="203" t="s">
        <v>392</v>
      </c>
      <c r="K50" s="218" t="s">
        <v>391</v>
      </c>
    </row>
    <row r="51" spans="1:11" ht="19.5" thickTop="1" thickBot="1" x14ac:dyDescent="0.4">
      <c r="A51" s="60"/>
      <c r="B51" s="60" t="s">
        <v>306</v>
      </c>
    </row>
    <row r="52" spans="1:11" ht="16.5" thickTop="1" thickBot="1" x14ac:dyDescent="0.3">
      <c r="A52" s="60"/>
      <c r="B52" s="67">
        <v>65</v>
      </c>
    </row>
    <row r="53" spans="1:11" ht="15.75" thickTop="1" x14ac:dyDescent="0.25">
      <c r="A53" s="18"/>
    </row>
  </sheetData>
  <mergeCells count="17">
    <mergeCell ref="L7:M7"/>
    <mergeCell ref="L6:M6"/>
    <mergeCell ref="J43:J44"/>
    <mergeCell ref="H5:H6"/>
    <mergeCell ref="G5:G6"/>
    <mergeCell ref="A43:A44"/>
    <mergeCell ref="B43:B44"/>
    <mergeCell ref="C43:C44"/>
    <mergeCell ref="D43:H43"/>
    <mergeCell ref="C5:E5"/>
    <mergeCell ref="F5:F6"/>
    <mergeCell ref="A5:A6"/>
    <mergeCell ref="B5:B6"/>
    <mergeCell ref="A31:A32"/>
    <mergeCell ref="A33:A34"/>
    <mergeCell ref="A8:H8"/>
    <mergeCell ref="A11:H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5"/>
  <sheetViews>
    <sheetView zoomScale="91" zoomScaleNormal="91" workbookViewId="0">
      <selection activeCell="I36" sqref="I36"/>
    </sheetView>
  </sheetViews>
  <sheetFormatPr defaultRowHeight="15" x14ac:dyDescent="0.25"/>
  <cols>
    <col min="1" max="1" width="7.42578125" bestFit="1" customWidth="1"/>
    <col min="3" max="3" width="5" bestFit="1" customWidth="1"/>
    <col min="4" max="4" width="5.5703125" bestFit="1" customWidth="1"/>
    <col min="5" max="5" width="7.42578125" bestFit="1" customWidth="1"/>
    <col min="7" max="7" width="5" bestFit="1" customWidth="1"/>
    <col min="8" max="8" width="5.5703125" bestFit="1" customWidth="1"/>
  </cols>
  <sheetData>
    <row r="1" spans="1:8" ht="14.65" customHeight="1" thickBot="1" x14ac:dyDescent="0.3">
      <c r="A1" s="257" t="s">
        <v>221</v>
      </c>
      <c r="B1" s="258"/>
      <c r="C1" s="257" t="s">
        <v>220</v>
      </c>
      <c r="D1" s="258"/>
      <c r="E1" s="257" t="s">
        <v>221</v>
      </c>
      <c r="F1" s="258"/>
      <c r="G1" s="257" t="s">
        <v>220</v>
      </c>
      <c r="H1" s="258"/>
    </row>
    <row r="2" spans="1:8" ht="30" x14ac:dyDescent="0.25">
      <c r="A2" s="259" t="s">
        <v>219</v>
      </c>
      <c r="B2" s="32" t="s">
        <v>218</v>
      </c>
      <c r="C2" s="259" t="s">
        <v>217</v>
      </c>
      <c r="D2" s="259" t="s">
        <v>216</v>
      </c>
      <c r="E2" s="259" t="s">
        <v>219</v>
      </c>
      <c r="F2" s="32" t="s">
        <v>218</v>
      </c>
      <c r="G2" s="259" t="s">
        <v>217</v>
      </c>
      <c r="H2" s="259" t="s">
        <v>216</v>
      </c>
    </row>
    <row r="3" spans="1:8" x14ac:dyDescent="0.25">
      <c r="A3" s="260"/>
      <c r="B3" s="33"/>
      <c r="C3" s="260"/>
      <c r="D3" s="260"/>
      <c r="E3" s="260"/>
      <c r="F3" s="33"/>
      <c r="G3" s="260"/>
      <c r="H3" s="260"/>
    </row>
    <row r="4" spans="1:8" ht="15.75" thickBot="1" x14ac:dyDescent="0.3">
      <c r="A4" s="260"/>
      <c r="B4" s="32" t="s">
        <v>215</v>
      </c>
      <c r="C4" s="260"/>
      <c r="D4" s="260"/>
      <c r="E4" s="260"/>
      <c r="F4" s="32" t="s">
        <v>215</v>
      </c>
      <c r="G4" s="260"/>
      <c r="H4" s="260"/>
    </row>
    <row r="5" spans="1:8" x14ac:dyDescent="0.25">
      <c r="A5" s="30">
        <v>10</v>
      </c>
      <c r="B5" s="31"/>
      <c r="C5" s="254">
        <v>23</v>
      </c>
      <c r="D5" s="252">
        <v>20</v>
      </c>
      <c r="E5" s="23">
        <v>50</v>
      </c>
      <c r="F5" s="22"/>
      <c r="G5" s="261">
        <v>110</v>
      </c>
      <c r="H5" s="267">
        <v>82</v>
      </c>
    </row>
    <row r="6" spans="1:8" ht="15.75" thickBot="1" x14ac:dyDescent="0.3">
      <c r="A6" s="28">
        <v>11</v>
      </c>
      <c r="B6" s="253"/>
      <c r="C6" s="254"/>
      <c r="D6" s="252"/>
      <c r="E6" s="23">
        <v>55</v>
      </c>
      <c r="F6" s="255"/>
      <c r="G6" s="262"/>
      <c r="H6" s="268"/>
    </row>
    <row r="7" spans="1:8" x14ac:dyDescent="0.25">
      <c r="A7" s="27">
        <v>12</v>
      </c>
      <c r="B7" s="253"/>
      <c r="C7" s="254">
        <v>30</v>
      </c>
      <c r="D7" s="256">
        <v>25</v>
      </c>
      <c r="E7" s="23">
        <v>56</v>
      </c>
      <c r="F7" s="255"/>
      <c r="G7" s="263"/>
      <c r="H7" s="269"/>
    </row>
    <row r="8" spans="1:8" ht="15.75" thickBot="1" x14ac:dyDescent="0.3">
      <c r="A8" s="25">
        <v>14</v>
      </c>
      <c r="B8" s="253"/>
      <c r="C8" s="254"/>
      <c r="D8" s="256"/>
      <c r="E8" s="24">
        <v>60</v>
      </c>
      <c r="F8" s="255"/>
      <c r="G8" s="254">
        <v>140</v>
      </c>
      <c r="H8" s="256">
        <v>105</v>
      </c>
    </row>
    <row r="9" spans="1:8" x14ac:dyDescent="0.25">
      <c r="A9" s="30">
        <v>16</v>
      </c>
      <c r="B9" s="253"/>
      <c r="C9" s="254">
        <v>40</v>
      </c>
      <c r="D9" s="252">
        <v>28</v>
      </c>
      <c r="E9" s="24">
        <v>63</v>
      </c>
      <c r="F9" s="255"/>
      <c r="G9" s="254"/>
      <c r="H9" s="256"/>
    </row>
    <row r="10" spans="1:8" x14ac:dyDescent="0.25">
      <c r="A10" s="29">
        <v>18</v>
      </c>
      <c r="B10" s="253"/>
      <c r="C10" s="254"/>
      <c r="D10" s="252"/>
      <c r="E10" s="24">
        <v>65</v>
      </c>
      <c r="F10" s="255"/>
      <c r="G10" s="254"/>
      <c r="H10" s="256"/>
    </row>
    <row r="11" spans="1:8" ht="15.75" thickBot="1" x14ac:dyDescent="0.3">
      <c r="A11" s="28">
        <v>19</v>
      </c>
      <c r="B11" s="253"/>
      <c r="C11" s="254"/>
      <c r="D11" s="252"/>
      <c r="E11" s="24">
        <v>70</v>
      </c>
      <c r="F11" s="255"/>
      <c r="G11" s="254"/>
      <c r="H11" s="256"/>
    </row>
    <row r="12" spans="1:8" x14ac:dyDescent="0.25">
      <c r="A12" s="27">
        <v>20</v>
      </c>
      <c r="B12" s="253"/>
      <c r="C12" s="261">
        <v>50</v>
      </c>
      <c r="D12" s="264">
        <v>36</v>
      </c>
      <c r="E12" s="24">
        <v>71</v>
      </c>
      <c r="F12" s="255"/>
      <c r="G12" s="254"/>
      <c r="H12" s="256"/>
    </row>
    <row r="13" spans="1:8" x14ac:dyDescent="0.25">
      <c r="A13" s="26">
        <v>22</v>
      </c>
      <c r="B13" s="253"/>
      <c r="C13" s="262"/>
      <c r="D13" s="265"/>
      <c r="E13" s="23">
        <v>75</v>
      </c>
      <c r="F13" s="270"/>
      <c r="G13" s="261">
        <v>170</v>
      </c>
      <c r="H13" s="267">
        <v>130</v>
      </c>
    </row>
    <row r="14" spans="1:8" ht="15.75" thickBot="1" x14ac:dyDescent="0.3">
      <c r="A14" s="25">
        <v>24</v>
      </c>
      <c r="B14" s="253"/>
      <c r="C14" s="263"/>
      <c r="D14" s="266"/>
      <c r="E14" s="23">
        <v>80</v>
      </c>
      <c r="F14" s="270"/>
      <c r="G14" s="262"/>
      <c r="H14" s="268"/>
    </row>
    <row r="15" spans="1:8" x14ac:dyDescent="0.25">
      <c r="A15" s="21">
        <v>25</v>
      </c>
      <c r="B15" s="254"/>
      <c r="C15" s="254">
        <v>60</v>
      </c>
      <c r="D15" s="252">
        <v>42</v>
      </c>
      <c r="E15" s="23">
        <v>85</v>
      </c>
      <c r="F15" s="270"/>
      <c r="G15" s="262"/>
      <c r="H15" s="268"/>
    </row>
    <row r="16" spans="1:8" x14ac:dyDescent="0.25">
      <c r="A16" s="23">
        <v>28</v>
      </c>
      <c r="B16" s="254"/>
      <c r="C16" s="254"/>
      <c r="D16" s="252"/>
      <c r="E16" s="23">
        <v>90</v>
      </c>
      <c r="F16" s="270"/>
      <c r="G16" s="262"/>
      <c r="H16" s="268"/>
    </row>
    <row r="17" spans="1:8" x14ac:dyDescent="0.25">
      <c r="A17" s="24">
        <v>30</v>
      </c>
      <c r="B17" s="254"/>
      <c r="C17" s="261">
        <v>80</v>
      </c>
      <c r="D17" s="264">
        <v>58</v>
      </c>
      <c r="E17" s="23">
        <v>95</v>
      </c>
      <c r="F17" s="270"/>
      <c r="G17" s="263"/>
      <c r="H17" s="269"/>
    </row>
    <row r="18" spans="1:8" x14ac:dyDescent="0.25">
      <c r="A18" s="24">
        <v>32</v>
      </c>
      <c r="B18" s="254"/>
      <c r="C18" s="262"/>
      <c r="D18" s="265"/>
      <c r="E18" s="24">
        <v>100</v>
      </c>
      <c r="F18" s="270"/>
      <c r="G18" s="261">
        <v>210</v>
      </c>
      <c r="H18" s="264">
        <v>165</v>
      </c>
    </row>
    <row r="19" spans="1:8" x14ac:dyDescent="0.25">
      <c r="A19" s="24">
        <v>35</v>
      </c>
      <c r="B19" s="254"/>
      <c r="C19" s="262"/>
      <c r="D19" s="265"/>
      <c r="E19" s="24">
        <v>110</v>
      </c>
      <c r="F19" s="270"/>
      <c r="G19" s="262"/>
      <c r="H19" s="265"/>
    </row>
    <row r="20" spans="1:8" x14ac:dyDescent="0.25">
      <c r="A20" s="24">
        <v>38</v>
      </c>
      <c r="B20" s="254"/>
      <c r="C20" s="263"/>
      <c r="D20" s="266"/>
      <c r="E20" s="24">
        <v>120</v>
      </c>
      <c r="F20" s="270"/>
      <c r="G20" s="262"/>
      <c r="H20" s="265"/>
    </row>
    <row r="21" spans="1:8" x14ac:dyDescent="0.25">
      <c r="A21" s="23">
        <v>40</v>
      </c>
      <c r="B21" s="254"/>
      <c r="C21" s="261">
        <v>110</v>
      </c>
      <c r="D21" s="267">
        <v>82</v>
      </c>
      <c r="E21" s="24">
        <v>125</v>
      </c>
      <c r="F21" s="270"/>
      <c r="G21" s="263"/>
      <c r="H21" s="266"/>
    </row>
    <row r="22" spans="1:8" x14ac:dyDescent="0.25">
      <c r="A22" s="23">
        <v>42</v>
      </c>
      <c r="B22" s="254"/>
      <c r="C22" s="262"/>
      <c r="D22" s="268"/>
      <c r="E22" s="23">
        <v>130</v>
      </c>
      <c r="F22" s="270"/>
      <c r="G22" s="261">
        <v>250</v>
      </c>
      <c r="H22" s="267">
        <v>200</v>
      </c>
    </row>
    <row r="23" spans="1:8" x14ac:dyDescent="0.25">
      <c r="A23" s="23">
        <v>45</v>
      </c>
      <c r="B23" s="254"/>
      <c r="C23" s="262"/>
      <c r="D23" s="268"/>
      <c r="E23" s="23">
        <v>140</v>
      </c>
      <c r="F23" s="270"/>
      <c r="G23" s="262"/>
      <c r="H23" s="268"/>
    </row>
    <row r="24" spans="1:8" x14ac:dyDescent="0.25">
      <c r="A24" s="23">
        <v>48</v>
      </c>
      <c r="B24" s="254"/>
      <c r="C24" s="263"/>
      <c r="D24" s="269"/>
      <c r="E24" s="23">
        <v>150</v>
      </c>
      <c r="F24" s="270"/>
      <c r="G24" s="263"/>
      <c r="H24" s="269"/>
    </row>
    <row r="25" spans="1:8" x14ac:dyDescent="0.25">
      <c r="A25" s="20"/>
    </row>
  </sheetData>
  <mergeCells count="42">
    <mergeCell ref="E2:E4"/>
    <mergeCell ref="G1:H1"/>
    <mergeCell ref="E1:F1"/>
    <mergeCell ref="G5:G7"/>
    <mergeCell ref="H5:H7"/>
    <mergeCell ref="G22:G24"/>
    <mergeCell ref="H22:H24"/>
    <mergeCell ref="B22:B24"/>
    <mergeCell ref="C21:C24"/>
    <mergeCell ref="D21:D24"/>
    <mergeCell ref="B18:B21"/>
    <mergeCell ref="F18:F20"/>
    <mergeCell ref="C17:C20"/>
    <mergeCell ref="D17:D20"/>
    <mergeCell ref="G18:G21"/>
    <mergeCell ref="H18:H21"/>
    <mergeCell ref="F21:F24"/>
    <mergeCell ref="F13:F17"/>
    <mergeCell ref="G8:G12"/>
    <mergeCell ref="H8:H12"/>
    <mergeCell ref="C5:C6"/>
    <mergeCell ref="D5:D6"/>
    <mergeCell ref="A1:B1"/>
    <mergeCell ref="C1:D1"/>
    <mergeCell ref="A2:A4"/>
    <mergeCell ref="C2:C4"/>
    <mergeCell ref="D2:D4"/>
    <mergeCell ref="C9:C11"/>
    <mergeCell ref="C12:C14"/>
    <mergeCell ref="D12:D14"/>
    <mergeCell ref="G13:G17"/>
    <mergeCell ref="H13:H17"/>
    <mergeCell ref="H2:H4"/>
    <mergeCell ref="G2:G4"/>
    <mergeCell ref="D9:D11"/>
    <mergeCell ref="B11:B17"/>
    <mergeCell ref="B6:B10"/>
    <mergeCell ref="F6:F12"/>
    <mergeCell ref="C7:C8"/>
    <mergeCell ref="D7:D8"/>
    <mergeCell ref="C15:C16"/>
    <mergeCell ref="D15:D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0F5CB-3FE3-40D2-B6C5-A0C9293226F7}">
  <dimension ref="A1:R3"/>
  <sheetViews>
    <sheetView workbookViewId="0">
      <selection activeCell="H6" sqref="H6"/>
    </sheetView>
  </sheetViews>
  <sheetFormatPr defaultRowHeight="15" x14ac:dyDescent="0.25"/>
  <sheetData>
    <row r="1" spans="1:18" x14ac:dyDescent="0.25">
      <c r="A1" s="271" t="s">
        <v>393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</row>
    <row r="2" spans="1:18" x14ac:dyDescent="0.25">
      <c r="A2" s="271"/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</row>
    <row r="3" spans="1:18" x14ac:dyDescent="0.25">
      <c r="A3" s="271"/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</row>
  </sheetData>
  <mergeCells count="1">
    <mergeCell ref="A1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6</vt:i4>
      </vt:variant>
    </vt:vector>
  </HeadingPairs>
  <TitlesOfParts>
    <vt:vector size="6" baseType="lpstr">
      <vt:lpstr>C2</vt:lpstr>
      <vt:lpstr>C3</vt:lpstr>
      <vt:lpstr>Material</vt:lpstr>
      <vt:lpstr>C4</vt:lpstr>
      <vt:lpstr>A.4.2.3</vt:lpstr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BEV</dc:creator>
  <cp:lastModifiedBy>Alexandru Mr.Bi</cp:lastModifiedBy>
  <dcterms:created xsi:type="dcterms:W3CDTF">2023-02-22T18:53:23Z</dcterms:created>
  <dcterms:modified xsi:type="dcterms:W3CDTF">2024-04-27T21:37:36Z</dcterms:modified>
</cp:coreProperties>
</file>