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Facultate\CCA\"/>
    </mc:Choice>
  </mc:AlternateContent>
  <xr:revisionPtr revIDLastSave="0" documentId="13_ncr:1_{199EEB2D-899A-4F61-9306-F3CB09FEFDE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B37" i="1" s="1"/>
  <c r="B32" i="1"/>
  <c r="B33" i="1"/>
  <c r="B35" i="1" s="1"/>
  <c r="B51" i="1"/>
  <c r="B50" i="1"/>
  <c r="B48" i="1"/>
  <c r="B49" i="1"/>
  <c r="C45" i="1"/>
  <c r="B26" i="1"/>
  <c r="B23" i="1"/>
  <c r="B25" i="1" s="1"/>
  <c r="B27" i="1" s="1"/>
  <c r="B24" i="1"/>
  <c r="B11" i="1"/>
  <c r="D37" i="1" l="1"/>
  <c r="B39" i="1" s="1"/>
  <c r="D39" i="1" s="1"/>
  <c r="B41" i="1" s="1"/>
  <c r="B46" i="1"/>
  <c r="B47" i="1"/>
  <c r="B54" i="1" s="1"/>
</calcChain>
</file>

<file path=xl/sharedStrings.xml><?xml version="1.0" encoding="utf-8"?>
<sst xmlns="http://schemas.openxmlformats.org/spreadsheetml/2006/main" count="87" uniqueCount="80">
  <si>
    <t>Lungime</t>
  </si>
  <si>
    <t>Ltot</t>
  </si>
  <si>
    <t>Latime</t>
  </si>
  <si>
    <t>Inaltime</t>
  </si>
  <si>
    <t>Ha</t>
  </si>
  <si>
    <t>Masa proprie</t>
  </si>
  <si>
    <t>ma</t>
  </si>
  <si>
    <t>Greutate utila</t>
  </si>
  <si>
    <t>Ga</t>
  </si>
  <si>
    <t>Ampatament</t>
  </si>
  <si>
    <t>L</t>
  </si>
  <si>
    <t>Mu</t>
  </si>
  <si>
    <t>N1</t>
  </si>
  <si>
    <t>mp</t>
  </si>
  <si>
    <t>mt</t>
  </si>
  <si>
    <t>a</t>
  </si>
  <si>
    <t>b</t>
  </si>
  <si>
    <t>G1</t>
  </si>
  <si>
    <t>G2</t>
  </si>
  <si>
    <t>hg</t>
  </si>
  <si>
    <t>rs</t>
  </si>
  <si>
    <t>rd</t>
  </si>
  <si>
    <t>H</t>
  </si>
  <si>
    <t>B</t>
  </si>
  <si>
    <t>lamda</t>
  </si>
  <si>
    <t>af</t>
  </si>
  <si>
    <t>Ff</t>
  </si>
  <si>
    <t>m</t>
  </si>
  <si>
    <t>g</t>
  </si>
  <si>
    <t>raportul dintre fortele de franare realizate la cele doua punti;</t>
  </si>
  <si>
    <t>Ff2</t>
  </si>
  <si>
    <t>N</t>
  </si>
  <si>
    <t>Ff1</t>
  </si>
  <si>
    <t>Verificare Ff</t>
  </si>
  <si>
    <t>N                                            forta de frecare punte SPATE</t>
  </si>
  <si>
    <t>N                                            forta de frecare punte FATA</t>
  </si>
  <si>
    <t>Se adopta diametrul  tambur</t>
  </si>
  <si>
    <t>mm</t>
  </si>
  <si>
    <t xml:space="preserve">Latimea tamburului </t>
  </si>
  <si>
    <t>Zona de contact</t>
  </si>
  <si>
    <t>Punte spate</t>
  </si>
  <si>
    <t>mm                                                                                          D_2</t>
  </si>
  <si>
    <t>R_e=D_2/2</t>
  </si>
  <si>
    <t>Raportul dintre raza interioara si Raza Exterioara a discului</t>
  </si>
  <si>
    <t>ri/re=0.6…0.75</t>
  </si>
  <si>
    <t>0.6*R_e</t>
  </si>
  <si>
    <t>mm                                                                                           R_m</t>
  </si>
  <si>
    <t>mm                                                                                              R_i</t>
  </si>
  <si>
    <t>mm                                                                                              R_e</t>
  </si>
  <si>
    <t>Unghi de contact</t>
  </si>
  <si>
    <t>grade</t>
  </si>
  <si>
    <t>Adoptat</t>
  </si>
  <si>
    <t>Aria de contact</t>
  </si>
  <si>
    <t>Presiunea spefica in garnitura</t>
  </si>
  <si>
    <t>Pa</t>
  </si>
  <si>
    <t>MPa</t>
  </si>
  <si>
    <t>Forta normala (dN)</t>
  </si>
  <si>
    <t>ADOPTAT</t>
  </si>
  <si>
    <t>Forta de frecare elementara(dFf)</t>
  </si>
  <si>
    <t>h*S</t>
  </si>
  <si>
    <t>Nm</t>
  </si>
  <si>
    <t>Punctul X</t>
  </si>
  <si>
    <t>Coeficientul de frecare µ</t>
  </si>
  <si>
    <r>
      <t>r</t>
    </r>
    <r>
      <rPr>
        <sz val="11"/>
        <color theme="1"/>
        <rFont val="Calibri"/>
        <family val="2"/>
      </rPr>
      <t>€ (R_e R_i)    ᶞ</t>
    </r>
    <r>
      <rPr>
        <sz val="11"/>
        <color theme="1"/>
        <rFont val="Calibri"/>
        <family val="2"/>
        <scheme val="minor"/>
      </rPr>
      <t>=unghi de contact</t>
    </r>
  </si>
  <si>
    <t>φ1​ și φ2</t>
  </si>
  <si>
    <t>rad</t>
  </si>
  <si>
    <t>e1</t>
  </si>
  <si>
    <t>e2</t>
  </si>
  <si>
    <t>α</t>
  </si>
  <si>
    <t>γ</t>
  </si>
  <si>
    <t>e3</t>
  </si>
  <si>
    <t>e4</t>
  </si>
  <si>
    <t>k1</t>
  </si>
  <si>
    <t>k2</t>
  </si>
  <si>
    <t>Cp</t>
  </si>
  <si>
    <t>Se alege caracteristica pentru franele fara efect servo (0.5…0.65)   / (0.10…18)     Cs=</t>
  </si>
  <si>
    <t>m^2                                                                                                S</t>
  </si>
  <si>
    <t>Raza exterioara sabotului</t>
  </si>
  <si>
    <t>Raza interioara sabotului</t>
  </si>
  <si>
    <t>Raza medie a sabotului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</si>
</sst>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right"/>
    </xf>
    <xf numFmtId="0" fontId="0" fillId="2" borderId="0" xfId="0" applyFill="1"/>
    <xf numFmtId="0" fontId="0" fillId="5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203637</xdr:colOff>
      <xdr:row>20</xdr:row>
      <xdr:rowOff>183931</xdr:rowOff>
    </xdr:from>
    <xdr:to>
      <xdr:col>6</xdr:col>
      <xdr:colOff>80768</xdr:colOff>
      <xdr:row>26</xdr:row>
      <xdr:rowOff>79327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EF4B69-7591-8EB7-CB77-FDA99354D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8154" y="3993931"/>
          <a:ext cx="2143424" cy="1228896"/>
        </a:xfrm>
        <a:prstGeom prst="rect">
          <a:avLst/>
        </a:prstGeom>
      </xdr:spPr>
    </xdr:pic>
    <xdr:clientData/>
  </xdr:twoCellAnchor>
  <xdr:twoCellAnchor editAs="oneCell">
    <xdr:from>
      <xdr:col>3</xdr:col>
      <xdr:colOff>285980</xdr:colOff>
      <xdr:row>37</xdr:row>
      <xdr:rowOff>6568</xdr:rowOff>
    </xdr:from>
    <xdr:to>
      <xdr:col>3</xdr:col>
      <xdr:colOff>1573521</xdr:colOff>
      <xdr:row>38</xdr:row>
      <xdr:rowOff>26275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5ED45F-78A8-372A-031A-632C63CE7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2066" y="7817068"/>
          <a:ext cx="1287541" cy="210207"/>
        </a:xfrm>
        <a:prstGeom prst="rect">
          <a:avLst/>
        </a:prstGeom>
      </xdr:spPr>
    </xdr:pic>
    <xdr:clientData/>
  </xdr:twoCellAnchor>
  <xdr:twoCellAnchor editAs="oneCell">
    <xdr:from>
      <xdr:col>3</xdr:col>
      <xdr:colOff>238708</xdr:colOff>
      <xdr:row>40</xdr:row>
      <xdr:rowOff>65690</xdr:rowOff>
    </xdr:from>
    <xdr:to>
      <xdr:col>3</xdr:col>
      <xdr:colOff>1494952</xdr:colOff>
      <xdr:row>40</xdr:row>
      <xdr:rowOff>308740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890896-B34C-29B5-68B0-601F73232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15001" y="8638190"/>
          <a:ext cx="1256244" cy="243050"/>
        </a:xfrm>
        <a:prstGeom prst="rect">
          <a:avLst/>
        </a:prstGeom>
      </xdr:spPr>
    </xdr:pic>
    <xdr:clientData/>
  </xdr:twoCellAnchor>
  <xdr:twoCellAnchor editAs="oneCell">
    <xdr:from>
      <xdr:col>3</xdr:col>
      <xdr:colOff>1569045</xdr:colOff>
      <xdr:row>37</xdr:row>
      <xdr:rowOff>177363</xdr:rowOff>
    </xdr:from>
    <xdr:to>
      <xdr:col>4</xdr:col>
      <xdr:colOff>657395</xdr:colOff>
      <xdr:row>39</xdr:row>
      <xdr:rowOff>10548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E256F3-2F76-505B-30E8-A93B7C58D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45338" y="8178363"/>
          <a:ext cx="986781" cy="214185"/>
        </a:xfrm>
        <a:prstGeom prst="rect">
          <a:avLst/>
        </a:prstGeom>
      </xdr:spPr>
    </xdr:pic>
    <xdr:clientData/>
  </xdr:twoCellAnchor>
  <xdr:twoCellAnchor editAs="oneCell">
    <xdr:from>
      <xdr:col>3</xdr:col>
      <xdr:colOff>137948</xdr:colOff>
      <xdr:row>40</xdr:row>
      <xdr:rowOff>328450</xdr:rowOff>
    </xdr:from>
    <xdr:to>
      <xdr:col>3</xdr:col>
      <xdr:colOff>1381530</xdr:colOff>
      <xdr:row>42</xdr:row>
      <xdr:rowOff>42362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B94339-C95E-8841-82C4-74257078E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14241" y="8900950"/>
          <a:ext cx="1243582" cy="285412"/>
        </a:xfrm>
        <a:prstGeom prst="rect">
          <a:avLst/>
        </a:prstGeom>
      </xdr:spPr>
    </xdr:pic>
    <xdr:clientData/>
  </xdr:twoCellAnchor>
  <xdr:twoCellAnchor editAs="oneCell">
    <xdr:from>
      <xdr:col>3</xdr:col>
      <xdr:colOff>137949</xdr:colOff>
      <xdr:row>42</xdr:row>
      <xdr:rowOff>162608</xdr:rowOff>
    </xdr:from>
    <xdr:to>
      <xdr:col>3</xdr:col>
      <xdr:colOff>1092991</xdr:colOff>
      <xdr:row>44</xdr:row>
      <xdr:rowOff>58205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A77A6A9-A6AE-3BA7-C9DA-C29F65212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14242" y="9306608"/>
          <a:ext cx="955042" cy="276597"/>
        </a:xfrm>
        <a:prstGeom prst="rect">
          <a:avLst/>
        </a:prstGeom>
      </xdr:spPr>
    </xdr:pic>
    <xdr:clientData/>
  </xdr:twoCellAnchor>
  <xdr:twoCellAnchor editAs="oneCell">
    <xdr:from>
      <xdr:col>3</xdr:col>
      <xdr:colOff>130622</xdr:colOff>
      <xdr:row>46</xdr:row>
      <xdr:rowOff>151087</xdr:rowOff>
    </xdr:from>
    <xdr:to>
      <xdr:col>3</xdr:col>
      <xdr:colOff>1450700</xdr:colOff>
      <xdr:row>48</xdr:row>
      <xdr:rowOff>48339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A6A0F8E-75CC-4B9A-12B4-5201B66E7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06915" y="10057087"/>
          <a:ext cx="1320078" cy="278252"/>
        </a:xfrm>
        <a:prstGeom prst="rect">
          <a:avLst/>
        </a:prstGeom>
      </xdr:spPr>
    </xdr:pic>
    <xdr:clientData/>
  </xdr:twoCellAnchor>
  <xdr:twoCellAnchor editAs="oneCell">
    <xdr:from>
      <xdr:col>3</xdr:col>
      <xdr:colOff>1898430</xdr:colOff>
      <xdr:row>44</xdr:row>
      <xdr:rowOff>135362</xdr:rowOff>
    </xdr:from>
    <xdr:to>
      <xdr:col>6</xdr:col>
      <xdr:colOff>89023</xdr:colOff>
      <xdr:row>46</xdr:row>
      <xdr:rowOff>36249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E3E5E32-5179-B4DF-22DC-522287F28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74723" y="9660362"/>
          <a:ext cx="2355317" cy="281887"/>
        </a:xfrm>
        <a:prstGeom prst="rect">
          <a:avLst/>
        </a:prstGeom>
      </xdr:spPr>
    </xdr:pic>
    <xdr:clientData/>
  </xdr:twoCellAnchor>
  <xdr:twoCellAnchor editAs="oneCell">
    <xdr:from>
      <xdr:col>3</xdr:col>
      <xdr:colOff>1822899</xdr:colOff>
      <xdr:row>46</xdr:row>
      <xdr:rowOff>52549</xdr:rowOff>
    </xdr:from>
    <xdr:to>
      <xdr:col>5</xdr:col>
      <xdr:colOff>578069</xdr:colOff>
      <xdr:row>47</xdr:row>
      <xdr:rowOff>103760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B0F21B8-2E55-0F97-F2D5-71E0B67F7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99192" y="9958549"/>
          <a:ext cx="2308980" cy="241711"/>
        </a:xfrm>
        <a:prstGeom prst="rect">
          <a:avLst/>
        </a:prstGeom>
      </xdr:spPr>
    </xdr:pic>
    <xdr:clientData/>
  </xdr:twoCellAnchor>
  <xdr:twoCellAnchor editAs="oneCell">
    <xdr:from>
      <xdr:col>4</xdr:col>
      <xdr:colOff>278306</xdr:colOff>
      <xdr:row>49</xdr:row>
      <xdr:rowOff>91966</xdr:rowOff>
    </xdr:from>
    <xdr:to>
      <xdr:col>4</xdr:col>
      <xdr:colOff>1265511</xdr:colOff>
      <xdr:row>53</xdr:row>
      <xdr:rowOff>122118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A1D21B4-6368-83E8-BAC1-669D9CA69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53030" y="10569466"/>
          <a:ext cx="987205" cy="792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topLeftCell="A26" zoomScale="145" zoomScaleNormal="145" workbookViewId="0">
      <selection activeCell="B33" sqref="B33"/>
    </sheetView>
  </sheetViews>
  <sheetFormatPr defaultRowHeight="15" x14ac:dyDescent="0.25"/>
  <cols>
    <col min="1" max="1" width="25.85546875" style="4" customWidth="1"/>
    <col min="2" max="2" width="12.28515625" style="2" bestFit="1" customWidth="1"/>
    <col min="3" max="3" width="53" style="3" customWidth="1"/>
    <col min="4" max="4" width="28.42578125" style="4" customWidth="1"/>
    <col min="5" max="5" width="24.85546875" style="2" customWidth="1"/>
    <col min="6" max="6" width="9.140625" style="3"/>
    <col min="7" max="16384" width="9.140625" style="1"/>
  </cols>
  <sheetData>
    <row r="1" spans="1:6" x14ac:dyDescent="0.25">
      <c r="A1" s="5" t="s">
        <v>0</v>
      </c>
      <c r="B1" s="6">
        <v>6357.65</v>
      </c>
      <c r="C1" s="7" t="s">
        <v>1</v>
      </c>
      <c r="D1" s="5"/>
      <c r="E1" s="6"/>
      <c r="F1" s="7"/>
    </row>
    <row r="2" spans="1:6" x14ac:dyDescent="0.25">
      <c r="A2" s="5" t="s">
        <v>2</v>
      </c>
      <c r="B2" s="6">
        <v>2550</v>
      </c>
      <c r="C2" s="7" t="s">
        <v>1</v>
      </c>
      <c r="D2" s="5"/>
      <c r="E2" s="6"/>
      <c r="F2" s="7"/>
    </row>
    <row r="3" spans="1:6" x14ac:dyDescent="0.25">
      <c r="A3" s="5" t="s">
        <v>3</v>
      </c>
      <c r="B3" s="6">
        <v>3165</v>
      </c>
      <c r="C3" s="7" t="s">
        <v>4</v>
      </c>
      <c r="D3" s="5"/>
      <c r="E3" s="6"/>
      <c r="F3" s="7"/>
    </row>
    <row r="4" spans="1:6" x14ac:dyDescent="0.25">
      <c r="A4" s="5" t="s">
        <v>5</v>
      </c>
      <c r="B4" s="6">
        <v>12200</v>
      </c>
      <c r="C4" s="7" t="s">
        <v>6</v>
      </c>
      <c r="D4" s="5"/>
      <c r="E4" s="6"/>
      <c r="F4" s="7"/>
    </row>
    <row r="5" spans="1:6" x14ac:dyDescent="0.25">
      <c r="A5" s="5" t="s">
        <v>7</v>
      </c>
      <c r="B5" s="6">
        <v>28500</v>
      </c>
      <c r="C5" s="7" t="s">
        <v>8</v>
      </c>
      <c r="D5" s="5">
        <v>285000</v>
      </c>
      <c r="E5" s="6" t="s">
        <v>31</v>
      </c>
      <c r="F5" s="7"/>
    </row>
    <row r="6" spans="1:6" x14ac:dyDescent="0.25">
      <c r="A6" s="5" t="s">
        <v>9</v>
      </c>
      <c r="B6" s="6">
        <v>4100</v>
      </c>
      <c r="C6" s="7" t="s">
        <v>10</v>
      </c>
      <c r="D6" s="5"/>
      <c r="E6" s="6"/>
      <c r="F6" s="7"/>
    </row>
    <row r="7" spans="1:6" x14ac:dyDescent="0.25">
      <c r="A7" s="5" t="s">
        <v>28</v>
      </c>
      <c r="B7" s="6">
        <v>9.81</v>
      </c>
      <c r="C7" s="7"/>
      <c r="D7" s="5"/>
      <c r="E7" s="6"/>
      <c r="F7" s="7"/>
    </row>
    <row r="8" spans="1:6" x14ac:dyDescent="0.25">
      <c r="A8" s="5" t="s">
        <v>11</v>
      </c>
      <c r="B8" s="6">
        <v>16300</v>
      </c>
      <c r="C8" s="7"/>
      <c r="D8" s="5"/>
      <c r="E8" s="6"/>
      <c r="F8" s="7"/>
    </row>
    <row r="9" spans="1:6" x14ac:dyDescent="0.25">
      <c r="A9" s="5" t="s">
        <v>12</v>
      </c>
      <c r="B9" s="6">
        <v>2</v>
      </c>
      <c r="C9" s="7"/>
      <c r="D9" s="5"/>
      <c r="E9" s="6"/>
      <c r="F9" s="7"/>
    </row>
    <row r="10" spans="1:6" x14ac:dyDescent="0.25">
      <c r="A10" s="5" t="s">
        <v>13</v>
      </c>
      <c r="B10" s="6">
        <v>75</v>
      </c>
      <c r="C10" s="7"/>
      <c r="D10" s="5"/>
      <c r="E10" s="6"/>
      <c r="F10" s="7"/>
    </row>
    <row r="11" spans="1:6" x14ac:dyDescent="0.25">
      <c r="A11" s="5" t="s">
        <v>14</v>
      </c>
      <c r="B11" s="6">
        <f>B4+(B9*B10)+B8</f>
        <v>28650</v>
      </c>
      <c r="C11" s="7"/>
      <c r="D11" s="5"/>
      <c r="E11" s="6"/>
      <c r="F11" s="7"/>
    </row>
    <row r="12" spans="1:6" x14ac:dyDescent="0.25">
      <c r="A12" s="5" t="s">
        <v>15</v>
      </c>
      <c r="B12" s="6">
        <v>2733.33</v>
      </c>
      <c r="C12" s="7"/>
      <c r="D12" s="5"/>
      <c r="E12" s="6"/>
      <c r="F12" s="7"/>
    </row>
    <row r="13" spans="1:6" x14ac:dyDescent="0.25">
      <c r="A13" s="5" t="s">
        <v>16</v>
      </c>
      <c r="B13" s="6">
        <v>1366.6667</v>
      </c>
      <c r="C13" s="7"/>
      <c r="D13" s="5"/>
      <c r="E13" s="6"/>
      <c r="F13" s="7"/>
    </row>
    <row r="14" spans="1:6" x14ac:dyDescent="0.25">
      <c r="A14" s="5" t="s">
        <v>17</v>
      </c>
      <c r="B14" s="6">
        <v>9500</v>
      </c>
      <c r="C14" s="7" t="s">
        <v>31</v>
      </c>
      <c r="D14" s="5"/>
      <c r="E14" s="6"/>
      <c r="F14" s="7"/>
    </row>
    <row r="15" spans="1:6" x14ac:dyDescent="0.25">
      <c r="A15" s="5" t="s">
        <v>18</v>
      </c>
      <c r="B15" s="6">
        <v>1900</v>
      </c>
      <c r="C15" s="7" t="s">
        <v>31</v>
      </c>
      <c r="D15" s="5"/>
      <c r="E15" s="6"/>
      <c r="F15" s="7"/>
    </row>
    <row r="16" spans="1:6" x14ac:dyDescent="0.25">
      <c r="A16" s="5" t="s">
        <v>19</v>
      </c>
      <c r="B16" s="6">
        <v>2.0499999999999998</v>
      </c>
      <c r="C16" s="7" t="s">
        <v>27</v>
      </c>
      <c r="D16" s="5"/>
      <c r="E16" s="6"/>
      <c r="F16" s="7"/>
    </row>
    <row r="17" spans="1:6" x14ac:dyDescent="0.25">
      <c r="A17" s="5" t="s">
        <v>20</v>
      </c>
      <c r="B17" s="6">
        <v>507.51</v>
      </c>
      <c r="C17" s="7"/>
      <c r="D17" s="5"/>
      <c r="E17" s="6"/>
      <c r="F17" s="7"/>
    </row>
    <row r="18" spans="1:6" x14ac:dyDescent="0.25">
      <c r="A18" s="5" t="s">
        <v>21</v>
      </c>
      <c r="B18" s="6">
        <v>508.17399999999998</v>
      </c>
      <c r="C18" s="7"/>
      <c r="D18" s="5"/>
      <c r="E18" s="6"/>
      <c r="F18" s="7"/>
    </row>
    <row r="19" spans="1:6" x14ac:dyDescent="0.25">
      <c r="A19" s="5" t="s">
        <v>22</v>
      </c>
      <c r="B19" s="6">
        <v>252</v>
      </c>
      <c r="C19" s="7"/>
      <c r="D19" s="5"/>
      <c r="E19" s="6"/>
      <c r="F19" s="7"/>
    </row>
    <row r="20" spans="1:6" x14ac:dyDescent="0.25">
      <c r="A20" s="5" t="s">
        <v>23</v>
      </c>
      <c r="B20" s="6">
        <v>315</v>
      </c>
      <c r="C20" s="7"/>
      <c r="D20" s="5"/>
      <c r="E20" s="6"/>
      <c r="F20" s="7"/>
    </row>
    <row r="21" spans="1:6" x14ac:dyDescent="0.25">
      <c r="A21" s="5" t="s">
        <v>24</v>
      </c>
      <c r="B21" s="6">
        <v>0.94499999999999995</v>
      </c>
      <c r="C21" s="7"/>
      <c r="D21" s="5"/>
      <c r="E21" s="6"/>
      <c r="F21" s="7"/>
    </row>
    <row r="22" spans="1:6" x14ac:dyDescent="0.25">
      <c r="A22" s="5" t="s">
        <v>25</v>
      </c>
      <c r="B22" s="6">
        <v>7.0435800000000004</v>
      </c>
      <c r="C22" s="7"/>
      <c r="D22" s="5"/>
      <c r="E22" s="6"/>
      <c r="F22" s="7"/>
    </row>
    <row r="23" spans="1:6" x14ac:dyDescent="0.25">
      <c r="A23" s="5" t="s">
        <v>26</v>
      </c>
      <c r="B23" s="6">
        <f>(D5/B7)*B22</f>
        <v>204630</v>
      </c>
      <c r="C23" s="7"/>
      <c r="D23" s="5"/>
      <c r="E23" s="6"/>
      <c r="F23" s="7"/>
    </row>
    <row r="24" spans="1:6" ht="30" x14ac:dyDescent="0.25">
      <c r="A24" s="5" t="s">
        <v>24</v>
      </c>
      <c r="B24" s="6">
        <f>(B13+(B22/B7)*B16)/(B12-(B22/B7)*B16)</f>
        <v>0.50080880848093834</v>
      </c>
      <c r="C24" s="7" t="s">
        <v>29</v>
      </c>
      <c r="D24" s="5"/>
      <c r="E24" s="6"/>
      <c r="F24" s="7"/>
    </row>
    <row r="25" spans="1:6" x14ac:dyDescent="0.25">
      <c r="A25" s="5" t="s">
        <v>30</v>
      </c>
      <c r="B25" s="6">
        <f>B23/(2+B24)</f>
        <v>81825.527527751314</v>
      </c>
      <c r="C25" s="7" t="s">
        <v>34</v>
      </c>
      <c r="D25" s="5"/>
      <c r="E25" s="6"/>
      <c r="F25" s="7"/>
    </row>
    <row r="26" spans="1:6" x14ac:dyDescent="0.25">
      <c r="A26" s="5" t="s">
        <v>32</v>
      </c>
      <c r="B26" s="6">
        <f>B25*B24</f>
        <v>40978.944944497358</v>
      </c>
      <c r="C26" s="7" t="s">
        <v>35</v>
      </c>
      <c r="D26" s="5"/>
      <c r="E26" s="6"/>
      <c r="F26" s="7"/>
    </row>
    <row r="27" spans="1:6" x14ac:dyDescent="0.25">
      <c r="A27" s="5" t="s">
        <v>33</v>
      </c>
      <c r="B27" s="6">
        <f>2*B25+B26</f>
        <v>204630</v>
      </c>
      <c r="C27" s="7"/>
      <c r="D27" s="5"/>
      <c r="E27" s="6"/>
      <c r="F27" s="7"/>
    </row>
    <row r="28" spans="1:6" ht="30" x14ac:dyDescent="0.25">
      <c r="A28" s="5" t="s">
        <v>36</v>
      </c>
      <c r="B28" s="6">
        <v>460</v>
      </c>
      <c r="C28" s="7" t="s">
        <v>41</v>
      </c>
      <c r="D28" s="5"/>
      <c r="E28" s="6"/>
      <c r="F28" s="7"/>
    </row>
    <row r="29" spans="1:6" x14ac:dyDescent="0.25">
      <c r="A29" s="5" t="s">
        <v>38</v>
      </c>
      <c r="B29" s="6">
        <v>100</v>
      </c>
      <c r="C29" s="7" t="s">
        <v>37</v>
      </c>
      <c r="D29" s="5" t="s">
        <v>39</v>
      </c>
      <c r="E29" s="6"/>
      <c r="F29" s="7"/>
    </row>
    <row r="30" spans="1:6" x14ac:dyDescent="0.25">
      <c r="A30" s="10" t="s">
        <v>40</v>
      </c>
      <c r="B30" s="10"/>
      <c r="C30" s="10"/>
      <c r="D30" s="10"/>
      <c r="E30" s="10"/>
      <c r="F30" s="10"/>
    </row>
    <row r="31" spans="1:6" ht="45" x14ac:dyDescent="0.25">
      <c r="A31" s="5" t="s">
        <v>43</v>
      </c>
      <c r="B31" s="6">
        <v>0.6</v>
      </c>
      <c r="C31" s="7" t="s">
        <v>44</v>
      </c>
      <c r="D31" s="5"/>
      <c r="E31" s="6"/>
      <c r="F31" s="6"/>
    </row>
    <row r="32" spans="1:6" x14ac:dyDescent="0.25">
      <c r="A32" s="5" t="s">
        <v>77</v>
      </c>
      <c r="B32" s="6">
        <f>B28/2</f>
        <v>230</v>
      </c>
      <c r="C32" s="7" t="s">
        <v>48</v>
      </c>
      <c r="D32" s="5" t="s">
        <v>42</v>
      </c>
      <c r="E32" s="6"/>
      <c r="F32" s="7"/>
    </row>
    <row r="33" spans="1:6" x14ac:dyDescent="0.25">
      <c r="A33" s="5" t="s">
        <v>78</v>
      </c>
      <c r="B33" s="6">
        <f>B32*B31</f>
        <v>138</v>
      </c>
      <c r="C33" s="7" t="s">
        <v>47</v>
      </c>
      <c r="D33" s="5" t="s">
        <v>45</v>
      </c>
      <c r="E33" s="6"/>
      <c r="F33" s="7"/>
    </row>
    <row r="34" spans="1:6" x14ac:dyDescent="0.25">
      <c r="A34" s="5" t="s">
        <v>49</v>
      </c>
      <c r="B34" s="6">
        <v>180</v>
      </c>
      <c r="C34" s="7" t="s">
        <v>50</v>
      </c>
      <c r="D34" s="5" t="s">
        <v>51</v>
      </c>
      <c r="E34" s="6"/>
      <c r="F34" s="7"/>
    </row>
    <row r="35" spans="1:6" x14ac:dyDescent="0.25">
      <c r="A35" s="5" t="s">
        <v>79</v>
      </c>
      <c r="B35" s="6">
        <f>(B32+B33)/2</f>
        <v>184</v>
      </c>
      <c r="C35" s="7" t="s">
        <v>46</v>
      </c>
      <c r="D35" s="5"/>
      <c r="E35" s="6"/>
      <c r="F35" s="7"/>
    </row>
    <row r="36" spans="1:6" x14ac:dyDescent="0.25">
      <c r="A36" s="11" t="s">
        <v>75</v>
      </c>
      <c r="B36" s="12"/>
      <c r="C36" s="12"/>
      <c r="D36" s="12"/>
      <c r="E36" s="12"/>
      <c r="F36" s="13"/>
    </row>
    <row r="37" spans="1:6" ht="30" x14ac:dyDescent="0.25">
      <c r="A37" s="5" t="s">
        <v>53</v>
      </c>
      <c r="B37" s="6">
        <f>B25/B38</f>
        <v>1132426.6716454551</v>
      </c>
      <c r="C37" s="7" t="s">
        <v>54</v>
      </c>
      <c r="D37" s="5">
        <f>B37*10^(-6)</f>
        <v>1.132426671645455</v>
      </c>
      <c r="E37" s="6" t="s">
        <v>55</v>
      </c>
      <c r="F37" s="7"/>
    </row>
    <row r="38" spans="1:6" x14ac:dyDescent="0.25">
      <c r="A38" s="5" t="s">
        <v>52</v>
      </c>
      <c r="B38" s="6">
        <f>(B32*B29*3.1416)/1000000</f>
        <v>7.2256799999999996E-2</v>
      </c>
      <c r="C38" s="7" t="s">
        <v>76</v>
      </c>
      <c r="D38" s="5"/>
      <c r="E38" s="6"/>
      <c r="F38" s="7"/>
    </row>
    <row r="39" spans="1:6" x14ac:dyDescent="0.25">
      <c r="A39" s="5" t="s">
        <v>56</v>
      </c>
      <c r="B39" s="6">
        <f>D37*B38</f>
        <v>8.182552752775131E-2</v>
      </c>
      <c r="C39" s="7"/>
      <c r="D39" s="5">
        <f>B39*1000000</f>
        <v>81825.527527751314</v>
      </c>
      <c r="E39" s="6" t="s">
        <v>31</v>
      </c>
      <c r="F39" s="7"/>
    </row>
    <row r="40" spans="1:6" x14ac:dyDescent="0.25">
      <c r="A40" s="5" t="s">
        <v>62</v>
      </c>
      <c r="B40" s="6">
        <v>0.35</v>
      </c>
      <c r="C40" s="5" t="s">
        <v>57</v>
      </c>
      <c r="E40" s="6"/>
      <c r="F40" s="7"/>
    </row>
    <row r="41" spans="1:6" ht="30" x14ac:dyDescent="0.25">
      <c r="A41" s="5" t="s">
        <v>58</v>
      </c>
      <c r="B41" s="6">
        <f>B40*D39</f>
        <v>28638.934634712958</v>
      </c>
      <c r="C41" s="7" t="s">
        <v>31</v>
      </c>
      <c r="D41" s="5"/>
      <c r="E41" s="6"/>
      <c r="F41" s="7"/>
    </row>
    <row r="42" spans="1:6" x14ac:dyDescent="0.25">
      <c r="A42" s="4" t="s">
        <v>59</v>
      </c>
      <c r="B42" s="2">
        <v>79534.41</v>
      </c>
      <c r="C42" s="3" t="s">
        <v>60</v>
      </c>
    </row>
    <row r="43" spans="1:6" x14ac:dyDescent="0.25">
      <c r="A43" s="8"/>
      <c r="B43" s="8"/>
      <c r="C43" s="8"/>
      <c r="D43" s="8"/>
      <c r="E43" s="8"/>
      <c r="F43" s="8"/>
    </row>
    <row r="44" spans="1:6" x14ac:dyDescent="0.25">
      <c r="A44" s="4" t="s">
        <v>61</v>
      </c>
      <c r="C44" s="3" t="s">
        <v>63</v>
      </c>
    </row>
    <row r="45" spans="1:6" x14ac:dyDescent="0.25">
      <c r="A45" s="9" t="s">
        <v>64</v>
      </c>
      <c r="B45" s="2">
        <v>0</v>
      </c>
      <c r="C45" s="3">
        <f>180*((PI()/180))</f>
        <v>3.1415926535897931</v>
      </c>
      <c r="D45" s="4" t="s">
        <v>65</v>
      </c>
    </row>
    <row r="46" spans="1:6" x14ac:dyDescent="0.25">
      <c r="A46" s="4" t="s">
        <v>66</v>
      </c>
      <c r="B46" s="2">
        <f>((C45-B45)/2) - ((SIN(2*C45) - SIN(2*B45))/4) + (B40 * (B35/1000) / B12) * (COS(C45) - COS(B45) + (COS(2*C45) - COS(2*B45))/4)</f>
        <v>1.5707492047862113</v>
      </c>
    </row>
    <row r="47" spans="1:6" x14ac:dyDescent="0.25">
      <c r="A47" s="4" t="s">
        <v>67</v>
      </c>
      <c r="B47" s="2">
        <f>(-(COS(2*C45) - COS(2*B45))/4) + (B40 * ((C45-B45)/2 + (B35/1000 / B12) * (SIN(C45) - SIN(B45) + (SIN(2*C45) - SIN(2*B45))/4)))</f>
        <v>0.5497787143782138</v>
      </c>
    </row>
    <row r="48" spans="1:6" x14ac:dyDescent="0.25">
      <c r="A48" s="4" t="s">
        <v>68</v>
      </c>
      <c r="B48" s="2">
        <f>ATAN((B16/B12))</f>
        <v>7.5000077400979475E-4</v>
      </c>
    </row>
    <row r="49" spans="1:4" x14ac:dyDescent="0.25">
      <c r="A49" s="4" t="s">
        <v>69</v>
      </c>
      <c r="B49" s="2">
        <f>7.04358*PI()/180</f>
        <v>0.12293366212762219</v>
      </c>
      <c r="C49" s="3" t="s">
        <v>65</v>
      </c>
      <c r="D49" s="4">
        <v>7.0435800000000004</v>
      </c>
    </row>
    <row r="50" spans="1:4" x14ac:dyDescent="0.25">
      <c r="A50" s="4" t="s">
        <v>70</v>
      </c>
      <c r="B50" s="2">
        <f>(
  (SIN(ATAN(B16/B12)) - B40*COS(ATAN(B16/B12))) *
  ((C45-B45)/2 + (SIN(2*C45) - SIN(2*B45))/4)
) -
(
  (COS(ATAN(B16/B12)) + B40*SIN(ATAN(B16/B12))) *
  (COS(2*C45) - COS(2*B45))/4
)</f>
        <v>-0.54860046140217755</v>
      </c>
    </row>
    <row r="51" spans="1:4" x14ac:dyDescent="0.25">
      <c r="A51" s="4" t="s">
        <v>71</v>
      </c>
      <c r="B51" s="2">
        <f>((COS(ATAN(B16/B12)) + B40*SIN(ATAN(B16/B12))) * ((C45-B45)/2 + (SIN(2*C45) - SIN(2*B45))/4)) -( (SIN(ATAN(B16/B12)) - B40*COS(ATAN(B16/B12))) *(COS(2*C45) - COS(2*B45))/4)</f>
        <v>1.5712082194301997</v>
      </c>
    </row>
    <row r="52" spans="1:4" x14ac:dyDescent="0.25">
      <c r="A52" s="4" t="s">
        <v>72</v>
      </c>
      <c r="B52" s="2">
        <v>8.5979999999999997E-3</v>
      </c>
    </row>
    <row r="53" spans="1:4" x14ac:dyDescent="0.25">
      <c r="A53" s="4" t="s">
        <v>73</v>
      </c>
      <c r="B53" s="2">
        <v>5.8035999999999997E-2</v>
      </c>
    </row>
    <row r="54" spans="1:4" x14ac:dyDescent="0.25">
      <c r="A54" s="4" t="s">
        <v>74</v>
      </c>
      <c r="B54" s="2">
        <f>B40*((B16/B12*B51-B47*SIN(D49))*(COS(B45)-COS(180))+(B16/B12*B50-B46*SIN(D49)*(SIN(0)-SIN(180)))/(B47*B50-B46*B51))</f>
        <v>-0.1016711638670983</v>
      </c>
    </row>
  </sheetData>
  <mergeCells count="2">
    <mergeCell ref="A30:F30"/>
    <mergeCell ref="A36:F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Stefan Bordean</cp:lastModifiedBy>
  <dcterms:created xsi:type="dcterms:W3CDTF">2015-06-05T18:17:20Z</dcterms:created>
  <dcterms:modified xsi:type="dcterms:W3CDTF">2024-12-14T19:23:29Z</dcterms:modified>
</cp:coreProperties>
</file>