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https://singaporelife-my.sharepoint.com/personal/caroline_low_singlife_com/Documents/Desktop/PIAS PF Framework/Roll out V1/Final version Roll out 2022.11/"/>
    </mc:Choice>
  </mc:AlternateContent>
  <xr:revisionPtr revIDLastSave="1648" documentId="13_ncr:1_{C66B5445-C7B2-467E-AAD0-7BE5604D1A4D}" xr6:coauthVersionLast="47" xr6:coauthVersionMax="47" xr10:uidLastSave="{376BEFCE-640D-47C5-AF25-F662E8AF4393}"/>
  <bookViews>
    <workbookView xWindow="-108" yWindow="-108" windowWidth="23256" windowHeight="12576" activeTab="1" xr2:uid="{0DE54DCA-0F67-449B-B8C0-F0ED3F684F2B}"/>
  </bookViews>
  <sheets>
    <sheet name="Instructions-GEN" sheetId="3" r:id="rId1"/>
    <sheet name="Supplementary Illustration-GEN" sheetId="2" r:id="rId2"/>
    <sheet name="Instructions-SL Flexi Life" sheetId="6" r:id="rId3"/>
    <sheet name="Supp Ill.-SL Flexi Life Income" sheetId="5" r:id="rId4"/>
  </sheets>
  <definedNames>
    <definedName name="_xlnm.Print_Titles" localSheetId="3">'Supp Ill.-SL Flexi Life Income'!$1:$26</definedName>
    <definedName name="_xlnm.Print_Titles" localSheetId="1">'Supplementary Illustration-GEN'!$1:$26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5" l="1"/>
  <c r="D17" i="5" s="1"/>
  <c r="C34" i="5" s="1"/>
  <c r="C37" i="5"/>
  <c r="N37" i="5" s="1"/>
  <c r="Q37" i="5" s="1"/>
  <c r="C38" i="5"/>
  <c r="C39" i="5"/>
  <c r="C40" i="5"/>
  <c r="C41" i="5"/>
  <c r="M41" i="5" s="1"/>
  <c r="P41" i="5" s="1"/>
  <c r="A43" i="5"/>
  <c r="F43" i="5" s="1"/>
  <c r="F41" i="5"/>
  <c r="N41" i="5" s="1"/>
  <c r="Q41" i="5" s="1"/>
  <c r="E41" i="5"/>
  <c r="D41" i="5"/>
  <c r="F40" i="5"/>
  <c r="N40" i="5" s="1"/>
  <c r="Q40" i="5" s="1"/>
  <c r="E40" i="5"/>
  <c r="D40" i="5"/>
  <c r="F39" i="5"/>
  <c r="N39" i="5" s="1"/>
  <c r="Q39" i="5" s="1"/>
  <c r="E39" i="5"/>
  <c r="M39" i="5" s="1"/>
  <c r="P39" i="5" s="1"/>
  <c r="D39" i="5"/>
  <c r="F38" i="5"/>
  <c r="E38" i="5"/>
  <c r="D38" i="5"/>
  <c r="L38" i="5" s="1"/>
  <c r="F37" i="5"/>
  <c r="E37" i="5"/>
  <c r="D37" i="5"/>
  <c r="F31" i="5"/>
  <c r="F32" i="5"/>
  <c r="F33" i="5"/>
  <c r="F34" i="5"/>
  <c r="F35" i="5"/>
  <c r="F30" i="5"/>
  <c r="E31" i="5"/>
  <c r="E32" i="5"/>
  <c r="E33" i="5"/>
  <c r="E34" i="5"/>
  <c r="E35" i="5"/>
  <c r="E30" i="5"/>
  <c r="D30" i="5"/>
  <c r="D31" i="5"/>
  <c r="D32" i="5"/>
  <c r="D33" i="5"/>
  <c r="D34" i="5"/>
  <c r="D35" i="5"/>
  <c r="J23" i="5"/>
  <c r="D23" i="5"/>
  <c r="A87" i="5"/>
  <c r="Q70" i="5"/>
  <c r="P70" i="5"/>
  <c r="A66" i="5"/>
  <c r="A62" i="5"/>
  <c r="A61" i="5"/>
  <c r="J61" i="5" s="1"/>
  <c r="A60" i="5"/>
  <c r="C60" i="5" s="1"/>
  <c r="A59" i="5"/>
  <c r="C59" i="5" s="1"/>
  <c r="A58" i="5"/>
  <c r="A56" i="5"/>
  <c r="J56" i="5" s="1"/>
  <c r="A55" i="5"/>
  <c r="I55" i="5" s="1"/>
  <c r="A54" i="5"/>
  <c r="A53" i="5"/>
  <c r="I53" i="5" s="1"/>
  <c r="B52" i="5"/>
  <c r="A52" i="5"/>
  <c r="J52" i="5" s="1"/>
  <c r="H51" i="5"/>
  <c r="A51" i="5"/>
  <c r="A72" i="5" s="1"/>
  <c r="Q49" i="5"/>
  <c r="P49" i="5"/>
  <c r="A47" i="5"/>
  <c r="A45" i="5"/>
  <c r="B41" i="5"/>
  <c r="M40" i="5"/>
  <c r="P40" i="5" s="1"/>
  <c r="L40" i="5"/>
  <c r="B40" i="5"/>
  <c r="L39" i="5"/>
  <c r="B39" i="5"/>
  <c r="N38" i="5"/>
  <c r="Q38" i="5" s="1"/>
  <c r="M38" i="5"/>
  <c r="P38" i="5" s="1"/>
  <c r="B38" i="5"/>
  <c r="M37" i="5"/>
  <c r="P37" i="5" s="1"/>
  <c r="B37" i="5"/>
  <c r="B35" i="5"/>
  <c r="B34" i="5"/>
  <c r="B33" i="5"/>
  <c r="B32" i="5"/>
  <c r="B31" i="5"/>
  <c r="B30" i="5"/>
  <c r="Q28" i="5"/>
  <c r="P28" i="5"/>
  <c r="A28" i="5"/>
  <c r="C19" i="5"/>
  <c r="A89" i="5" s="1"/>
  <c r="C18" i="5"/>
  <c r="A49" i="5" s="1"/>
  <c r="A13" i="5"/>
  <c r="B35" i="2"/>
  <c r="B34" i="2"/>
  <c r="B33" i="2"/>
  <c r="B32" i="2"/>
  <c r="B31" i="2"/>
  <c r="B30" i="2"/>
  <c r="B41" i="2"/>
  <c r="B40" i="2"/>
  <c r="B39" i="2"/>
  <c r="B38" i="2"/>
  <c r="B37" i="2"/>
  <c r="B56" i="2"/>
  <c r="B55" i="2"/>
  <c r="B54" i="2"/>
  <c r="B53" i="2"/>
  <c r="B52" i="2"/>
  <c r="B51" i="2"/>
  <c r="B73" i="2"/>
  <c r="B74" i="2"/>
  <c r="B75" i="2"/>
  <c r="B76" i="2"/>
  <c r="B77" i="2"/>
  <c r="B72" i="2"/>
  <c r="A43" i="2"/>
  <c r="B43" i="2" s="1"/>
  <c r="Q70" i="2"/>
  <c r="P70" i="2"/>
  <c r="Q49" i="2"/>
  <c r="P49" i="2"/>
  <c r="Q28" i="2"/>
  <c r="P28" i="2"/>
  <c r="L41" i="5" l="1"/>
  <c r="B59" i="5"/>
  <c r="C62" i="5"/>
  <c r="I60" i="5"/>
  <c r="C61" i="5"/>
  <c r="D72" i="5"/>
  <c r="D51" i="5"/>
  <c r="E56" i="5"/>
  <c r="E77" i="5"/>
  <c r="F59" i="5"/>
  <c r="F80" i="5"/>
  <c r="D56" i="5"/>
  <c r="D77" i="5"/>
  <c r="F83" i="5"/>
  <c r="F62" i="5"/>
  <c r="D54" i="5"/>
  <c r="D75" i="5"/>
  <c r="E53" i="5"/>
  <c r="E74" i="5"/>
  <c r="F81" i="5"/>
  <c r="F60" i="5"/>
  <c r="F75" i="5"/>
  <c r="F54" i="5"/>
  <c r="E76" i="5"/>
  <c r="E55" i="5"/>
  <c r="D81" i="5"/>
  <c r="D60" i="5"/>
  <c r="D76" i="5"/>
  <c r="D55" i="5"/>
  <c r="F73" i="5"/>
  <c r="F52" i="5"/>
  <c r="D53" i="5"/>
  <c r="D74" i="5"/>
  <c r="E52" i="5"/>
  <c r="E73" i="5"/>
  <c r="D82" i="5"/>
  <c r="D61" i="5"/>
  <c r="D59" i="5"/>
  <c r="D80" i="5"/>
  <c r="E62" i="5"/>
  <c r="E83" i="5"/>
  <c r="F53" i="5"/>
  <c r="F74" i="5"/>
  <c r="E54" i="5"/>
  <c r="E75" i="5"/>
  <c r="E81" i="5"/>
  <c r="E60" i="5"/>
  <c r="M60" i="5" s="1"/>
  <c r="P60" i="5" s="1"/>
  <c r="D52" i="5"/>
  <c r="D73" i="5"/>
  <c r="F51" i="5"/>
  <c r="F72" i="5"/>
  <c r="E61" i="5"/>
  <c r="E82" i="5"/>
  <c r="F77" i="5"/>
  <c r="F56" i="5"/>
  <c r="F61" i="5"/>
  <c r="N61" i="5" s="1"/>
  <c r="Q61" i="5" s="1"/>
  <c r="F82" i="5"/>
  <c r="E51" i="5"/>
  <c r="E72" i="5"/>
  <c r="F76" i="5"/>
  <c r="F55" i="5"/>
  <c r="E59" i="5"/>
  <c r="E80" i="5"/>
  <c r="D62" i="5"/>
  <c r="L62" i="5" s="1"/>
  <c r="D83" i="5"/>
  <c r="F85" i="5"/>
  <c r="F64" i="5"/>
  <c r="E79" i="5"/>
  <c r="E58" i="5"/>
  <c r="C58" i="5"/>
  <c r="D79" i="5"/>
  <c r="D58" i="5"/>
  <c r="F79" i="5"/>
  <c r="F58" i="5"/>
  <c r="L37" i="5"/>
  <c r="E12" i="5"/>
  <c r="D19" i="5"/>
  <c r="E19" i="5" s="1"/>
  <c r="D18" i="5"/>
  <c r="C33" i="5"/>
  <c r="C32" i="5"/>
  <c r="C31" i="5"/>
  <c r="C30" i="5"/>
  <c r="F17" i="5"/>
  <c r="C43" i="5"/>
  <c r="E17" i="5"/>
  <c r="C35" i="5"/>
  <c r="D43" i="5"/>
  <c r="E43" i="5"/>
  <c r="H61" i="5"/>
  <c r="L61" i="5" s="1"/>
  <c r="I61" i="5"/>
  <c r="M61" i="5" s="1"/>
  <c r="P61" i="5" s="1"/>
  <c r="H52" i="5"/>
  <c r="B56" i="5"/>
  <c r="I52" i="5"/>
  <c r="I51" i="5"/>
  <c r="H56" i="5"/>
  <c r="I56" i="5"/>
  <c r="A75" i="5"/>
  <c r="I75" i="5" s="1"/>
  <c r="H55" i="5"/>
  <c r="A76" i="5"/>
  <c r="B54" i="5"/>
  <c r="L59" i="5"/>
  <c r="B61" i="5"/>
  <c r="I62" i="5"/>
  <c r="M62" i="5" s="1"/>
  <c r="P62" i="5" s="1"/>
  <c r="A80" i="5"/>
  <c r="I58" i="5"/>
  <c r="H60" i="5"/>
  <c r="L60" i="5" s="1"/>
  <c r="A81" i="5"/>
  <c r="C81" i="5" s="1"/>
  <c r="A64" i="5"/>
  <c r="J64" i="5" s="1"/>
  <c r="J51" i="5"/>
  <c r="H54" i="5"/>
  <c r="J55" i="5"/>
  <c r="H59" i="5"/>
  <c r="J60" i="5"/>
  <c r="B43" i="5"/>
  <c r="B51" i="5"/>
  <c r="I54" i="5"/>
  <c r="B55" i="5"/>
  <c r="I59" i="5"/>
  <c r="B60" i="5"/>
  <c r="A68" i="5"/>
  <c r="A74" i="5"/>
  <c r="A79" i="5"/>
  <c r="C79" i="5" s="1"/>
  <c r="A83" i="5"/>
  <c r="C83" i="5" s="1"/>
  <c r="H53" i="5"/>
  <c r="J54" i="5"/>
  <c r="H58" i="5"/>
  <c r="L58" i="5" s="1"/>
  <c r="J59" i="5"/>
  <c r="N59" i="5" s="1"/>
  <c r="Q59" i="5" s="1"/>
  <c r="H62" i="5"/>
  <c r="A70" i="5"/>
  <c r="H72" i="5"/>
  <c r="A73" i="5"/>
  <c r="H76" i="5"/>
  <c r="A77" i="5"/>
  <c r="A82" i="5"/>
  <c r="C82" i="5" s="1"/>
  <c r="J53" i="5"/>
  <c r="J58" i="5"/>
  <c r="N58" i="5" s="1"/>
  <c r="Q58" i="5" s="1"/>
  <c r="J62" i="5"/>
  <c r="N62" i="5" s="1"/>
  <c r="Q62" i="5" s="1"/>
  <c r="I72" i="5"/>
  <c r="B53" i="5"/>
  <c r="B58" i="5"/>
  <c r="B62" i="5"/>
  <c r="J72" i="5"/>
  <c r="J76" i="5"/>
  <c r="B72" i="5"/>
  <c r="B81" i="5"/>
  <c r="F43" i="2"/>
  <c r="E43" i="2"/>
  <c r="D43" i="2"/>
  <c r="F41" i="2"/>
  <c r="E41" i="2"/>
  <c r="D41" i="2"/>
  <c r="C41" i="2"/>
  <c r="F40" i="2"/>
  <c r="E40" i="2"/>
  <c r="D40" i="2"/>
  <c r="C40" i="2"/>
  <c r="F39" i="2"/>
  <c r="E39" i="2"/>
  <c r="D39" i="2"/>
  <c r="C39" i="2"/>
  <c r="N39" i="2" s="1"/>
  <c r="Q39" i="2" s="1"/>
  <c r="F38" i="2"/>
  <c r="E38" i="2"/>
  <c r="D38" i="2"/>
  <c r="C38" i="2"/>
  <c r="F37" i="2"/>
  <c r="E37" i="2"/>
  <c r="D37" i="2"/>
  <c r="C37" i="2"/>
  <c r="D31" i="2"/>
  <c r="E31" i="2"/>
  <c r="F31" i="2"/>
  <c r="D32" i="2"/>
  <c r="E32" i="2"/>
  <c r="F32" i="2"/>
  <c r="D33" i="2"/>
  <c r="E33" i="2"/>
  <c r="F33" i="2"/>
  <c r="D34" i="2"/>
  <c r="E34" i="2"/>
  <c r="F34" i="2"/>
  <c r="D35" i="2"/>
  <c r="E35" i="2"/>
  <c r="F35" i="2"/>
  <c r="F30" i="2"/>
  <c r="E30" i="2"/>
  <c r="D30" i="2"/>
  <c r="K26" i="2"/>
  <c r="I26" i="2"/>
  <c r="H26" i="2"/>
  <c r="D23" i="2"/>
  <c r="A87" i="2"/>
  <c r="A13" i="2"/>
  <c r="A45" i="2"/>
  <c r="A47" i="2"/>
  <c r="A66" i="2"/>
  <c r="A60" i="2"/>
  <c r="A59" i="2"/>
  <c r="A64" i="2"/>
  <c r="A51" i="2"/>
  <c r="A52" i="2"/>
  <c r="H52" i="2" s="1"/>
  <c r="A53" i="2"/>
  <c r="A55" i="2"/>
  <c r="A76" i="2" s="1"/>
  <c r="A56" i="2"/>
  <c r="J56" i="2" s="1"/>
  <c r="A58" i="2"/>
  <c r="A61" i="2"/>
  <c r="A62" i="2"/>
  <c r="A54" i="2"/>
  <c r="H54" i="2" s="1"/>
  <c r="A28" i="2"/>
  <c r="J23" i="2"/>
  <c r="H62" i="2" l="1"/>
  <c r="B62" i="2"/>
  <c r="I61" i="2"/>
  <c r="B61" i="2"/>
  <c r="L39" i="2"/>
  <c r="B60" i="2"/>
  <c r="M39" i="2"/>
  <c r="P39" i="2" s="1"/>
  <c r="B59" i="2"/>
  <c r="D51" i="2"/>
  <c r="D72" i="2"/>
  <c r="E61" i="2"/>
  <c r="E82" i="2"/>
  <c r="E51" i="2"/>
  <c r="E72" i="2"/>
  <c r="F54" i="2"/>
  <c r="F75" i="2"/>
  <c r="D52" i="2"/>
  <c r="D73" i="2"/>
  <c r="F80" i="2"/>
  <c r="F59" i="2"/>
  <c r="F51" i="2"/>
  <c r="F72" i="2"/>
  <c r="E54" i="2"/>
  <c r="E75" i="2"/>
  <c r="F56" i="2"/>
  <c r="F77" i="2"/>
  <c r="D54" i="2"/>
  <c r="D75" i="2"/>
  <c r="D81" i="2"/>
  <c r="D60" i="2"/>
  <c r="D62" i="2"/>
  <c r="D83" i="2"/>
  <c r="F60" i="2"/>
  <c r="F81" i="2"/>
  <c r="D55" i="2"/>
  <c r="D76" i="2"/>
  <c r="E59" i="2"/>
  <c r="E80" i="2"/>
  <c r="E77" i="2"/>
  <c r="E56" i="2"/>
  <c r="E83" i="2"/>
  <c r="E62" i="2"/>
  <c r="D77" i="2"/>
  <c r="D56" i="2"/>
  <c r="E74" i="2"/>
  <c r="E53" i="2"/>
  <c r="F83" i="2"/>
  <c r="F62" i="2"/>
  <c r="F55" i="2"/>
  <c r="F76" i="2"/>
  <c r="D74" i="2"/>
  <c r="D53" i="2"/>
  <c r="F74" i="2"/>
  <c r="F53" i="2"/>
  <c r="E60" i="2"/>
  <c r="E81" i="2"/>
  <c r="E55" i="2"/>
  <c r="E76" i="2"/>
  <c r="F52" i="2"/>
  <c r="F73" i="2"/>
  <c r="D59" i="2"/>
  <c r="D80" i="2"/>
  <c r="D61" i="2"/>
  <c r="D82" i="2"/>
  <c r="E52" i="2"/>
  <c r="E73" i="2"/>
  <c r="F61" i="2"/>
  <c r="F82" i="2"/>
  <c r="E64" i="2"/>
  <c r="E85" i="2"/>
  <c r="H64" i="2"/>
  <c r="B64" i="2"/>
  <c r="D85" i="2"/>
  <c r="D64" i="2"/>
  <c r="F64" i="2"/>
  <c r="F85" i="2"/>
  <c r="M59" i="5"/>
  <c r="P59" i="5" s="1"/>
  <c r="N60" i="5"/>
  <c r="Q60" i="5" s="1"/>
  <c r="J81" i="5"/>
  <c r="N81" i="5" s="1"/>
  <c r="I81" i="5"/>
  <c r="M58" i="5"/>
  <c r="P58" i="5" s="1"/>
  <c r="I80" i="5"/>
  <c r="M80" i="5" s="1"/>
  <c r="P80" i="5" s="1"/>
  <c r="C80" i="5"/>
  <c r="E85" i="5"/>
  <c r="E64" i="5"/>
  <c r="D85" i="5"/>
  <c r="D64" i="5"/>
  <c r="C64" i="5"/>
  <c r="F79" i="2"/>
  <c r="F58" i="2"/>
  <c r="D79" i="2"/>
  <c r="D58" i="2"/>
  <c r="E79" i="2"/>
  <c r="E58" i="2"/>
  <c r="C51" i="5"/>
  <c r="L51" i="5" s="1"/>
  <c r="C53" i="5"/>
  <c r="L53" i="5" s="1"/>
  <c r="C76" i="5"/>
  <c r="N76" i="5" s="1"/>
  <c r="Q76" i="5" s="1"/>
  <c r="C77" i="5"/>
  <c r="F18" i="5"/>
  <c r="C75" i="5"/>
  <c r="F19" i="5"/>
  <c r="C54" i="5"/>
  <c r="L54" i="5" s="1"/>
  <c r="E18" i="5"/>
  <c r="C55" i="5"/>
  <c r="C56" i="5"/>
  <c r="L56" i="5" s="1"/>
  <c r="C52" i="5"/>
  <c r="L52" i="5" s="1"/>
  <c r="C72" i="5"/>
  <c r="L72" i="5" s="1"/>
  <c r="C73" i="5"/>
  <c r="C74" i="5"/>
  <c r="N33" i="5"/>
  <c r="Q33" i="5" s="1"/>
  <c r="L34" i="5"/>
  <c r="L30" i="5"/>
  <c r="N31" i="5"/>
  <c r="Q31" i="5" s="1"/>
  <c r="M32" i="5"/>
  <c r="P32" i="5" s="1"/>
  <c r="L43" i="5"/>
  <c r="I64" i="5"/>
  <c r="H64" i="5"/>
  <c r="J75" i="5"/>
  <c r="B75" i="5"/>
  <c r="H75" i="5"/>
  <c r="M81" i="5"/>
  <c r="P81" i="5" s="1"/>
  <c r="B76" i="5"/>
  <c r="B80" i="5"/>
  <c r="J80" i="5"/>
  <c r="N80" i="5" s="1"/>
  <c r="Q80" i="5" s="1"/>
  <c r="I76" i="5"/>
  <c r="H80" i="5"/>
  <c r="L80" i="5" s="1"/>
  <c r="H81" i="5"/>
  <c r="L81" i="5" s="1"/>
  <c r="Q81" i="5"/>
  <c r="B64" i="5"/>
  <c r="A85" i="5"/>
  <c r="C85" i="5" s="1"/>
  <c r="B79" i="5"/>
  <c r="J79" i="5"/>
  <c r="N79" i="5" s="1"/>
  <c r="Q79" i="5" s="1"/>
  <c r="H79" i="5"/>
  <c r="L79" i="5" s="1"/>
  <c r="I79" i="5"/>
  <c r="M79" i="5" s="1"/>
  <c r="P79" i="5" s="1"/>
  <c r="B73" i="5"/>
  <c r="J73" i="5"/>
  <c r="I73" i="5"/>
  <c r="H73" i="5"/>
  <c r="B77" i="5"/>
  <c r="J77" i="5"/>
  <c r="I77" i="5"/>
  <c r="H77" i="5"/>
  <c r="B82" i="5"/>
  <c r="J82" i="5"/>
  <c r="N82" i="5" s="1"/>
  <c r="Q82" i="5" s="1"/>
  <c r="I82" i="5"/>
  <c r="M82" i="5" s="1"/>
  <c r="P82" i="5" s="1"/>
  <c r="H82" i="5"/>
  <c r="L82" i="5" s="1"/>
  <c r="B83" i="5"/>
  <c r="J83" i="5"/>
  <c r="N83" i="5" s="1"/>
  <c r="Q83" i="5" s="1"/>
  <c r="I83" i="5"/>
  <c r="M83" i="5" s="1"/>
  <c r="P83" i="5" s="1"/>
  <c r="H83" i="5"/>
  <c r="L83" i="5" s="1"/>
  <c r="B74" i="5"/>
  <c r="J74" i="5"/>
  <c r="H74" i="5"/>
  <c r="I74" i="5"/>
  <c r="N30" i="5"/>
  <c r="Q30" i="5" s="1"/>
  <c r="H58" i="2"/>
  <c r="B58" i="2"/>
  <c r="C60" i="2"/>
  <c r="C58" i="2"/>
  <c r="C62" i="2"/>
  <c r="C59" i="2"/>
  <c r="C61" i="2"/>
  <c r="M61" i="2" s="1"/>
  <c r="P61" i="2" s="1"/>
  <c r="H76" i="2"/>
  <c r="J76" i="2"/>
  <c r="I76" i="2"/>
  <c r="A72" i="2"/>
  <c r="A75" i="2"/>
  <c r="A85" i="2"/>
  <c r="B85" i="2" s="1"/>
  <c r="A73" i="2"/>
  <c r="A80" i="2"/>
  <c r="A81" i="2"/>
  <c r="B81" i="2" s="1"/>
  <c r="A79" i="2"/>
  <c r="B79" i="2" s="1"/>
  <c r="A74" i="2"/>
  <c r="A82" i="2"/>
  <c r="B82" i="2" s="1"/>
  <c r="A77" i="2"/>
  <c r="A83" i="2"/>
  <c r="B83" i="2" s="1"/>
  <c r="H60" i="2"/>
  <c r="I60" i="2"/>
  <c r="J60" i="2"/>
  <c r="N60" i="2" s="1"/>
  <c r="Q60" i="2" s="1"/>
  <c r="L60" i="2"/>
  <c r="M59" i="2"/>
  <c r="P59" i="2" s="1"/>
  <c r="I59" i="2"/>
  <c r="H59" i="2"/>
  <c r="L59" i="2" s="1"/>
  <c r="J59" i="2"/>
  <c r="N59" i="2" s="1"/>
  <c r="Q59" i="2" s="1"/>
  <c r="J52" i="2"/>
  <c r="I52" i="2"/>
  <c r="H51" i="2"/>
  <c r="H61" i="2"/>
  <c r="J53" i="2"/>
  <c r="J51" i="2"/>
  <c r="H56" i="2"/>
  <c r="I53" i="2"/>
  <c r="I51" i="2"/>
  <c r="J55" i="2"/>
  <c r="H53" i="2"/>
  <c r="I56" i="2"/>
  <c r="L61" i="2"/>
  <c r="J62" i="2"/>
  <c r="N62" i="2" s="1"/>
  <c r="Q62" i="2" s="1"/>
  <c r="I55" i="2"/>
  <c r="I62" i="2"/>
  <c r="M62" i="2" s="1"/>
  <c r="P62" i="2" s="1"/>
  <c r="J58" i="2"/>
  <c r="H55" i="2"/>
  <c r="L62" i="2"/>
  <c r="I58" i="2"/>
  <c r="J54" i="2"/>
  <c r="J61" i="2"/>
  <c r="N61" i="2" s="1"/>
  <c r="Q61" i="2" s="1"/>
  <c r="I54" i="2"/>
  <c r="J64" i="2"/>
  <c r="I64" i="2"/>
  <c r="M60" i="2" l="1"/>
  <c r="P60" i="2" s="1"/>
  <c r="B80" i="2"/>
  <c r="L58" i="2"/>
  <c r="M58" i="2"/>
  <c r="P58" i="2" s="1"/>
  <c r="N75" i="5"/>
  <c r="Q75" i="5" s="1"/>
  <c r="M72" i="5"/>
  <c r="P72" i="5" s="1"/>
  <c r="N54" i="5"/>
  <c r="Q54" i="5" s="1"/>
  <c r="N72" i="5"/>
  <c r="Q72" i="5" s="1"/>
  <c r="M54" i="5"/>
  <c r="P54" i="5" s="1"/>
  <c r="M31" i="5"/>
  <c r="P31" i="5" s="1"/>
  <c r="N32" i="5"/>
  <c r="Q32" i="5" s="1"/>
  <c r="M30" i="5"/>
  <c r="P30" i="5" s="1"/>
  <c r="L31" i="5"/>
  <c r="L32" i="5"/>
  <c r="L33" i="5"/>
  <c r="N34" i="5"/>
  <c r="Q34" i="5" s="1"/>
  <c r="M33" i="5"/>
  <c r="P33" i="5" s="1"/>
  <c r="M34" i="5"/>
  <c r="P34" i="5" s="1"/>
  <c r="M51" i="5"/>
  <c r="P51" i="5" s="1"/>
  <c r="M75" i="5"/>
  <c r="P75" i="5" s="1"/>
  <c r="N43" i="5"/>
  <c r="Q43" i="5" s="1"/>
  <c r="L75" i="5"/>
  <c r="M76" i="5"/>
  <c r="P76" i="5" s="1"/>
  <c r="N51" i="5"/>
  <c r="Q51" i="5" s="1"/>
  <c r="M43" i="5"/>
  <c r="P43" i="5" s="1"/>
  <c r="L76" i="5"/>
  <c r="M64" i="5"/>
  <c r="P64" i="5" s="1"/>
  <c r="L64" i="5"/>
  <c r="N64" i="5"/>
  <c r="Q64" i="5" s="1"/>
  <c r="M53" i="5"/>
  <c r="P53" i="5" s="1"/>
  <c r="M52" i="5"/>
  <c r="P52" i="5" s="1"/>
  <c r="N52" i="5"/>
  <c r="Q52" i="5" s="1"/>
  <c r="N77" i="5"/>
  <c r="Q77" i="5" s="1"/>
  <c r="M77" i="5"/>
  <c r="P77" i="5" s="1"/>
  <c r="N73" i="5"/>
  <c r="Q73" i="5" s="1"/>
  <c r="L55" i="5"/>
  <c r="M55" i="5"/>
  <c r="P55" i="5" s="1"/>
  <c r="M56" i="5"/>
  <c r="P56" i="5" s="1"/>
  <c r="N56" i="5"/>
  <c r="Q56" i="5" s="1"/>
  <c r="N55" i="5"/>
  <c r="Q55" i="5" s="1"/>
  <c r="M74" i="5"/>
  <c r="P74" i="5" s="1"/>
  <c r="N53" i="5"/>
  <c r="Q53" i="5" s="1"/>
  <c r="N35" i="5"/>
  <c r="Q35" i="5" s="1"/>
  <c r="M35" i="5"/>
  <c r="P35" i="5" s="1"/>
  <c r="L35" i="5"/>
  <c r="I85" i="5"/>
  <c r="J85" i="5"/>
  <c r="B85" i="5"/>
  <c r="H85" i="5"/>
  <c r="N74" i="5"/>
  <c r="Q74" i="5" s="1"/>
  <c r="L73" i="5"/>
  <c r="L74" i="5"/>
  <c r="L77" i="5"/>
  <c r="M73" i="5"/>
  <c r="P73" i="5" s="1"/>
  <c r="N58" i="2"/>
  <c r="Q58" i="2" s="1"/>
  <c r="J79" i="2"/>
  <c r="I79" i="2"/>
  <c r="H79" i="2"/>
  <c r="C79" i="2"/>
  <c r="J81" i="2"/>
  <c r="H81" i="2"/>
  <c r="I81" i="2"/>
  <c r="M81" i="2" s="1"/>
  <c r="P81" i="2" s="1"/>
  <c r="C81" i="2"/>
  <c r="H80" i="2"/>
  <c r="J80" i="2"/>
  <c r="I80" i="2"/>
  <c r="M80" i="2" s="1"/>
  <c r="P80" i="2" s="1"/>
  <c r="C80" i="2"/>
  <c r="L80" i="2" s="1"/>
  <c r="I74" i="2"/>
  <c r="H74" i="2"/>
  <c r="J74" i="2"/>
  <c r="J73" i="2"/>
  <c r="H73" i="2"/>
  <c r="I73" i="2"/>
  <c r="H83" i="2"/>
  <c r="L83" i="2" s="1"/>
  <c r="I83" i="2"/>
  <c r="J83" i="2"/>
  <c r="N83" i="2" s="1"/>
  <c r="Q83" i="2" s="1"/>
  <c r="C83" i="2"/>
  <c r="J85" i="2"/>
  <c r="I85" i="2"/>
  <c r="H85" i="2"/>
  <c r="J77" i="2"/>
  <c r="I77" i="2"/>
  <c r="H77" i="2"/>
  <c r="H75" i="2"/>
  <c r="J75" i="2"/>
  <c r="I75" i="2"/>
  <c r="I82" i="2"/>
  <c r="H82" i="2"/>
  <c r="L82" i="2" s="1"/>
  <c r="J82" i="2"/>
  <c r="N82" i="2" s="1"/>
  <c r="Q82" i="2" s="1"/>
  <c r="C82" i="2"/>
  <c r="J72" i="2"/>
  <c r="I72" i="2"/>
  <c r="H72" i="2"/>
  <c r="M82" i="2"/>
  <c r="P82" i="2" s="1"/>
  <c r="L81" i="2"/>
  <c r="N81" i="2"/>
  <c r="Q81" i="2" s="1"/>
  <c r="N80" i="2"/>
  <c r="Q80" i="2" s="1"/>
  <c r="M83" i="2"/>
  <c r="P83" i="2" s="1"/>
  <c r="C19" i="2"/>
  <c r="C18" i="2"/>
  <c r="L79" i="2" l="1"/>
  <c r="N79" i="2"/>
  <c r="Q79" i="2" s="1"/>
  <c r="M79" i="2"/>
  <c r="P79" i="2" s="1"/>
  <c r="N85" i="5"/>
  <c r="Q85" i="5" s="1"/>
  <c r="L85" i="5"/>
  <c r="M85" i="5"/>
  <c r="P85" i="5" s="1"/>
  <c r="A68" i="2"/>
  <c r="A49" i="2"/>
  <c r="A89" i="2"/>
  <c r="A70" i="2"/>
  <c r="D12" i="2"/>
  <c r="E12" i="2" s="1"/>
  <c r="D17" i="2" l="1"/>
  <c r="D19" i="2"/>
  <c r="D18" i="2"/>
  <c r="C35" i="2" l="1"/>
  <c r="N35" i="2" s="1"/>
  <c r="Q35" i="2" s="1"/>
  <c r="C34" i="2"/>
  <c r="M34" i="2" s="1"/>
  <c r="P34" i="2" s="1"/>
  <c r="C43" i="2"/>
  <c r="C32" i="2"/>
  <c r="N32" i="2" s="1"/>
  <c r="Q32" i="2" s="1"/>
  <c r="C30" i="2"/>
  <c r="M30" i="2" s="1"/>
  <c r="P30" i="2" s="1"/>
  <c r="C31" i="2"/>
  <c r="L31" i="2" s="1"/>
  <c r="C33" i="2"/>
  <c r="C51" i="2"/>
  <c r="C52" i="2"/>
  <c r="C54" i="2"/>
  <c r="C56" i="2"/>
  <c r="C64" i="2"/>
  <c r="C53" i="2"/>
  <c r="C55" i="2"/>
  <c r="C73" i="2"/>
  <c r="C75" i="2"/>
  <c r="C74" i="2"/>
  <c r="C77" i="2"/>
  <c r="C85" i="2"/>
  <c r="C76" i="2"/>
  <c r="C72" i="2"/>
  <c r="E18" i="2"/>
  <c r="F18" i="2" s="1"/>
  <c r="L33" i="2"/>
  <c r="N41" i="2"/>
  <c r="Q41" i="2" s="1"/>
  <c r="M41" i="2"/>
  <c r="P41" i="2" s="1"/>
  <c r="L41" i="2"/>
  <c r="L40" i="2"/>
  <c r="N40" i="2"/>
  <c r="Q40" i="2" s="1"/>
  <c r="M40" i="2"/>
  <c r="P40" i="2" s="1"/>
  <c r="M38" i="2"/>
  <c r="P38" i="2" s="1"/>
  <c r="N38" i="2"/>
  <c r="Q38" i="2" s="1"/>
  <c r="L38" i="2"/>
  <c r="L37" i="2"/>
  <c r="N37" i="2"/>
  <c r="Q37" i="2" s="1"/>
  <c r="M37" i="2"/>
  <c r="P37" i="2" s="1"/>
  <c r="E19" i="2"/>
  <c r="F19" i="2" s="1"/>
  <c r="E17" i="2"/>
  <c r="F17" i="2" s="1"/>
  <c r="L32" i="2"/>
  <c r="M32" i="2"/>
  <c r="P32" i="2" s="1"/>
  <c r="N77" i="2" l="1"/>
  <c r="Q77" i="2" s="1"/>
  <c r="L77" i="2"/>
  <c r="M77" i="2"/>
  <c r="P77" i="2" s="1"/>
  <c r="L85" i="2"/>
  <c r="M85" i="2"/>
  <c r="P85" i="2" s="1"/>
  <c r="N85" i="2"/>
  <c r="Q85" i="2" s="1"/>
  <c r="M75" i="2"/>
  <c r="P75" i="2" s="1"/>
  <c r="L75" i="2"/>
  <c r="N75" i="2"/>
  <c r="Q75" i="2" s="1"/>
  <c r="M73" i="2"/>
  <c r="P73" i="2" s="1"/>
  <c r="L73" i="2"/>
  <c r="N73" i="2"/>
  <c r="Q73" i="2" s="1"/>
  <c r="L72" i="2"/>
  <c r="N72" i="2"/>
  <c r="Q72" i="2" s="1"/>
  <c r="M72" i="2"/>
  <c r="P72" i="2" s="1"/>
  <c r="N74" i="2"/>
  <c r="Q74" i="2" s="1"/>
  <c r="M74" i="2"/>
  <c r="P74" i="2" s="1"/>
  <c r="L74" i="2"/>
  <c r="M76" i="2"/>
  <c r="P76" i="2" s="1"/>
  <c r="L76" i="2"/>
  <c r="N76" i="2"/>
  <c r="Q76" i="2" s="1"/>
  <c r="N33" i="2"/>
  <c r="Q33" i="2" s="1"/>
  <c r="L35" i="2"/>
  <c r="L34" i="2"/>
  <c r="M33" i="2"/>
  <c r="P33" i="2" s="1"/>
  <c r="N34" i="2"/>
  <c r="Q34" i="2" s="1"/>
  <c r="M35" i="2"/>
  <c r="P35" i="2" s="1"/>
  <c r="M55" i="2"/>
  <c r="P55" i="2" s="1"/>
  <c r="N55" i="2"/>
  <c r="Q55" i="2" s="1"/>
  <c r="L55" i="2"/>
  <c r="N56" i="2"/>
  <c r="Q56" i="2" s="1"/>
  <c r="M56" i="2"/>
  <c r="P56" i="2" s="1"/>
  <c r="L56" i="2"/>
  <c r="L54" i="2"/>
  <c r="N54" i="2"/>
  <c r="Q54" i="2" s="1"/>
  <c r="M54" i="2"/>
  <c r="P54" i="2" s="1"/>
  <c r="N30" i="2"/>
  <c r="Q30" i="2" s="1"/>
  <c r="L30" i="2"/>
  <c r="N31" i="2"/>
  <c r="Q31" i="2" s="1"/>
  <c r="M31" i="2"/>
  <c r="P31" i="2" s="1"/>
  <c r="N51" i="2"/>
  <c r="Q51" i="2" s="1"/>
  <c r="M51" i="2"/>
  <c r="P51" i="2" s="1"/>
  <c r="L51" i="2"/>
  <c r="N43" i="2"/>
  <c r="Q43" i="2" s="1"/>
  <c r="L43" i="2"/>
  <c r="M43" i="2"/>
  <c r="P43" i="2" s="1"/>
  <c r="N64" i="2"/>
  <c r="Q64" i="2" s="1"/>
  <c r="M64" i="2"/>
  <c r="P64" i="2" s="1"/>
  <c r="L64" i="2"/>
  <c r="M53" i="2"/>
  <c r="P53" i="2" s="1"/>
  <c r="L53" i="2"/>
  <c r="N53" i="2"/>
  <c r="Q53" i="2" s="1"/>
  <c r="N52" i="2"/>
  <c r="Q52" i="2" s="1"/>
  <c r="M52" i="2"/>
  <c r="P52" i="2" s="1"/>
  <c r="L52" i="2"/>
</calcChain>
</file>

<file path=xl/sharedStrings.xml><?xml version="1.0" encoding="utf-8"?>
<sst xmlns="http://schemas.openxmlformats.org/spreadsheetml/2006/main" count="285" uniqueCount="118">
  <si>
    <t>Guaranteed Monthly Cash Benefit</t>
  </si>
  <si>
    <t xml:space="preserve">Monthly Cash Benefit </t>
  </si>
  <si>
    <t>Payable from</t>
  </si>
  <si>
    <t>Remarks</t>
  </si>
  <si>
    <t>Current Rate</t>
  </si>
  <si>
    <t>Scenario</t>
  </si>
  <si>
    <t>Financing Cost Involved</t>
  </si>
  <si>
    <t>Annual 
Financing Cost</t>
  </si>
  <si>
    <t>Monthly 
Financing Cost</t>
  </si>
  <si>
    <t>Interest Rate 
(p.a.)</t>
  </si>
  <si>
    <t>Total Premium</t>
  </si>
  <si>
    <t>Initial Cash Outlay</t>
  </si>
  <si>
    <t>Bank Loan</t>
  </si>
  <si>
    <t>End Of Policy Year</t>
  </si>
  <si>
    <t>@ Guaranteed Values</t>
  </si>
  <si>
    <r>
      <t>@3.00% Investment Return</t>
    </r>
    <r>
      <rPr>
        <b/>
        <vertAlign val="superscript"/>
        <sz val="11"/>
        <color theme="1"/>
        <rFont val="Calibri"/>
        <family val="2"/>
        <scheme val="minor"/>
      </rPr>
      <t>2</t>
    </r>
  </si>
  <si>
    <r>
      <t>@4.25% Investment Return</t>
    </r>
    <r>
      <rPr>
        <b/>
        <vertAlign val="superscript"/>
        <sz val="11"/>
        <color theme="1"/>
        <rFont val="Calibri"/>
        <family val="2"/>
        <scheme val="minor"/>
      </rPr>
      <t>2</t>
    </r>
  </si>
  <si>
    <t>Guaranteed</t>
  </si>
  <si>
    <r>
      <t>Total @3.00% Investment Return</t>
    </r>
    <r>
      <rPr>
        <b/>
        <vertAlign val="superscript"/>
        <sz val="11"/>
        <color theme="1"/>
        <rFont val="Calibri"/>
        <family val="2"/>
        <scheme val="minor"/>
      </rPr>
      <t>2</t>
    </r>
  </si>
  <si>
    <r>
      <t>Total @4.25% Investment Return</t>
    </r>
    <r>
      <rPr>
        <b/>
        <vertAlign val="superscript"/>
        <sz val="11"/>
        <color theme="1"/>
        <rFont val="Calibri"/>
        <family val="2"/>
        <scheme val="minor"/>
      </rPr>
      <t>2</t>
    </r>
  </si>
  <si>
    <t>Current Rate +1%</t>
  </si>
  <si>
    <t>Current Rate +2%</t>
  </si>
  <si>
    <t>Values at Maturity</t>
  </si>
  <si>
    <r>
      <t>Financing Cost Incurred</t>
    </r>
    <r>
      <rPr>
        <b/>
        <vertAlign val="superscript"/>
        <sz val="11"/>
        <color rgb="FFFF0000"/>
        <rFont val="Calibri"/>
        <family val="2"/>
        <scheme val="minor"/>
      </rPr>
      <t>3</t>
    </r>
  </si>
  <si>
    <t>Surrender Values Per Policy Illustration 
Income Option = Paid Out</t>
  </si>
  <si>
    <t>Other Milestones</t>
  </si>
  <si>
    <t>Customer Name</t>
  </si>
  <si>
    <t>Plan Name</t>
  </si>
  <si>
    <r>
      <t>Financing Cost before receiving monthly cash benefit</t>
    </r>
    <r>
      <rPr>
        <b/>
        <vertAlign val="superscript"/>
        <sz val="11"/>
        <color theme="0"/>
        <rFont val="Calibri"/>
        <family val="2"/>
        <scheme val="minor"/>
      </rPr>
      <t>1</t>
    </r>
  </si>
  <si>
    <r>
      <t>Total Monthly Cash Benefit 
(Guaranteed &amp; Non-guaranteed) 
@4.25% Investment Return</t>
    </r>
    <r>
      <rPr>
        <b/>
        <vertAlign val="superscript"/>
        <sz val="11"/>
        <color theme="0"/>
        <rFont val="Calibri"/>
        <family val="2"/>
        <scheme val="minor"/>
      </rPr>
      <t>2</t>
    </r>
  </si>
  <si>
    <r>
      <t>Total Monthly Cash Benefit 
(Guaranteed &amp; Non-guaranteed) 
@3.00% Investment Return</t>
    </r>
    <r>
      <rPr>
        <b/>
        <vertAlign val="superscript"/>
        <sz val="11"/>
        <color theme="0"/>
        <rFont val="Calibri"/>
        <family val="2"/>
        <scheme val="minor"/>
      </rPr>
      <t>2</t>
    </r>
  </si>
  <si>
    <r>
      <t>Impact of Financing Cost on Cashflow:
Investment Return = Surrender Value + Cash Benefit Received -</t>
    </r>
    <r>
      <rPr>
        <b/>
        <sz val="11"/>
        <color rgb="FFFF0000"/>
        <rFont val="Calibri"/>
        <family val="2"/>
        <scheme val="minor"/>
      </rPr>
      <t xml:space="preserve"> Premium Amount</t>
    </r>
    <r>
      <rPr>
        <b/>
        <sz val="11"/>
        <color theme="1"/>
        <rFont val="Calibri"/>
        <family val="2"/>
        <scheme val="minor"/>
      </rPr>
      <t xml:space="preserve"> - </t>
    </r>
    <r>
      <rPr>
        <b/>
        <sz val="11"/>
        <color rgb="FFFF0000"/>
        <rFont val="Calibri"/>
        <family val="2"/>
        <scheme val="minor"/>
      </rPr>
      <t>Financing Cost Incurred</t>
    </r>
  </si>
  <si>
    <r>
      <t>Financing Cost Incurred</t>
    </r>
    <r>
      <rPr>
        <b/>
        <vertAlign val="superscript"/>
        <sz val="11"/>
        <color rgb="FFFF0000"/>
        <rFont val="Calibri"/>
        <family val="2"/>
        <scheme val="minor"/>
      </rPr>
      <t>4</t>
    </r>
  </si>
  <si>
    <t xml:space="preserve">The Supplementary Illustration is meant for PIAS Representatives to show their Customer how an increase in interest rate adversely impact his/her cashflows and returns. </t>
  </si>
  <si>
    <t>To key in Customer's Name</t>
  </si>
  <si>
    <t>To key in Plan Name</t>
  </si>
  <si>
    <t>To enter Total Premium Amount</t>
  </si>
  <si>
    <t>th policy monthiversary</t>
  </si>
  <si>
    <t>Manulife Signature Income (III) SGD</t>
  </si>
  <si>
    <t>Ms Tan</t>
  </si>
  <si>
    <t>Date Prepared</t>
  </si>
  <si>
    <t>Entry Age</t>
  </si>
  <si>
    <t>To key in Entry Age</t>
  </si>
  <si>
    <t xml:space="preserve">To key in Date </t>
  </si>
  <si>
    <t>To enter the Initial Cash Outlay by Customer</t>
  </si>
  <si>
    <t>To enter the month which the payout will commence, e.g., 37</t>
  </si>
  <si>
    <r>
      <t>Financing Cost Incurred</t>
    </r>
    <r>
      <rPr>
        <b/>
        <vertAlign val="superscript"/>
        <sz val="11"/>
        <color rgb="FFFF0000"/>
        <rFont val="Calibri"/>
        <family val="2"/>
        <scheme val="minor"/>
      </rPr>
      <t>5</t>
    </r>
  </si>
  <si>
    <t>Policy Term</t>
  </si>
  <si>
    <t>years</t>
  </si>
  <si>
    <r>
      <t>Annualised Monthly Cash Benefit</t>
    </r>
    <r>
      <rPr>
        <b/>
        <u/>
        <sz val="11"/>
        <rFont val="Calibri"/>
        <family val="2"/>
        <scheme val="minor"/>
      </rPr>
      <t xml:space="preserve"> (per Policy Illustration)</t>
    </r>
  </si>
  <si>
    <t>To key in Policy Term</t>
  </si>
  <si>
    <t xml:space="preserve">To enter the current financing/ interest rate </t>
  </si>
  <si>
    <r>
      <t>Annualised Monthly Cash Benefit 
(Guaranteed &amp; Non-guaranteed) 
@3.00% Investment Return</t>
    </r>
    <r>
      <rPr>
        <b/>
        <vertAlign val="superscript"/>
        <sz val="11"/>
        <color theme="0"/>
        <rFont val="Calibri"/>
        <family val="2"/>
        <scheme val="minor"/>
      </rPr>
      <t>2</t>
    </r>
  </si>
  <si>
    <r>
      <t>Annualised Monthly Cash Benefit 
(Guaranteed &amp; Non-guaranteed) 
@4.25% Investment Return</t>
    </r>
    <r>
      <rPr>
        <b/>
        <vertAlign val="superscript"/>
        <sz val="11"/>
        <color theme="0"/>
        <rFont val="Calibri"/>
        <family val="2"/>
        <scheme val="minor"/>
      </rPr>
      <t>2</t>
    </r>
  </si>
  <si>
    <t>Annualised Guaranteed Monthly Cash Benefit</t>
  </si>
  <si>
    <t>Annualised Monthly Cash Benefit 
(Guaranteed &amp; Non-guaranteed) 
@3.00% Investment Return</t>
  </si>
  <si>
    <t>Annualised Monthly Cash Benefit 
(Guaranteed &amp; Non-guaranteed) 
@4.25% Investment Return</t>
  </si>
  <si>
    <r>
      <t xml:space="preserve">To enter the Annualised </t>
    </r>
    <r>
      <rPr>
        <u/>
        <sz val="11"/>
        <color rgb="FF3F3F76"/>
        <rFont val="Calibri"/>
        <family val="2"/>
        <scheme val="minor"/>
      </rPr>
      <t xml:space="preserve">Guaranteed </t>
    </r>
    <r>
      <rPr>
        <sz val="11"/>
        <color rgb="FF3F3F76"/>
        <rFont val="Calibri"/>
        <family val="2"/>
        <scheme val="minor"/>
      </rPr>
      <t xml:space="preserve">Monthly Cash Benefit customer will receive </t>
    </r>
    <r>
      <rPr>
        <b/>
        <sz val="11"/>
        <color rgb="FF3F3F76"/>
        <rFont val="Calibri"/>
        <family val="2"/>
        <scheme val="minor"/>
      </rPr>
      <t>per Policy Illustration</t>
    </r>
  </si>
  <si>
    <r>
      <t xml:space="preserve">To enter the Annualised </t>
    </r>
    <r>
      <rPr>
        <u/>
        <sz val="11"/>
        <color rgb="FF3F3F76"/>
        <rFont val="Calibri"/>
        <family val="2"/>
        <scheme val="minor"/>
      </rPr>
      <t xml:space="preserve">Guaranteed + Non-Guaranteed @ 3.00% Illustration </t>
    </r>
    <r>
      <rPr>
        <sz val="11"/>
        <color rgb="FF3F3F76"/>
        <rFont val="Calibri"/>
        <family val="2"/>
        <scheme val="minor"/>
      </rPr>
      <t xml:space="preserve">Monthly Cash Benefit customer will receive </t>
    </r>
    <r>
      <rPr>
        <b/>
        <sz val="11"/>
        <color rgb="FF3F3F76"/>
        <rFont val="Calibri"/>
        <family val="2"/>
        <scheme val="minor"/>
      </rPr>
      <t>per Policy Illustration</t>
    </r>
  </si>
  <si>
    <r>
      <t xml:space="preserve">To enter the Annualised </t>
    </r>
    <r>
      <rPr>
        <u/>
        <sz val="11"/>
        <color rgb="FF3F3F76"/>
        <rFont val="Calibri"/>
        <family val="2"/>
        <scheme val="minor"/>
      </rPr>
      <t xml:space="preserve">Guaranteed + Non-Guaranteed @ 4.25% Illustration </t>
    </r>
    <r>
      <rPr>
        <sz val="11"/>
        <color rgb="FF3F3F76"/>
        <rFont val="Calibri"/>
        <family val="2"/>
        <scheme val="minor"/>
      </rPr>
      <t xml:space="preserve">Monthly Cash Benefit customer will receive </t>
    </r>
    <r>
      <rPr>
        <b/>
        <sz val="11"/>
        <color rgb="FF3F3F76"/>
        <rFont val="Calibri"/>
        <family val="2"/>
        <scheme val="minor"/>
      </rPr>
      <t>per Policy Illustration</t>
    </r>
  </si>
  <si>
    <t>Total @3.00% Investment Return</t>
  </si>
  <si>
    <t>Total @4.25% Investment Return</t>
  </si>
  <si>
    <r>
      <t xml:space="preserve">To key in the corresponding Policy Year per </t>
    </r>
    <r>
      <rPr>
        <b/>
        <sz val="11"/>
        <color rgb="FF3F3F76"/>
        <rFont val="Calibri"/>
        <family val="2"/>
        <scheme val="minor"/>
      </rPr>
      <t>Policy Illustration</t>
    </r>
  </si>
  <si>
    <t xml:space="preserve">Points to Note for Premium Financing facilitites: </t>
  </si>
  <si>
    <t>The interest rate may be subject to change depending on market circumstances and/or the bank has the right to adjust the rate accordingly. Any hike in the interest rate will increase the borrowing cost under premium financing and lower the return, or even worse incur losses for the policyholders.</t>
  </si>
  <si>
    <t>There are both guaranteed and non-guaranteed benefits components (e.g. participating policies). The non-guaranteed benefits, as the name suggests, are not guaranteed to be paid. The non-guaranteed benefits to be received are affected by the insurer's investment strategy and performance, claims experience and operational expenses, etc., which may be higher or lower than those illustrated in the benefit illustration. Under extreme circumstances, the amount of non-guaranteed benefits may be zero.</t>
  </si>
  <si>
    <t>Illustration 2. Impact of non-guaranteed benefits on a premium financing arrangement</t>
  </si>
  <si>
    <t>Illustration 1. Impact of rising interest rate on a premium financing arrangement</t>
  </si>
  <si>
    <t>End Of Policy Year / Age</t>
  </si>
  <si>
    <t>Total Guaranteed Cash Benefit Received</t>
  </si>
  <si>
    <r>
      <t>Total Cash Benefit Received @3.00% Investment Return</t>
    </r>
    <r>
      <rPr>
        <b/>
        <vertAlign val="superscript"/>
        <sz val="11"/>
        <color theme="1"/>
        <rFont val="Calibri"/>
        <family val="2"/>
        <scheme val="minor"/>
      </rPr>
      <t>2</t>
    </r>
  </si>
  <si>
    <r>
      <t>Total Cash Benefit Received @4.25% Investment Return</t>
    </r>
    <r>
      <rPr>
        <b/>
        <vertAlign val="superscript"/>
        <sz val="11"/>
        <color theme="1"/>
        <rFont val="Calibri"/>
        <family val="2"/>
        <scheme val="minor"/>
      </rPr>
      <t>2</t>
    </r>
  </si>
  <si>
    <t>Singlife Flexi Life Income</t>
  </si>
  <si>
    <r>
      <t>Financing Cost before receiving yearly cash benefit</t>
    </r>
    <r>
      <rPr>
        <b/>
        <vertAlign val="superscript"/>
        <sz val="11"/>
        <color theme="0"/>
        <rFont val="Calibri"/>
        <family val="2"/>
        <scheme val="minor"/>
      </rPr>
      <t>1</t>
    </r>
  </si>
  <si>
    <t>From end of</t>
  </si>
  <si>
    <t>Yearly Income (per Policy Illustration)</t>
  </si>
  <si>
    <t>Yearly Guaranteed Cash Benefit</t>
  </si>
  <si>
    <r>
      <t>Yearly Cash Benefit 
(Guaranteed &amp; Non-guaranteed) 
@3.00% Investment Return</t>
    </r>
    <r>
      <rPr>
        <b/>
        <vertAlign val="superscript"/>
        <sz val="11"/>
        <color theme="0"/>
        <rFont val="Calibri"/>
        <family val="2"/>
        <scheme val="minor"/>
      </rPr>
      <t>2</t>
    </r>
  </si>
  <si>
    <r>
      <t>Yearly Cash Benefit 
(Guaranteed &amp; Non-guaranteed) 
@4.25% Investment Return</t>
    </r>
    <r>
      <rPr>
        <b/>
        <vertAlign val="superscript"/>
        <sz val="11"/>
        <color theme="0"/>
        <rFont val="Calibri"/>
        <family val="2"/>
        <scheme val="minor"/>
      </rPr>
      <t>2</t>
    </r>
  </si>
  <si>
    <r>
      <t>Non-Guaranteed Yearly Booster Bonus
@4.25% Investment Return</t>
    </r>
    <r>
      <rPr>
        <b/>
        <vertAlign val="superscript"/>
        <sz val="11"/>
        <color theme="0"/>
        <rFont val="Calibri"/>
        <family val="2"/>
        <scheme val="minor"/>
      </rPr>
      <t>2</t>
    </r>
  </si>
  <si>
    <r>
      <t>Non-Guaranteed Yearly Booster Bonus
@3.00% Investment Return</t>
    </r>
    <r>
      <rPr>
        <b/>
        <vertAlign val="superscript"/>
        <sz val="11"/>
        <color theme="0"/>
        <rFont val="Calibri"/>
        <family val="2"/>
        <scheme val="minor"/>
      </rPr>
      <t>2</t>
    </r>
  </si>
  <si>
    <t>Non-Guaranteed Yearly Booster Bonus (per Policy Illustration)</t>
  </si>
  <si>
    <t>Life (till age 99)</t>
  </si>
  <si>
    <t>Cell C3</t>
  </si>
  <si>
    <t>Cell F3</t>
  </si>
  <si>
    <t>Cell C5</t>
  </si>
  <si>
    <t>Cell C7</t>
  </si>
  <si>
    <t>Cell C9</t>
  </si>
  <si>
    <t>Cells A12 &amp; C12</t>
  </si>
  <si>
    <t>Cell C17</t>
  </si>
  <si>
    <t>Cell C23</t>
  </si>
  <si>
    <t>Cells A26, C26 &amp; E26</t>
  </si>
  <si>
    <t>Cells A37:A41</t>
  </si>
  <si>
    <t>Cells H30:J35, H37:J41 &amp; H43:J43</t>
  </si>
  <si>
    <r>
      <t xml:space="preserve">To key in the corresponding Guaranteed Surrender Value </t>
    </r>
    <r>
      <rPr>
        <b/>
        <sz val="11"/>
        <color rgb="FF3F3F76"/>
        <rFont val="Calibri"/>
        <family val="2"/>
        <scheme val="minor"/>
      </rPr>
      <t xml:space="preserve">per Policy Illustration based on </t>
    </r>
    <r>
      <rPr>
        <b/>
        <u/>
        <sz val="11"/>
        <color rgb="FF3F3F76"/>
        <rFont val="Calibri"/>
        <family val="2"/>
        <scheme val="minor"/>
      </rPr>
      <t>Paid-Out option</t>
    </r>
  </si>
  <si>
    <r>
      <t xml:space="preserve">To key in the corresponding Guaranteed + Non-Guaranteed @ 3.00% Illustration Surrender Value </t>
    </r>
    <r>
      <rPr>
        <b/>
        <sz val="11"/>
        <color rgb="FF3F3F76"/>
        <rFont val="Calibri"/>
        <family val="2"/>
        <scheme val="minor"/>
      </rPr>
      <t xml:space="preserve">per Policy Illustration based on </t>
    </r>
    <r>
      <rPr>
        <b/>
        <u/>
        <sz val="11"/>
        <color rgb="FF3F3F76"/>
        <rFont val="Calibri"/>
        <family val="2"/>
        <scheme val="minor"/>
      </rPr>
      <t>Paid-Out option</t>
    </r>
  </si>
  <si>
    <r>
      <t xml:space="preserve">To key in the corresponding Guaranteed + Non-Guaranteed @ 4.25% Illustration Surrender Value </t>
    </r>
    <r>
      <rPr>
        <b/>
        <sz val="11"/>
        <color rgb="FF3F3F76"/>
        <rFont val="Calibri"/>
        <family val="2"/>
        <scheme val="minor"/>
      </rPr>
      <t xml:space="preserve">per Policy Illustration based on </t>
    </r>
    <r>
      <rPr>
        <b/>
        <u/>
        <sz val="11"/>
        <color rgb="FF3F3F76"/>
        <rFont val="Calibri"/>
        <family val="2"/>
        <scheme val="minor"/>
      </rPr>
      <t>Paid-Out option</t>
    </r>
  </si>
  <si>
    <t>Please update the cells shaded in Orange on the worksheet "Supplementary Illustration-GEN"</t>
  </si>
  <si>
    <t>Please update the cells shaded in Orange on the worksheet "Supp Ill.-SL Flexi Life Income"</t>
  </si>
  <si>
    <t>To enter the year which the payout will commence, e.g., 5</t>
  </si>
  <si>
    <t>th policy anniversary</t>
  </si>
  <si>
    <r>
      <t xml:space="preserve">To enter the Yearly Guaranteed Cash Benefit customer will receive </t>
    </r>
    <r>
      <rPr>
        <b/>
        <sz val="11"/>
        <color rgb="FF3F3F76"/>
        <rFont val="Calibri"/>
        <family val="2"/>
        <scheme val="minor"/>
      </rPr>
      <t>per Policy Illustration</t>
    </r>
  </si>
  <si>
    <r>
      <t xml:space="preserve">To enter the Yearly </t>
    </r>
    <r>
      <rPr>
        <u/>
        <sz val="11"/>
        <color rgb="FF3F3F76"/>
        <rFont val="Calibri"/>
        <family val="2"/>
        <scheme val="minor"/>
      </rPr>
      <t xml:space="preserve">Guaranteed + Non-Guaranteed @ 3.00% Illustration </t>
    </r>
    <r>
      <rPr>
        <sz val="11"/>
        <color rgb="FF3F3F76"/>
        <rFont val="Calibri"/>
        <family val="2"/>
        <scheme val="minor"/>
      </rPr>
      <t xml:space="preserve">Cash Benefit customer will receive </t>
    </r>
    <r>
      <rPr>
        <b/>
        <sz val="11"/>
        <color rgb="FF3F3F76"/>
        <rFont val="Calibri"/>
        <family val="2"/>
        <scheme val="minor"/>
      </rPr>
      <t>per Policy Illustration</t>
    </r>
  </si>
  <si>
    <r>
      <t xml:space="preserve">To enter the Yearly </t>
    </r>
    <r>
      <rPr>
        <u/>
        <sz val="11"/>
        <color rgb="FF3F3F76"/>
        <rFont val="Calibri"/>
        <family val="2"/>
        <scheme val="minor"/>
      </rPr>
      <t>Guaranteed + Non-Guaranteed @ 4.25% Illustration</t>
    </r>
    <r>
      <rPr>
        <sz val="11"/>
        <color rgb="FF3F3F76"/>
        <rFont val="Calibri"/>
        <family val="2"/>
        <scheme val="minor"/>
      </rPr>
      <t xml:space="preserve"> Cash Benefit customer will receive </t>
    </r>
    <r>
      <rPr>
        <b/>
        <sz val="11"/>
        <color rgb="FF3F3F76"/>
        <rFont val="Calibri"/>
        <family val="2"/>
        <scheme val="minor"/>
      </rPr>
      <t>per Policy Illustration</t>
    </r>
  </si>
  <si>
    <t>Cell I23</t>
  </si>
  <si>
    <t>To enter the year which the yearly booster year payout will commence, e.g., 25</t>
  </si>
  <si>
    <t>Cells H26 &amp; J26</t>
  </si>
  <si>
    <r>
      <t xml:space="preserve">To enter the Yearly </t>
    </r>
    <r>
      <rPr>
        <u/>
        <sz val="11"/>
        <color rgb="FF3F3F76"/>
        <rFont val="Calibri"/>
        <family val="2"/>
        <scheme val="minor"/>
      </rPr>
      <t xml:space="preserve">Non-Guaranteed Booster Bonus @3.00% Illustration </t>
    </r>
    <r>
      <rPr>
        <sz val="11"/>
        <color rgb="FF3F3F76"/>
        <rFont val="Calibri"/>
        <family val="2"/>
        <scheme val="minor"/>
      </rPr>
      <t xml:space="preserve">customer will receive </t>
    </r>
    <r>
      <rPr>
        <b/>
        <sz val="11"/>
        <color rgb="FF3F3F76"/>
        <rFont val="Calibri"/>
        <family val="2"/>
        <scheme val="minor"/>
      </rPr>
      <t>per Policy Illustration</t>
    </r>
  </si>
  <si>
    <r>
      <t xml:space="preserve">To enter the Yearly </t>
    </r>
    <r>
      <rPr>
        <u/>
        <sz val="11"/>
        <color rgb="FF3F3F76"/>
        <rFont val="Calibri"/>
        <family val="2"/>
        <scheme val="minor"/>
      </rPr>
      <t xml:space="preserve">Non-Guaranteed Booster Bonus @4.25% Illustration </t>
    </r>
    <r>
      <rPr>
        <sz val="11"/>
        <color rgb="FF3F3F76"/>
        <rFont val="Calibri"/>
        <family val="2"/>
        <scheme val="minor"/>
      </rPr>
      <t xml:space="preserve">customer will receive </t>
    </r>
    <r>
      <rPr>
        <b/>
        <sz val="11"/>
        <color rgb="FF3F3F76"/>
        <rFont val="Calibri"/>
        <family val="2"/>
        <scheme val="minor"/>
      </rPr>
      <t>per Policy Illustration</t>
    </r>
  </si>
  <si>
    <r>
      <t>Non-Guaranteed Yearly Booster Bonus @3.00% Investment Return</t>
    </r>
    <r>
      <rPr>
        <b/>
        <vertAlign val="superscript"/>
        <sz val="11"/>
        <color theme="0"/>
        <rFont val="Calibri"/>
        <family val="2"/>
        <scheme val="minor"/>
      </rPr>
      <t>2</t>
    </r>
  </si>
  <si>
    <r>
      <t>Non-Guaranteed Yearly Booster Bonus @4.25% Investment Return</t>
    </r>
    <r>
      <rPr>
        <b/>
        <vertAlign val="superscript"/>
        <sz val="11"/>
        <color theme="0"/>
        <rFont val="Calibri"/>
        <family val="2"/>
        <scheme val="minor"/>
      </rPr>
      <t>2</t>
    </r>
  </si>
  <si>
    <t xml:space="preserve">Note: The actual financing cost may differ from this supplementary illustration/fluctuate due to change in interest rates or calculation method. </t>
  </si>
  <si>
    <t>Paid-out</t>
  </si>
  <si>
    <t>Income Option</t>
  </si>
  <si>
    <t>Supplementary Illustration for Premium Financing - Income Option: Paid-Out</t>
  </si>
  <si>
    <r>
      <rPr>
        <b/>
        <sz val="11"/>
        <rFont val="Calibri"/>
        <family val="2"/>
        <scheme val="minor"/>
      </rPr>
      <t xml:space="preserve">========== IMPORTANT NOTE ========== </t>
    </r>
    <r>
      <rPr>
        <sz val="11"/>
        <rFont val="Calibri"/>
        <family val="2"/>
        <scheme val="minor"/>
      </rPr>
      <t xml:space="preserve">
You are receiving this Supplementary Illustration for Premium Financing (Income Option: Paid-Out) as your 
PIAS Representative has recommended a Life Insurance Policy and you have expressed interest 
in the premium financing arrangement which is available for the recommended plan.  
</t>
    </r>
    <r>
      <rPr>
        <u/>
        <sz val="11"/>
        <rFont val="Calibri"/>
        <family val="2"/>
        <scheme val="minor"/>
      </rPr>
      <t xml:space="preserve">
Premium financing is </t>
    </r>
    <r>
      <rPr>
        <b/>
        <u/>
        <sz val="11"/>
        <rFont val="Calibri"/>
        <family val="2"/>
        <scheme val="minor"/>
      </rPr>
      <t>not</t>
    </r>
    <r>
      <rPr>
        <u/>
        <sz val="11"/>
        <rFont val="Calibri"/>
        <family val="2"/>
        <scheme val="minor"/>
      </rPr>
      <t xml:space="preserve"> part of your insurance policy contract</t>
    </r>
    <r>
      <rPr>
        <sz val="11"/>
        <rFont val="Calibri"/>
        <family val="2"/>
        <scheme val="minor"/>
      </rPr>
      <t xml:space="preserve">. 
We do not recommend that you consider premium financing 
if you do not have sufficient funds to service the total premium amount. 
There are </t>
    </r>
    <r>
      <rPr>
        <b/>
        <u/>
        <sz val="11"/>
        <rFont val="Calibri"/>
        <family val="2"/>
        <scheme val="minor"/>
      </rPr>
      <t>4</t>
    </r>
    <r>
      <rPr>
        <sz val="11"/>
        <rFont val="Calibri"/>
        <family val="2"/>
        <scheme val="minor"/>
      </rPr>
      <t xml:space="preserve"> pages to this Supplementary Illustration for Premium Financing. 
Please ensure that you receive all pages of this document. 
This Supplementary Illustration only serves to illustrate the impact of premium financing 
facilities on the recommended life insurance policy payout/benefits and is </t>
    </r>
    <r>
      <rPr>
        <u/>
        <sz val="11"/>
        <rFont val="Calibri"/>
        <family val="2"/>
        <scheme val="minor"/>
      </rPr>
      <t>not meant</t>
    </r>
    <r>
      <rPr>
        <sz val="11"/>
        <rFont val="Calibri"/>
        <family val="2"/>
        <scheme val="minor"/>
      </rPr>
      <t xml:space="preserve"> to 
provide any advice on the premium financing facilities.  </t>
    </r>
  </si>
  <si>
    <r>
      <t>Annualised Monthly Cash Benefit</t>
    </r>
    <r>
      <rPr>
        <b/>
        <u/>
        <sz val="11"/>
        <rFont val="Calibri"/>
        <family val="2"/>
        <scheme val="minor"/>
      </rPr>
      <t xml:space="preserve"> (per Policy Illustration - Paid-out option)</t>
    </r>
  </si>
  <si>
    <t>2 For illustrative purposes only, the actual payout may differ. The rates do not represent upper and lower limits of the investment performance of an insurer’s Par Fund and are not a reflection of the actual returns of both existing and future Par policies. The actual returns received for a Par policy will depend on the actual experience, including investment performance, of the Par Fund that will develop over the lifetime of the Par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</si>
</sst>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0.000%"/>
    <numFmt numFmtId="166" formatCode="&quot;$&quot;#,##0.00"/>
    <numFmt numFmtId="167" formatCode="&quot;$&quot;#,##0"/>
    <numFmt numFmtId="168" formatCode="[$-14809]d\ mmm\ yyyy;@"/>
  </numFmts>
  <fonts count="22" x14ac:knownFonts="1">
    <font>
      <sz val="11"/>
      <color theme="1"/>
      <name val="Calibri"/>
      <family val="2"/>
      <scheme val="minor"/>
    </font>
    <font>
      <b/>
      <sz val="11"/>
      <color theme="1"/>
      <name val="Calibri"/>
      <family val="2"/>
      <scheme val="minor"/>
    </font>
    <font>
      <sz val="11"/>
      <color rgb="FF3F3F76"/>
      <name val="Calibri"/>
      <family val="2"/>
      <scheme val="minor"/>
    </font>
    <font>
      <sz val="11"/>
      <color rgb="FFFF0000"/>
      <name val="Calibri"/>
      <family val="2"/>
      <scheme val="minor"/>
    </font>
    <font>
      <b/>
      <u/>
      <sz val="11"/>
      <color theme="1"/>
      <name val="Calibri"/>
      <family val="2"/>
      <scheme val="minor"/>
    </font>
    <font>
      <b/>
      <sz val="11"/>
      <color theme="0"/>
      <name val="Calibri"/>
      <family val="2"/>
      <scheme val="minor"/>
    </font>
    <font>
      <b/>
      <vertAlign val="superscript"/>
      <sz val="11"/>
      <color theme="1"/>
      <name val="Calibri"/>
      <family val="2"/>
      <scheme val="minor"/>
    </font>
    <font>
      <b/>
      <sz val="11"/>
      <color rgb="FFFF0000"/>
      <name val="Calibri"/>
      <family val="2"/>
      <scheme val="minor"/>
    </font>
    <font>
      <b/>
      <sz val="11"/>
      <color rgb="FF3F3F76"/>
      <name val="Calibri"/>
      <family val="2"/>
      <scheme val="minor"/>
    </font>
    <font>
      <sz val="11"/>
      <name val="Calibri"/>
      <family val="2"/>
      <scheme val="minor"/>
    </font>
    <font>
      <b/>
      <vertAlign val="superscript"/>
      <sz val="11"/>
      <color rgb="FFFF0000"/>
      <name val="Calibri"/>
      <family val="2"/>
      <scheme val="minor"/>
    </font>
    <font>
      <sz val="9"/>
      <color theme="1"/>
      <name val="Calibri"/>
      <family val="2"/>
      <scheme val="minor"/>
    </font>
    <font>
      <sz val="11"/>
      <color theme="1"/>
      <name val="Calibri"/>
      <family val="2"/>
      <scheme val="minor"/>
    </font>
    <font>
      <b/>
      <vertAlign val="superscript"/>
      <sz val="11"/>
      <color theme="0"/>
      <name val="Calibri"/>
      <family val="2"/>
      <scheme val="minor"/>
    </font>
    <font>
      <b/>
      <sz val="12"/>
      <color theme="1"/>
      <name val="Calibri"/>
      <family val="2"/>
      <scheme val="minor"/>
    </font>
    <font>
      <b/>
      <sz val="11"/>
      <name val="Calibri"/>
      <family val="2"/>
      <scheme val="minor"/>
    </font>
    <font>
      <u/>
      <sz val="11"/>
      <name val="Calibri"/>
      <family val="2"/>
      <scheme val="minor"/>
    </font>
    <font>
      <b/>
      <u/>
      <sz val="11"/>
      <name val="Calibri"/>
      <family val="2"/>
      <scheme val="minor"/>
    </font>
    <font>
      <u/>
      <sz val="11"/>
      <color rgb="FF3F3F76"/>
      <name val="Calibri"/>
      <family val="2"/>
      <scheme val="minor"/>
    </font>
    <font>
      <b/>
      <u/>
      <sz val="11"/>
      <color rgb="FF3F3F76"/>
      <name val="Calibri"/>
      <family val="2"/>
      <scheme val="minor"/>
    </font>
    <font>
      <b/>
      <sz val="10"/>
      <name val="Calibri"/>
      <family val="2"/>
      <scheme val="minor"/>
    </font>
    <font>
      <b/>
      <sz val="10"/>
      <color theme="1"/>
      <name val="Calibri"/>
      <family val="2"/>
      <scheme val="minor"/>
    </font>
  </fonts>
  <fills count="9">
    <fill>
      <patternFill patternType="none"/>
    </fill>
    <fill>
      <patternFill patternType="gray125"/>
    </fill>
    <fill>
      <patternFill patternType="solid">
        <fgColor rgb="FFFFCC99"/>
      </patternFill>
    </fill>
    <fill>
      <patternFill patternType="solid">
        <fgColor theme="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007DC3"/>
        <bgColor indexed="64"/>
      </patternFill>
    </fill>
    <fill>
      <patternFill patternType="solid">
        <fgColor rgb="FFE1F4FF"/>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2" borderId="1" applyNumberFormat="0" applyAlignment="0" applyProtection="0"/>
    <xf numFmtId="9" fontId="12" fillId="0" borderId="0" applyFont="0" applyFill="0" applyBorder="0" applyAlignment="0" applyProtection="0"/>
  </cellStyleXfs>
  <cellXfs count="129">
    <xf numFmtId="0" fontId="0" fillId="0" borderId="0" xfId="0"/>
    <xf numFmtId="0" fontId="4" fillId="0" borderId="0" xfId="0" applyFont="1" applyProtection="1">
      <protection hidden="1"/>
    </xf>
    <xf numFmtId="0" fontId="0" fillId="0" borderId="0" xfId="0" applyProtection="1">
      <protection hidden="1"/>
    </xf>
    <xf numFmtId="0" fontId="0" fillId="0" borderId="0" xfId="0" applyFill="1" applyBorder="1" applyProtection="1">
      <protection hidden="1"/>
    </xf>
    <xf numFmtId="0" fontId="1" fillId="0" borderId="0" xfId="0" applyFont="1" applyProtection="1">
      <protection hidden="1"/>
    </xf>
    <xf numFmtId="0" fontId="5" fillId="7" borderId="2" xfId="0" applyFont="1" applyFill="1" applyBorder="1" applyAlignment="1" applyProtection="1">
      <alignment horizontal="center" vertical="top"/>
      <protection hidden="1"/>
    </xf>
    <xf numFmtId="164" fontId="7" fillId="0" borderId="2" xfId="0" applyNumberFormat="1" applyFont="1" applyBorder="1" applyAlignment="1" applyProtection="1">
      <alignment horizontal="center" vertical="center"/>
      <protection hidden="1"/>
    </xf>
    <xf numFmtId="38" fontId="7" fillId="0" borderId="2" xfId="0" applyNumberFormat="1" applyFont="1" applyBorder="1" applyAlignment="1" applyProtection="1">
      <alignment horizontal="center" vertical="center"/>
      <protection hidden="1"/>
    </xf>
    <xf numFmtId="0" fontId="0" fillId="0" borderId="0" xfId="0" applyAlignment="1" applyProtection="1">
      <alignment vertical="center"/>
      <protection hidden="1"/>
    </xf>
    <xf numFmtId="0" fontId="0" fillId="0" borderId="0" xfId="0" applyFill="1" applyBorder="1" applyAlignment="1" applyProtection="1">
      <alignment vertical="center"/>
      <protection hidden="1"/>
    </xf>
    <xf numFmtId="0" fontId="5" fillId="7" borderId="2" xfId="0" applyFont="1" applyFill="1" applyBorder="1" applyAlignment="1" applyProtection="1">
      <alignment horizontal="center"/>
      <protection hidden="1"/>
    </xf>
    <xf numFmtId="0" fontId="1" fillId="0" borderId="0" xfId="0" applyFont="1" applyBorder="1" applyAlignment="1" applyProtection="1">
      <alignment horizontal="center" wrapText="1"/>
      <protection hidden="1"/>
    </xf>
    <xf numFmtId="0" fontId="0" fillId="0" borderId="2" xfId="0" applyBorder="1" applyAlignment="1" applyProtection="1">
      <alignment horizontal="left"/>
      <protection hidden="1"/>
    </xf>
    <xf numFmtId="165" fontId="2" fillId="2" borderId="2" xfId="1" applyNumberFormat="1" applyBorder="1" applyAlignment="1" applyProtection="1">
      <alignment horizontal="center" vertical="center"/>
      <protection locked="0" hidden="1"/>
    </xf>
    <xf numFmtId="166" fontId="0" fillId="0" borderId="0" xfId="0" applyNumberFormat="1" applyFill="1" applyBorder="1" applyProtection="1">
      <protection hidden="1"/>
    </xf>
    <xf numFmtId="165" fontId="0" fillId="0" borderId="2" xfId="0" applyNumberFormat="1" applyBorder="1" applyAlignment="1" applyProtection="1">
      <alignment horizontal="center"/>
      <protection hidden="1"/>
    </xf>
    <xf numFmtId="0" fontId="3" fillId="0" borderId="0" xfId="0" applyFont="1" applyFill="1" applyBorder="1" applyAlignment="1" applyProtection="1">
      <alignment vertical="top" wrapText="1"/>
      <protection hidden="1"/>
    </xf>
    <xf numFmtId="0" fontId="4" fillId="0" borderId="0" xfId="0" applyFont="1" applyAlignment="1" applyProtection="1">
      <alignment vertical="top"/>
      <protection hidden="1"/>
    </xf>
    <xf numFmtId="0" fontId="0" fillId="0" borderId="0" xfId="0" applyAlignment="1" applyProtection="1">
      <alignment vertical="top"/>
      <protection hidden="1"/>
    </xf>
    <xf numFmtId="38" fontId="0" fillId="0" borderId="0" xfId="0" applyNumberFormat="1" applyAlignment="1" applyProtection="1">
      <alignment vertical="top"/>
      <protection hidden="1"/>
    </xf>
    <xf numFmtId="0" fontId="1" fillId="0" borderId="0" xfId="0" applyFont="1" applyAlignment="1" applyProtection="1">
      <alignment vertical="top"/>
      <protection hidden="1"/>
    </xf>
    <xf numFmtId="0" fontId="8" fillId="2" borderId="1" xfId="1" applyNumberFormat="1" applyFont="1" applyAlignment="1" applyProtection="1">
      <alignment horizontal="center" vertical="top"/>
      <protection locked="0" hidden="1"/>
    </xf>
    <xf numFmtId="38" fontId="1" fillId="0" borderId="0" xfId="0" applyNumberFormat="1" applyFont="1" applyAlignment="1" applyProtection="1">
      <alignment vertical="top"/>
      <protection hidden="1"/>
    </xf>
    <xf numFmtId="164" fontId="0" fillId="0" borderId="0" xfId="0" applyNumberFormat="1" applyProtection="1">
      <protection hidden="1"/>
    </xf>
    <xf numFmtId="0" fontId="1" fillId="4" borderId="2" xfId="0" applyFont="1" applyFill="1" applyBorder="1" applyAlignment="1" applyProtection="1">
      <alignment horizontal="center" wrapText="1"/>
      <protection hidden="1"/>
    </xf>
    <xf numFmtId="0" fontId="7" fillId="4" borderId="2" xfId="0" applyFont="1" applyFill="1" applyBorder="1" applyAlignment="1" applyProtection="1">
      <alignment horizontal="center" wrapText="1"/>
      <protection hidden="1"/>
    </xf>
    <xf numFmtId="0" fontId="1" fillId="0" borderId="0" xfId="0" applyFont="1" applyAlignment="1" applyProtection="1">
      <alignment wrapText="1"/>
      <protection hidden="1"/>
    </xf>
    <xf numFmtId="0" fontId="1" fillId="6" borderId="2" xfId="0" quotePrefix="1" applyFont="1" applyFill="1" applyBorder="1" applyAlignment="1" applyProtection="1">
      <alignment horizontal="center" wrapText="1"/>
      <protection hidden="1"/>
    </xf>
    <xf numFmtId="167" fontId="7" fillId="0" borderId="2" xfId="0" applyNumberFormat="1" applyFont="1" applyBorder="1" applyAlignment="1" applyProtection="1">
      <alignment horizontal="center"/>
      <protection hidden="1"/>
    </xf>
    <xf numFmtId="164" fontId="0" fillId="0" borderId="2" xfId="0" applyNumberFormat="1" applyBorder="1" applyAlignment="1" applyProtection="1">
      <alignment horizontal="center"/>
      <protection hidden="1"/>
    </xf>
    <xf numFmtId="167" fontId="2" fillId="2" borderId="2" xfId="1" applyNumberFormat="1" applyBorder="1" applyAlignment="1" applyProtection="1">
      <alignment horizontal="center"/>
      <protection locked="0" hidden="1"/>
    </xf>
    <xf numFmtId="9" fontId="0" fillId="0" borderId="2" xfId="2" applyFont="1" applyBorder="1" applyAlignment="1" applyProtection="1">
      <alignment horizontal="center"/>
      <protection hidden="1"/>
    </xf>
    <xf numFmtId="9" fontId="0" fillId="3" borderId="2" xfId="2" applyFont="1" applyFill="1" applyBorder="1" applyAlignment="1" applyProtection="1">
      <alignment horizontal="center"/>
      <protection hidden="1"/>
    </xf>
    <xf numFmtId="9" fontId="11" fillId="0" borderId="0" xfId="0" quotePrefix="1" applyNumberFormat="1" applyFont="1" applyAlignment="1" applyProtection="1">
      <alignment horizontal="left" vertical="top"/>
      <protection hidden="1"/>
    </xf>
    <xf numFmtId="0" fontId="11" fillId="0" borderId="0" xfId="0" applyFont="1" applyAlignment="1" applyProtection="1">
      <alignment vertical="top"/>
      <protection hidden="1"/>
    </xf>
    <xf numFmtId="0" fontId="11" fillId="0" borderId="0" xfId="0" applyFont="1" applyProtection="1">
      <protection hidden="1"/>
    </xf>
    <xf numFmtId="167" fontId="9" fillId="0" borderId="2" xfId="1" applyNumberFormat="1" applyFont="1" applyFill="1" applyBorder="1" applyAlignment="1" applyProtection="1">
      <alignment horizontal="center"/>
      <protection hidden="1"/>
    </xf>
    <xf numFmtId="168" fontId="2" fillId="2" borderId="1" xfId="1" applyNumberFormat="1" applyAlignment="1" applyProtection="1">
      <alignment horizontal="left"/>
      <protection locked="0" hidden="1"/>
    </xf>
    <xf numFmtId="0" fontId="1" fillId="0" borderId="0" xfId="0" applyFont="1" applyAlignment="1" applyProtection="1">
      <alignment horizontal="center"/>
      <protection hidden="1"/>
    </xf>
    <xf numFmtId="0" fontId="2" fillId="2" borderId="1" xfId="1" applyNumberFormat="1" applyAlignment="1" applyProtection="1">
      <alignment horizontal="center"/>
      <protection locked="0" hidden="1"/>
    </xf>
    <xf numFmtId="0" fontId="1" fillId="0" borderId="0" xfId="0" applyFont="1" applyAlignment="1" applyProtection="1">
      <alignment horizontal="left"/>
      <protection hidden="1"/>
    </xf>
    <xf numFmtId="0" fontId="7" fillId="0" borderId="0" xfId="0" applyFont="1" applyAlignment="1" applyProtection="1">
      <alignment vertical="center"/>
      <protection hidden="1"/>
    </xf>
    <xf numFmtId="164" fontId="7" fillId="0" borderId="0" xfId="0" applyNumberFormat="1" applyFont="1" applyBorder="1" applyAlignment="1" applyProtection="1">
      <alignment horizontal="center" vertical="center"/>
      <protection hidden="1"/>
    </xf>
    <xf numFmtId="38" fontId="7" fillId="0" borderId="0" xfId="0" applyNumberFormat="1" applyFont="1" applyBorder="1" applyAlignment="1" applyProtection="1">
      <alignment horizontal="center" vertical="center"/>
      <protection hidden="1"/>
    </xf>
    <xf numFmtId="0" fontId="5" fillId="3" borderId="2" xfId="0" applyFont="1" applyFill="1" applyBorder="1" applyAlignment="1" applyProtection="1">
      <alignment horizontal="center" wrapText="1"/>
      <protection hidden="1"/>
    </xf>
    <xf numFmtId="0" fontId="0" fillId="0" borderId="0" xfId="0" applyAlignment="1" applyProtection="1">
      <alignment vertical="top" wrapText="1"/>
      <protection hidden="1"/>
    </xf>
    <xf numFmtId="0" fontId="1" fillId="8" borderId="0" xfId="0" applyFont="1" applyFill="1" applyProtection="1">
      <protection hidden="1"/>
    </xf>
    <xf numFmtId="0" fontId="0" fillId="8" borderId="0" xfId="0" applyFill="1" applyProtection="1">
      <protection hidden="1"/>
    </xf>
    <xf numFmtId="0" fontId="0" fillId="0" borderId="0" xfId="0" applyFill="1" applyAlignment="1" applyProtection="1">
      <alignment vertical="center"/>
      <protection hidden="1"/>
    </xf>
    <xf numFmtId="0" fontId="4" fillId="0" borderId="0" xfId="0" applyFont="1" applyFill="1" applyAlignment="1" applyProtection="1">
      <protection hidden="1"/>
    </xf>
    <xf numFmtId="165" fontId="0" fillId="0" borderId="0" xfId="0" applyNumberFormat="1" applyBorder="1" applyAlignment="1" applyProtection="1">
      <alignment horizontal="center"/>
      <protection hidden="1"/>
    </xf>
    <xf numFmtId="166" fontId="0" fillId="0" borderId="0" xfId="0" applyNumberFormat="1" applyFill="1" applyBorder="1" applyAlignment="1" applyProtection="1">
      <alignment horizontal="center" vertical="center"/>
      <protection hidden="1"/>
    </xf>
    <xf numFmtId="166" fontId="3" fillId="0" borderId="0" xfId="0" applyNumberFormat="1" applyFont="1" applyFill="1" applyBorder="1" applyAlignment="1" applyProtection="1">
      <alignment horizontal="center" vertical="center"/>
      <protection hidden="1"/>
    </xf>
    <xf numFmtId="0" fontId="20" fillId="0" borderId="0" xfId="0" applyFont="1" applyAlignment="1" applyProtection="1">
      <alignment vertical="center"/>
      <protection hidden="1"/>
    </xf>
    <xf numFmtId="9" fontId="21" fillId="0" borderId="0" xfId="0" quotePrefix="1" applyNumberFormat="1" applyFont="1" applyBorder="1" applyAlignment="1" applyProtection="1">
      <alignment horizontal="left"/>
      <protection hidden="1"/>
    </xf>
    <xf numFmtId="167" fontId="7" fillId="0" borderId="14" xfId="0" applyNumberFormat="1" applyFont="1" applyBorder="1" applyAlignment="1" applyProtection="1">
      <alignment horizontal="center"/>
      <protection hidden="1"/>
    </xf>
    <xf numFmtId="0" fontId="0" fillId="0" borderId="13" xfId="0" applyBorder="1" applyAlignment="1" applyProtection="1">
      <alignment horizontal="right"/>
      <protection hidden="1"/>
    </xf>
    <xf numFmtId="0" fontId="9" fillId="0" borderId="14" xfId="1" applyFont="1" applyFill="1" applyBorder="1" applyAlignment="1" applyProtection="1">
      <alignment horizontal="left"/>
      <protection hidden="1"/>
    </xf>
    <xf numFmtId="0" fontId="9" fillId="0" borderId="13" xfId="1" applyFont="1" applyFill="1" applyBorder="1" applyAlignment="1" applyProtection="1">
      <alignment horizontal="right"/>
      <protection hidden="1"/>
    </xf>
    <xf numFmtId="0" fontId="2" fillId="2" borderId="13" xfId="1" applyBorder="1" applyAlignment="1" applyProtection="1">
      <alignment horizontal="right"/>
      <protection locked="0" hidden="1"/>
    </xf>
    <xf numFmtId="0" fontId="2" fillId="0" borderId="13" xfId="1" applyFill="1" applyBorder="1" applyAlignment="1" applyProtection="1">
      <alignment horizontal="right"/>
      <protection hidden="1"/>
    </xf>
    <xf numFmtId="0" fontId="17" fillId="0" borderId="0" xfId="0" applyFont="1" applyAlignment="1" applyProtection="1">
      <alignment vertical="top"/>
      <protection hidden="1"/>
    </xf>
    <xf numFmtId="164" fontId="0" fillId="0" borderId="2" xfId="0" applyNumberFormat="1" applyFill="1" applyBorder="1" applyAlignment="1" applyProtection="1">
      <alignment horizontal="center"/>
      <protection hidden="1"/>
    </xf>
    <xf numFmtId="0" fontId="8" fillId="0" borderId="0" xfId="1" applyNumberFormat="1" applyFont="1" applyFill="1" applyBorder="1" applyAlignment="1" applyProtection="1">
      <alignment horizontal="center" vertical="top"/>
      <protection hidden="1"/>
    </xf>
    <xf numFmtId="0" fontId="3" fillId="0" borderId="0" xfId="0" applyFont="1" applyAlignment="1" applyProtection="1">
      <alignment horizontal="center"/>
      <protection hidden="1"/>
    </xf>
    <xf numFmtId="0" fontId="1" fillId="5" borderId="2" xfId="0" applyFont="1" applyFill="1" applyBorder="1" applyAlignment="1" applyProtection="1">
      <alignment horizontal="center" wrapText="1"/>
      <protection hidden="1"/>
    </xf>
    <xf numFmtId="0" fontId="5" fillId="7" borderId="2" xfId="0" applyFont="1" applyFill="1" applyBorder="1" applyAlignment="1" applyProtection="1">
      <alignment horizontal="center" wrapText="1"/>
      <protection hidden="1"/>
    </xf>
    <xf numFmtId="164" fontId="2" fillId="2" borderId="2" xfId="1" applyNumberFormat="1" applyBorder="1" applyAlignment="1" applyProtection="1">
      <alignment horizontal="center" vertical="center"/>
      <protection locked="0" hidden="1"/>
    </xf>
    <xf numFmtId="0" fontId="5" fillId="7" borderId="13" xfId="0" applyFont="1" applyFill="1" applyBorder="1" applyAlignment="1" applyProtection="1">
      <alignment horizontal="center" wrapText="1"/>
      <protection hidden="1"/>
    </xf>
    <xf numFmtId="0" fontId="5" fillId="7" borderId="3" xfId="0" applyFont="1" applyFill="1" applyBorder="1" applyAlignment="1" applyProtection="1">
      <alignment horizontal="center" wrapText="1"/>
      <protection hidden="1"/>
    </xf>
    <xf numFmtId="167" fontId="0" fillId="0" borderId="2" xfId="0" applyNumberFormat="1" applyFill="1" applyBorder="1" applyAlignment="1" applyProtection="1">
      <alignment horizontal="center" vertical="center"/>
      <protection hidden="1"/>
    </xf>
    <xf numFmtId="167" fontId="7" fillId="0" borderId="2" xfId="0" applyNumberFormat="1" applyFont="1" applyFill="1" applyBorder="1" applyAlignment="1" applyProtection="1">
      <alignment horizontal="center" vertical="center"/>
      <protection hidden="1"/>
    </xf>
    <xf numFmtId="167" fontId="3" fillId="0" borderId="2" xfId="0" applyNumberFormat="1" applyFont="1" applyFill="1" applyBorder="1" applyAlignment="1" applyProtection="1">
      <alignment horizontal="center" vertical="center"/>
      <protection hidden="1"/>
    </xf>
    <xf numFmtId="168" fontId="2" fillId="2" borderId="1" xfId="1" applyNumberFormat="1" applyAlignment="1" applyProtection="1">
      <alignment horizontal="left"/>
      <protection hidden="1"/>
    </xf>
    <xf numFmtId="164" fontId="2" fillId="0" borderId="2" xfId="1" applyNumberFormat="1" applyFill="1" applyBorder="1" applyAlignment="1" applyProtection="1">
      <alignment horizontal="center" vertical="center"/>
      <protection hidden="1"/>
    </xf>
    <xf numFmtId="0" fontId="2" fillId="2" borderId="1" xfId="1" applyNumberFormat="1" applyAlignment="1" applyProtection="1">
      <alignment horizontal="left"/>
      <protection hidden="1"/>
    </xf>
    <xf numFmtId="0" fontId="2" fillId="2" borderId="1" xfId="1" applyAlignment="1" applyProtection="1">
      <protection hidden="1"/>
    </xf>
    <xf numFmtId="0" fontId="2" fillId="0" borderId="0" xfId="1" applyFill="1" applyBorder="1" applyAlignment="1" applyProtection="1">
      <protection hidden="1"/>
    </xf>
    <xf numFmtId="164" fontId="2" fillId="2" borderId="2" xfId="1" applyNumberFormat="1" applyBorder="1" applyAlignment="1" applyProtection="1">
      <alignment horizontal="center" vertical="top" wrapText="1"/>
      <protection hidden="1"/>
    </xf>
    <xf numFmtId="0" fontId="0" fillId="0" borderId="0" xfId="0" applyFill="1" applyAlignment="1" applyProtection="1">
      <alignment vertical="top"/>
      <protection hidden="1"/>
    </xf>
    <xf numFmtId="164" fontId="2" fillId="0" borderId="0" xfId="1" applyNumberFormat="1" applyFill="1" applyBorder="1" applyAlignment="1" applyProtection="1">
      <alignment horizontal="center" vertical="center" wrapText="1"/>
      <protection hidden="1"/>
    </xf>
    <xf numFmtId="0" fontId="0" fillId="0" borderId="0" xfId="0" applyFill="1" applyProtection="1">
      <protection hidden="1"/>
    </xf>
    <xf numFmtId="165" fontId="2" fillId="2" borderId="2" xfId="1" applyNumberFormat="1" applyBorder="1" applyAlignment="1" applyProtection="1">
      <alignment horizontal="center" vertical="top" wrapText="1"/>
      <protection hidden="1"/>
    </xf>
    <xf numFmtId="0" fontId="2" fillId="2" borderId="1" xfId="1" applyNumberFormat="1" applyFont="1" applyAlignment="1" applyProtection="1">
      <alignment horizontal="center" wrapText="1"/>
      <protection hidden="1"/>
    </xf>
    <xf numFmtId="164" fontId="2" fillId="2" borderId="1" xfId="1" applyNumberFormat="1" applyAlignment="1" applyProtection="1">
      <alignment horizontal="center" vertical="top" wrapText="1"/>
      <protection hidden="1"/>
    </xf>
    <xf numFmtId="164" fontId="2" fillId="2" borderId="1" xfId="1" applyNumberFormat="1" applyAlignment="1" applyProtection="1">
      <alignment vertical="top" wrapText="1"/>
      <protection hidden="1"/>
    </xf>
    <xf numFmtId="0" fontId="2" fillId="2" borderId="2" xfId="1" applyBorder="1" applyAlignment="1" applyProtection="1">
      <alignment horizontal="center" vertical="top" wrapText="1"/>
      <protection hidden="1"/>
    </xf>
    <xf numFmtId="167" fontId="2" fillId="2" borderId="2" xfId="1" applyNumberFormat="1" applyBorder="1" applyAlignment="1" applyProtection="1">
      <alignment horizontal="center" vertical="top" wrapText="1"/>
      <protection hidden="1"/>
    </xf>
    <xf numFmtId="0" fontId="0" fillId="0" borderId="0" xfId="0" applyAlignment="1" applyProtection="1">
      <alignment wrapText="1"/>
      <protection hidden="1"/>
    </xf>
    <xf numFmtId="0" fontId="1" fillId="5" borderId="2" xfId="0" applyFont="1" applyFill="1" applyBorder="1" applyAlignment="1" applyProtection="1">
      <alignment horizontal="center" wrapText="1"/>
      <protection hidden="1"/>
    </xf>
    <xf numFmtId="0" fontId="1" fillId="5" borderId="2" xfId="0" applyFont="1" applyFill="1" applyBorder="1" applyAlignment="1" applyProtection="1">
      <alignment horizontal="center"/>
      <protection hidden="1"/>
    </xf>
    <xf numFmtId="9" fontId="0" fillId="0" borderId="13" xfId="0" quotePrefix="1" applyNumberFormat="1" applyBorder="1" applyAlignment="1" applyProtection="1">
      <alignment horizontal="left"/>
      <protection hidden="1"/>
    </xf>
    <xf numFmtId="9" fontId="0" fillId="0" borderId="14" xfId="0" quotePrefix="1" applyNumberFormat="1" applyBorder="1" applyAlignment="1" applyProtection="1">
      <alignment horizontal="left"/>
      <protection hidden="1"/>
    </xf>
    <xf numFmtId="0" fontId="5" fillId="7" borderId="13" xfId="0" applyFont="1" applyFill="1" applyBorder="1" applyAlignment="1" applyProtection="1">
      <alignment horizontal="center" vertical="top"/>
      <protection hidden="1"/>
    </xf>
    <xf numFmtId="0" fontId="5" fillId="7" borderId="14" xfId="0" applyFont="1" applyFill="1" applyBorder="1" applyAlignment="1" applyProtection="1">
      <alignment horizontal="center" vertical="top"/>
      <protection hidden="1"/>
    </xf>
    <xf numFmtId="164" fontId="2" fillId="2" borderId="13" xfId="1" applyNumberFormat="1" applyBorder="1" applyAlignment="1" applyProtection="1">
      <alignment horizontal="center" vertical="center"/>
      <protection locked="0" hidden="1"/>
    </xf>
    <xf numFmtId="164" fontId="2" fillId="2" borderId="14" xfId="1" applyNumberFormat="1" applyBorder="1" applyAlignment="1" applyProtection="1">
      <alignment horizontal="center" vertical="center"/>
      <protection locked="0" hidden="1"/>
    </xf>
    <xf numFmtId="0" fontId="5" fillId="7" borderId="13" xfId="0" applyFont="1" applyFill="1" applyBorder="1" applyAlignment="1" applyProtection="1">
      <alignment horizontal="center"/>
      <protection hidden="1"/>
    </xf>
    <xf numFmtId="0" fontId="5" fillId="7" borderId="14" xfId="0" applyFont="1" applyFill="1" applyBorder="1" applyAlignment="1" applyProtection="1">
      <alignment horizontal="center"/>
      <protection hidden="1"/>
    </xf>
    <xf numFmtId="0" fontId="0" fillId="0" borderId="13" xfId="0" applyBorder="1" applyAlignment="1" applyProtection="1">
      <alignment horizontal="left"/>
      <protection hidden="1"/>
    </xf>
    <xf numFmtId="0" fontId="0" fillId="0" borderId="14" xfId="0" applyBorder="1" applyAlignment="1" applyProtection="1">
      <alignment horizontal="left"/>
      <protection hidden="1"/>
    </xf>
    <xf numFmtId="0" fontId="11" fillId="0" borderId="0" xfId="0" applyFont="1" applyAlignment="1" applyProtection="1">
      <alignment horizontal="left" vertical="top" wrapText="1"/>
      <protection hidden="1"/>
    </xf>
    <xf numFmtId="0" fontId="5" fillId="3" borderId="3" xfId="0" quotePrefix="1" applyFont="1" applyFill="1" applyBorder="1" applyAlignment="1" applyProtection="1">
      <alignment horizontal="left"/>
      <protection hidden="1"/>
    </xf>
    <xf numFmtId="0" fontId="5" fillId="3" borderId="0" xfId="0" quotePrefix="1" applyFont="1" applyFill="1" applyBorder="1" applyAlignment="1" applyProtection="1">
      <alignment horizontal="left"/>
      <protection hidden="1"/>
    </xf>
    <xf numFmtId="0" fontId="5" fillId="3" borderId="0" xfId="0" applyFont="1" applyFill="1" applyBorder="1" applyAlignment="1" applyProtection="1">
      <alignment horizontal="left"/>
      <protection hidden="1"/>
    </xf>
    <xf numFmtId="0" fontId="5" fillId="3" borderId="4" xfId="0" applyFont="1" applyFill="1" applyBorder="1" applyAlignment="1" applyProtection="1">
      <alignment horizontal="left"/>
      <protection hidden="1"/>
    </xf>
    <xf numFmtId="0" fontId="1" fillId="4" borderId="13" xfId="0" applyFont="1" applyFill="1" applyBorder="1" applyAlignment="1" applyProtection="1">
      <alignment horizontal="center" wrapText="1"/>
      <protection hidden="1"/>
    </xf>
    <xf numFmtId="0" fontId="1" fillId="4" borderId="14" xfId="0" applyFont="1" applyFill="1" applyBorder="1" applyAlignment="1" applyProtection="1">
      <alignment horizontal="center" wrapText="1"/>
      <protection hidden="1"/>
    </xf>
    <xf numFmtId="0" fontId="14" fillId="4" borderId="2" xfId="0" applyFont="1" applyFill="1" applyBorder="1" applyAlignment="1" applyProtection="1">
      <alignment horizontal="center"/>
      <protection hidden="1"/>
    </xf>
    <xf numFmtId="0" fontId="1" fillId="6" borderId="2" xfId="0" applyFont="1" applyFill="1" applyBorder="1" applyAlignment="1" applyProtection="1">
      <alignment horizontal="center" wrapText="1"/>
      <protection hidden="1"/>
    </xf>
    <xf numFmtId="0" fontId="0" fillId="0" borderId="0" xfId="0" applyAlignment="1" applyProtection="1">
      <alignment horizontal="left" vertical="top" wrapText="1"/>
      <protection hidden="1"/>
    </xf>
    <xf numFmtId="0" fontId="2" fillId="2" borderId="1" xfId="1" applyAlignment="1" applyProtection="1">
      <alignment horizontal="left"/>
      <protection locked="0" hidden="1"/>
    </xf>
    <xf numFmtId="0" fontId="5" fillId="7" borderId="2" xfId="0" applyFont="1" applyFill="1" applyBorder="1" applyAlignment="1" applyProtection="1">
      <alignment horizontal="center" wrapText="1"/>
      <protection hidden="1"/>
    </xf>
    <xf numFmtId="164" fontId="2" fillId="0" borderId="2" xfId="1" applyNumberFormat="1" applyFill="1" applyBorder="1" applyAlignment="1" applyProtection="1">
      <alignment horizontal="center" vertical="center"/>
      <protection hidden="1"/>
    </xf>
    <xf numFmtId="164" fontId="2" fillId="2" borderId="2" xfId="1" applyNumberFormat="1" applyBorder="1" applyAlignment="1" applyProtection="1">
      <alignment horizontal="center" vertical="center"/>
      <protection locked="0" hidden="1"/>
    </xf>
    <xf numFmtId="0" fontId="9" fillId="8" borderId="5" xfId="0" quotePrefix="1" applyFont="1" applyFill="1" applyBorder="1" applyAlignment="1" applyProtection="1">
      <alignment horizontal="center" vertical="center" wrapText="1"/>
      <protection hidden="1"/>
    </xf>
    <xf numFmtId="0" fontId="9" fillId="8" borderId="6" xfId="0" quotePrefix="1" applyFont="1" applyFill="1" applyBorder="1" applyAlignment="1" applyProtection="1">
      <alignment horizontal="center" vertical="center" wrapText="1"/>
      <protection hidden="1"/>
    </xf>
    <xf numFmtId="0" fontId="9" fillId="8" borderId="7" xfId="0" quotePrefix="1" applyFont="1" applyFill="1" applyBorder="1" applyAlignment="1" applyProtection="1">
      <alignment horizontal="center" vertical="center" wrapText="1"/>
      <protection hidden="1"/>
    </xf>
    <xf numFmtId="0" fontId="9" fillId="8" borderId="8" xfId="0" quotePrefix="1" applyFont="1" applyFill="1" applyBorder="1" applyAlignment="1" applyProtection="1">
      <alignment horizontal="center" vertical="center" wrapText="1"/>
      <protection hidden="1"/>
    </xf>
    <xf numFmtId="0" fontId="9" fillId="8" borderId="0" xfId="0" quotePrefix="1" applyFont="1" applyFill="1" applyBorder="1" applyAlignment="1" applyProtection="1">
      <alignment horizontal="center" vertical="center" wrapText="1"/>
      <protection hidden="1"/>
    </xf>
    <xf numFmtId="0" fontId="9" fillId="8" borderId="9" xfId="0" quotePrefix="1" applyFont="1" applyFill="1" applyBorder="1" applyAlignment="1" applyProtection="1">
      <alignment horizontal="center" vertical="center" wrapText="1"/>
      <protection hidden="1"/>
    </xf>
    <xf numFmtId="0" fontId="9" fillId="8" borderId="10" xfId="0" quotePrefix="1" applyFont="1" applyFill="1" applyBorder="1" applyAlignment="1" applyProtection="1">
      <alignment horizontal="center" vertical="center" wrapText="1"/>
      <protection hidden="1"/>
    </xf>
    <xf numFmtId="0" fontId="9" fillId="8" borderId="11" xfId="0" quotePrefix="1" applyFont="1" applyFill="1" applyBorder="1" applyAlignment="1" applyProtection="1">
      <alignment horizontal="center" vertical="center" wrapText="1"/>
      <protection hidden="1"/>
    </xf>
    <xf numFmtId="0" fontId="9" fillId="8" borderId="12" xfId="0" quotePrefix="1" applyFont="1" applyFill="1" applyBorder="1" applyAlignment="1" applyProtection="1">
      <alignment horizontal="center" vertical="center" wrapText="1"/>
      <protection hidden="1"/>
    </xf>
    <xf numFmtId="0" fontId="5" fillId="7" borderId="13" xfId="0" applyFont="1" applyFill="1" applyBorder="1" applyAlignment="1" applyProtection="1">
      <alignment horizontal="center" wrapText="1"/>
      <protection hidden="1"/>
    </xf>
    <xf numFmtId="0" fontId="5" fillId="7" borderId="14" xfId="0" applyFont="1" applyFill="1" applyBorder="1" applyAlignment="1" applyProtection="1">
      <alignment horizontal="center" wrapText="1"/>
      <protection hidden="1"/>
    </xf>
    <xf numFmtId="0" fontId="5" fillId="7" borderId="3" xfId="0" applyFont="1" applyFill="1" applyBorder="1" applyAlignment="1" applyProtection="1">
      <alignment horizontal="center" wrapText="1"/>
      <protection hidden="1"/>
    </xf>
    <xf numFmtId="0" fontId="5" fillId="7" borderId="0" xfId="0" applyFont="1" applyFill="1" applyBorder="1" applyAlignment="1" applyProtection="1">
      <alignment horizontal="center" wrapText="1"/>
      <protection hidden="1"/>
    </xf>
    <xf numFmtId="164" fontId="2" fillId="2" borderId="1" xfId="1" applyNumberFormat="1" applyAlignment="1" applyProtection="1">
      <alignment horizontal="center" vertical="center"/>
      <protection locked="0" hidden="1"/>
    </xf>
  </cellXfs>
  <cellStyles count="3">
    <cellStyle name="Input" xfId="1" builtinId="20"/>
    <cellStyle name="Normal" xfId="0" builtinId="0"/>
    <cellStyle name="Percent" xfId="2" builtinId="5"/>
  </cellStyles>
  <dxfs count="6">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FF0008"/>
      <color rgb="FFE1F4FF"/>
      <color rgb="FF007D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9</xdr:col>
      <xdr:colOff>16213</xdr:colOff>
      <xdr:row>93</xdr:row>
      <xdr:rowOff>924134</xdr:rowOff>
    </xdr:from>
    <xdr:to>
      <xdr:col>12</xdr:col>
      <xdr:colOff>653966</xdr:colOff>
      <xdr:row>108</xdr:row>
      <xdr:rowOff>116740</xdr:rowOff>
    </xdr:to>
    <xdr:pic>
      <xdr:nvPicPr>
        <xdr:cNvPr id="2" name="Picture 1">
          <a:extLst>
            <a:ext uri="{FF2B5EF4-FFF2-40B4-BE49-F238E27FC236}">
              <a16:creationId xmlns:a16="http://schemas.microsoft.com/office/drawing/2014/main" id="{8BB6B307-4D1F-4170-811B-20537B06DB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82064" y="21481921"/>
          <a:ext cx="2964285" cy="2743200"/>
        </a:xfrm>
        <a:prstGeom prst="rect">
          <a:avLst/>
        </a:prstGeom>
      </xdr:spPr>
    </xdr:pic>
    <xdr:clientData/>
  </xdr:twoCellAnchor>
  <xdr:twoCellAnchor editAs="oneCell">
    <xdr:from>
      <xdr:col>2</xdr:col>
      <xdr:colOff>0</xdr:colOff>
      <xdr:row>93</xdr:row>
      <xdr:rowOff>867387</xdr:rowOff>
    </xdr:from>
    <xdr:to>
      <xdr:col>4</xdr:col>
      <xdr:colOff>903071</xdr:colOff>
      <xdr:row>108</xdr:row>
      <xdr:rowOff>168777</xdr:rowOff>
    </xdr:to>
    <xdr:pic>
      <xdr:nvPicPr>
        <xdr:cNvPr id="3" name="Picture 2">
          <a:extLst>
            <a:ext uri="{FF2B5EF4-FFF2-40B4-BE49-F238E27FC236}">
              <a16:creationId xmlns:a16="http://schemas.microsoft.com/office/drawing/2014/main" id="{1CD80EFB-D736-4367-AEAD-015C51DE3C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8149" y="21425174"/>
          <a:ext cx="3059369" cy="28519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16213</xdr:colOff>
      <xdr:row>93</xdr:row>
      <xdr:rowOff>924134</xdr:rowOff>
    </xdr:from>
    <xdr:to>
      <xdr:col>12</xdr:col>
      <xdr:colOff>653966</xdr:colOff>
      <xdr:row>108</xdr:row>
      <xdr:rowOff>116740</xdr:rowOff>
    </xdr:to>
    <xdr:pic>
      <xdr:nvPicPr>
        <xdr:cNvPr id="2" name="Picture 1">
          <a:extLst>
            <a:ext uri="{FF2B5EF4-FFF2-40B4-BE49-F238E27FC236}">
              <a16:creationId xmlns:a16="http://schemas.microsoft.com/office/drawing/2014/main" id="{2E1AC263-B6F8-4A0B-A393-82352209F1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053" y="21703874"/>
          <a:ext cx="2969473" cy="2690185"/>
        </a:xfrm>
        <a:prstGeom prst="rect">
          <a:avLst/>
        </a:prstGeom>
      </xdr:spPr>
    </xdr:pic>
    <xdr:clientData/>
  </xdr:twoCellAnchor>
  <xdr:twoCellAnchor editAs="oneCell">
    <xdr:from>
      <xdr:col>2</xdr:col>
      <xdr:colOff>0</xdr:colOff>
      <xdr:row>93</xdr:row>
      <xdr:rowOff>867387</xdr:rowOff>
    </xdr:from>
    <xdr:to>
      <xdr:col>4</xdr:col>
      <xdr:colOff>903071</xdr:colOff>
      <xdr:row>108</xdr:row>
      <xdr:rowOff>168777</xdr:rowOff>
    </xdr:to>
    <xdr:pic>
      <xdr:nvPicPr>
        <xdr:cNvPr id="3" name="Picture 2">
          <a:extLst>
            <a:ext uri="{FF2B5EF4-FFF2-40B4-BE49-F238E27FC236}">
              <a16:creationId xmlns:a16="http://schemas.microsoft.com/office/drawing/2014/main" id="{CCF01A88-F4B8-43E5-B615-35ECFA6D90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4900" y="21647127"/>
          <a:ext cx="3067151" cy="27989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92DC-4DF1-4EF6-8EE1-603A5211D375}">
  <sheetPr codeName="Sheet1">
    <pageSetUpPr fitToPage="1"/>
  </sheetPr>
  <dimension ref="A1:D35"/>
  <sheetViews>
    <sheetView workbookViewId="0"/>
  </sheetViews>
  <sheetFormatPr defaultRowHeight="14.4" x14ac:dyDescent="0.3"/>
  <cols>
    <col min="1" max="1" width="13.77734375" style="18" bestFit="1" customWidth="1"/>
    <col min="2" max="4" width="34.77734375" style="2" customWidth="1"/>
    <col min="5" max="5" width="31" style="2" customWidth="1"/>
    <col min="6" max="16384" width="8.88671875" style="2"/>
  </cols>
  <sheetData>
    <row r="1" spans="1:4" x14ac:dyDescent="0.3">
      <c r="A1" s="2" t="s">
        <v>33</v>
      </c>
    </row>
    <row r="2" spans="1:4" x14ac:dyDescent="0.3">
      <c r="A2" s="2"/>
    </row>
    <row r="3" spans="1:4" x14ac:dyDescent="0.3">
      <c r="A3" s="2" t="s">
        <v>97</v>
      </c>
    </row>
    <row r="5" spans="1:4" x14ac:dyDescent="0.3">
      <c r="D5" s="3"/>
    </row>
    <row r="6" spans="1:4" x14ac:dyDescent="0.3">
      <c r="A6" s="18" t="s">
        <v>83</v>
      </c>
      <c r="B6" s="4" t="s">
        <v>40</v>
      </c>
      <c r="C6" s="73" t="s">
        <v>43</v>
      </c>
    </row>
    <row r="7" spans="1:4" x14ac:dyDescent="0.3">
      <c r="D7" s="3"/>
    </row>
    <row r="8" spans="1:4" x14ac:dyDescent="0.3">
      <c r="A8" s="18" t="s">
        <v>84</v>
      </c>
      <c r="B8" s="40" t="s">
        <v>41</v>
      </c>
      <c r="C8" s="75" t="s">
        <v>42</v>
      </c>
      <c r="D8" s="3"/>
    </row>
    <row r="9" spans="1:4" x14ac:dyDescent="0.3">
      <c r="D9" s="3"/>
    </row>
    <row r="10" spans="1:4" x14ac:dyDescent="0.3">
      <c r="A10" s="18" t="s">
        <v>85</v>
      </c>
      <c r="B10" s="4" t="s">
        <v>26</v>
      </c>
      <c r="C10" s="76" t="s">
        <v>34</v>
      </c>
      <c r="D10" s="77"/>
    </row>
    <row r="11" spans="1:4" x14ac:dyDescent="0.3">
      <c r="D11" s="3"/>
    </row>
    <row r="12" spans="1:4" x14ac:dyDescent="0.3">
      <c r="A12" s="18" t="s">
        <v>86</v>
      </c>
      <c r="B12" s="4" t="s">
        <v>27</v>
      </c>
      <c r="C12" s="76" t="s">
        <v>35</v>
      </c>
      <c r="D12" s="77"/>
    </row>
    <row r="13" spans="1:4" x14ac:dyDescent="0.3">
      <c r="B13" s="4"/>
      <c r="D13" s="77"/>
    </row>
    <row r="14" spans="1:4" x14ac:dyDescent="0.3">
      <c r="A14" s="18" t="s">
        <v>87</v>
      </c>
      <c r="B14" s="4" t="s">
        <v>47</v>
      </c>
      <c r="C14" s="75" t="s">
        <v>50</v>
      </c>
      <c r="D14" s="77"/>
    </row>
    <row r="15" spans="1:4" x14ac:dyDescent="0.3">
      <c r="D15" s="3"/>
    </row>
    <row r="16" spans="1:4" x14ac:dyDescent="0.3">
      <c r="B16" s="5" t="s">
        <v>10</v>
      </c>
      <c r="C16" s="5" t="s">
        <v>11</v>
      </c>
    </row>
    <row r="17" spans="1:4" ht="28.8" x14ac:dyDescent="0.3">
      <c r="A17" s="18" t="s">
        <v>88</v>
      </c>
      <c r="B17" s="78" t="s">
        <v>36</v>
      </c>
      <c r="C17" s="78" t="s">
        <v>44</v>
      </c>
    </row>
    <row r="18" spans="1:4" s="81" customFormat="1" x14ac:dyDescent="0.3">
      <c r="A18" s="79"/>
      <c r="B18" s="80"/>
      <c r="C18" s="80"/>
    </row>
    <row r="19" spans="1:4" x14ac:dyDescent="0.3">
      <c r="B19" s="1" t="s">
        <v>6</v>
      </c>
    </row>
    <row r="20" spans="1:4" ht="28.8" x14ac:dyDescent="0.3">
      <c r="B20" s="10" t="s">
        <v>5</v>
      </c>
      <c r="C20" s="66" t="s">
        <v>9</v>
      </c>
    </row>
    <row r="21" spans="1:4" ht="28.8" x14ac:dyDescent="0.3">
      <c r="A21" s="18" t="s">
        <v>89</v>
      </c>
      <c r="B21" s="12" t="s">
        <v>4</v>
      </c>
      <c r="C21" s="82" t="s">
        <v>51</v>
      </c>
    </row>
    <row r="23" spans="1:4" x14ac:dyDescent="0.3">
      <c r="B23" s="17" t="s">
        <v>49</v>
      </c>
      <c r="D23" s="19"/>
    </row>
    <row r="24" spans="1:4" ht="28.8" x14ac:dyDescent="0.3">
      <c r="A24" s="18" t="s">
        <v>90</v>
      </c>
      <c r="B24" s="20" t="s">
        <v>2</v>
      </c>
      <c r="C24" s="83" t="s">
        <v>45</v>
      </c>
      <c r="D24" s="22" t="s">
        <v>37</v>
      </c>
    </row>
    <row r="26" spans="1:4" ht="43.2" x14ac:dyDescent="0.3">
      <c r="B26" s="66" t="s">
        <v>54</v>
      </c>
      <c r="C26" s="66" t="s">
        <v>55</v>
      </c>
      <c r="D26" s="66" t="s">
        <v>56</v>
      </c>
    </row>
    <row r="27" spans="1:4" ht="57.6" x14ac:dyDescent="0.3">
      <c r="A27" s="45" t="s">
        <v>91</v>
      </c>
      <c r="B27" s="84" t="s">
        <v>57</v>
      </c>
      <c r="C27" s="85" t="s">
        <v>58</v>
      </c>
      <c r="D27" s="85" t="s">
        <v>59</v>
      </c>
    </row>
    <row r="29" spans="1:4" x14ac:dyDescent="0.3">
      <c r="B29" s="24" t="s">
        <v>13</v>
      </c>
    </row>
    <row r="30" spans="1:4" x14ac:dyDescent="0.3">
      <c r="B30" s="44" t="s">
        <v>25</v>
      </c>
    </row>
    <row r="31" spans="1:4" ht="28.8" x14ac:dyDescent="0.3">
      <c r="A31" s="45" t="s">
        <v>92</v>
      </c>
      <c r="B31" s="86" t="s">
        <v>62</v>
      </c>
    </row>
    <row r="33" spans="1:4" x14ac:dyDescent="0.3">
      <c r="B33" s="89" t="s">
        <v>24</v>
      </c>
      <c r="C33" s="90"/>
      <c r="D33" s="90"/>
    </row>
    <row r="34" spans="1:4" x14ac:dyDescent="0.3">
      <c r="B34" s="65" t="s">
        <v>17</v>
      </c>
      <c r="C34" s="65" t="s">
        <v>60</v>
      </c>
      <c r="D34" s="65" t="s">
        <v>61</v>
      </c>
    </row>
    <row r="35" spans="1:4" s="88" customFormat="1" ht="57.6" x14ac:dyDescent="0.3">
      <c r="A35" s="45" t="s">
        <v>93</v>
      </c>
      <c r="B35" s="87" t="s">
        <v>94</v>
      </c>
      <c r="C35" s="87" t="s">
        <v>95</v>
      </c>
      <c r="D35" s="87" t="s">
        <v>96</v>
      </c>
    </row>
  </sheetData>
  <sheetProtection algorithmName="SHA-512" hashValue="Exwp+fs77A0aUAH2IWHa5qOYNCTxKRm0/pVPnI44H61X1Ko5iaRkQzo0KdexX9s0wzITau2tZCFC5xMgr+hiaw==" saltValue="H77/nGkk4vF5K0Qt/3miSA==" spinCount="100000" sheet="1" objects="1" scenarios="1"/>
  <mergeCells count="1">
    <mergeCell ref="B33:D33"/>
  </mergeCells>
  <pageMargins left="0.7" right="0.7" top="0.75" bottom="0.75" header="0.3" footer="0.3"/>
  <pageSetup paperSize="9" scale="6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B3EE-3903-4D2F-8612-B264485FC083}">
  <sheetPr codeName="Sheet2">
    <pageSetUpPr fitToPage="1"/>
  </sheetPr>
  <dimension ref="A1:R94"/>
  <sheetViews>
    <sheetView showGridLines="0" tabSelected="1" zoomScale="90" zoomScaleNormal="90" workbookViewId="0">
      <selection activeCell="C3" sqref="C3"/>
    </sheetView>
  </sheetViews>
  <sheetFormatPr defaultRowHeight="14.4" x14ac:dyDescent="0.3"/>
  <cols>
    <col min="1" max="1" width="6.77734375" style="2" customWidth="1"/>
    <col min="2" max="2" width="9.33203125" style="2" customWidth="1"/>
    <col min="3" max="4" width="15.77734375" style="2" customWidth="1"/>
    <col min="5" max="6" width="18.77734375" style="2" customWidth="1"/>
    <col min="7" max="7" width="1.44140625" style="2" customWidth="1"/>
    <col min="8" max="10" width="16.77734375" style="2" customWidth="1"/>
    <col min="11" max="11" width="1.44140625" style="2" customWidth="1"/>
    <col min="12" max="14" width="15.77734375" style="2" customWidth="1"/>
    <col min="15" max="15" width="1.44140625" style="2" customWidth="1"/>
    <col min="16" max="17" width="18.88671875" style="2" customWidth="1"/>
    <col min="18" max="16384" width="8.88671875" style="2"/>
  </cols>
  <sheetData>
    <row r="1" spans="1:18" x14ac:dyDescent="0.3">
      <c r="A1" s="1" t="s">
        <v>114</v>
      </c>
      <c r="B1" s="1"/>
    </row>
    <row r="2" spans="1:18" ht="7.95" customHeight="1" x14ac:dyDescent="0.3">
      <c r="H2" s="3"/>
      <c r="I2" s="3"/>
      <c r="R2" s="3"/>
    </row>
    <row r="3" spans="1:18" ht="16.05" customHeight="1" thickBot="1" x14ac:dyDescent="0.35">
      <c r="A3" s="4" t="s">
        <v>40</v>
      </c>
      <c r="B3" s="4"/>
      <c r="C3" s="37">
        <v>44685</v>
      </c>
      <c r="D3" s="3"/>
      <c r="E3" s="38" t="s">
        <v>41</v>
      </c>
      <c r="F3" s="39">
        <v>49</v>
      </c>
      <c r="H3" s="3"/>
      <c r="I3" s="3"/>
      <c r="R3" s="3"/>
    </row>
    <row r="4" spans="1:18" ht="7.95" customHeight="1" x14ac:dyDescent="0.3">
      <c r="H4" s="3"/>
      <c r="J4" s="115" t="s">
        <v>115</v>
      </c>
      <c r="K4" s="116"/>
      <c r="L4" s="116"/>
      <c r="M4" s="116"/>
      <c r="N4" s="116"/>
      <c r="O4" s="116"/>
      <c r="P4" s="116"/>
      <c r="Q4" s="117"/>
      <c r="R4" s="3"/>
    </row>
    <row r="5" spans="1:18" ht="16.05" customHeight="1" x14ac:dyDescent="0.3">
      <c r="A5" s="4" t="s">
        <v>26</v>
      </c>
      <c r="B5" s="4"/>
      <c r="C5" s="111" t="s">
        <v>39</v>
      </c>
      <c r="D5" s="111"/>
      <c r="E5" s="111"/>
      <c r="F5" s="111"/>
      <c r="H5" s="3"/>
      <c r="J5" s="118"/>
      <c r="K5" s="119"/>
      <c r="L5" s="119"/>
      <c r="M5" s="119"/>
      <c r="N5" s="119"/>
      <c r="O5" s="119"/>
      <c r="P5" s="119"/>
      <c r="Q5" s="120"/>
      <c r="R5" s="3"/>
    </row>
    <row r="6" spans="1:18" ht="7.95" customHeight="1" x14ac:dyDescent="0.3">
      <c r="J6" s="118"/>
      <c r="K6" s="119"/>
      <c r="L6" s="119"/>
      <c r="M6" s="119"/>
      <c r="N6" s="119"/>
      <c r="O6" s="119"/>
      <c r="P6" s="119"/>
      <c r="Q6" s="120"/>
      <c r="R6" s="3"/>
    </row>
    <row r="7" spans="1:18" ht="16.05" customHeight="1" x14ac:dyDescent="0.3">
      <c r="A7" s="4" t="s">
        <v>27</v>
      </c>
      <c r="B7" s="4"/>
      <c r="C7" s="111" t="s">
        <v>38</v>
      </c>
      <c r="D7" s="111"/>
      <c r="E7" s="111"/>
      <c r="F7" s="111"/>
      <c r="H7" s="3"/>
      <c r="J7" s="118"/>
      <c r="K7" s="119"/>
      <c r="L7" s="119"/>
      <c r="M7" s="119"/>
      <c r="N7" s="119"/>
      <c r="O7" s="119"/>
      <c r="P7" s="119"/>
      <c r="Q7" s="120"/>
      <c r="R7" s="3"/>
    </row>
    <row r="8" spans="1:18" ht="7.95" customHeight="1" x14ac:dyDescent="0.3">
      <c r="H8" s="3"/>
      <c r="J8" s="118"/>
      <c r="K8" s="119"/>
      <c r="L8" s="119"/>
      <c r="M8" s="119"/>
      <c r="N8" s="119"/>
      <c r="O8" s="119"/>
      <c r="P8" s="119"/>
      <c r="Q8" s="120"/>
      <c r="R8" s="3"/>
    </row>
    <row r="9" spans="1:18" x14ac:dyDescent="0.3">
      <c r="A9" s="4" t="s">
        <v>47</v>
      </c>
      <c r="B9" s="4"/>
      <c r="C9" s="39">
        <v>71</v>
      </c>
      <c r="D9" s="2" t="s">
        <v>48</v>
      </c>
      <c r="E9" s="38" t="s">
        <v>113</v>
      </c>
      <c r="F9" s="64" t="s">
        <v>112</v>
      </c>
      <c r="H9" s="3"/>
      <c r="J9" s="118"/>
      <c r="K9" s="119"/>
      <c r="L9" s="119"/>
      <c r="M9" s="119"/>
      <c r="N9" s="119"/>
      <c r="O9" s="119"/>
      <c r="P9" s="119"/>
      <c r="Q9" s="120"/>
      <c r="R9" s="3"/>
    </row>
    <row r="10" spans="1:18" x14ac:dyDescent="0.3">
      <c r="H10" s="3"/>
      <c r="J10" s="118"/>
      <c r="K10" s="119"/>
      <c r="L10" s="119"/>
      <c r="M10" s="119"/>
      <c r="N10" s="119"/>
      <c r="O10" s="119"/>
      <c r="P10" s="119"/>
      <c r="Q10" s="120"/>
      <c r="R10" s="3"/>
    </row>
    <row r="11" spans="1:18" ht="14.4" customHeight="1" x14ac:dyDescent="0.3">
      <c r="A11" s="93" t="s">
        <v>10</v>
      </c>
      <c r="B11" s="94"/>
      <c r="C11" s="5" t="s">
        <v>11</v>
      </c>
      <c r="D11" s="5" t="s">
        <v>12</v>
      </c>
      <c r="E11" s="5" t="s">
        <v>3</v>
      </c>
      <c r="H11" s="3"/>
      <c r="J11" s="118"/>
      <c r="K11" s="119"/>
      <c r="L11" s="119"/>
      <c r="M11" s="119"/>
      <c r="N11" s="119"/>
      <c r="O11" s="119"/>
      <c r="P11" s="119"/>
      <c r="Q11" s="120"/>
      <c r="R11" s="3"/>
    </row>
    <row r="12" spans="1:18" s="8" customFormat="1" ht="16.05" customHeight="1" x14ac:dyDescent="0.3">
      <c r="A12" s="95">
        <v>357000</v>
      </c>
      <c r="B12" s="96"/>
      <c r="C12" s="67">
        <v>100000</v>
      </c>
      <c r="D12" s="6">
        <f>A12-C12</f>
        <v>257000</v>
      </c>
      <c r="E12" s="7" t="str">
        <f>(ROUND(D12/A12,2)*100)&amp;"% financing"</f>
        <v>72% financing</v>
      </c>
      <c r="H12" s="9"/>
      <c r="J12" s="118"/>
      <c r="K12" s="119"/>
      <c r="L12" s="119"/>
      <c r="M12" s="119"/>
      <c r="N12" s="119"/>
      <c r="O12" s="119"/>
      <c r="P12" s="119"/>
      <c r="Q12" s="120"/>
      <c r="R12" s="9"/>
    </row>
    <row r="13" spans="1:18" s="8" customFormat="1" x14ac:dyDescent="0.3">
      <c r="A13" s="53" t="str">
        <f>IF(ISBLANK(A12),"","Note: You should have at least "&amp;TEXT(A12*50%,"$#,##0")&amp;" in liquid assets (i.e. Total Cash/Near Cash + Unit Trusts + Stocks + Bonds)")</f>
        <v>Note: You should have at least $178,500 in liquid assets (i.e. Total Cash/Near Cash + Unit Trusts + Stocks + Bonds)</v>
      </c>
      <c r="B13" s="53"/>
      <c r="C13" s="41"/>
      <c r="D13" s="42"/>
      <c r="E13" s="43"/>
      <c r="F13" s="41"/>
      <c r="H13" s="9"/>
      <c r="J13" s="118"/>
      <c r="K13" s="119"/>
      <c r="L13" s="119"/>
      <c r="M13" s="119"/>
      <c r="N13" s="119"/>
      <c r="O13" s="119"/>
      <c r="P13" s="119"/>
      <c r="Q13" s="120"/>
      <c r="R13" s="9"/>
    </row>
    <row r="14" spans="1:18" x14ac:dyDescent="0.3">
      <c r="H14" s="3"/>
      <c r="J14" s="118"/>
      <c r="K14" s="119"/>
      <c r="L14" s="119"/>
      <c r="M14" s="119"/>
      <c r="N14" s="119"/>
      <c r="O14" s="119"/>
      <c r="P14" s="119"/>
      <c r="Q14" s="120"/>
      <c r="R14" s="3"/>
    </row>
    <row r="15" spans="1:18" x14ac:dyDescent="0.3">
      <c r="A15" s="1" t="s">
        <v>6</v>
      </c>
      <c r="B15" s="1"/>
      <c r="H15" s="3"/>
      <c r="J15" s="118"/>
      <c r="K15" s="119"/>
      <c r="L15" s="119"/>
      <c r="M15" s="119"/>
      <c r="N15" s="119"/>
      <c r="O15" s="119"/>
      <c r="P15" s="119"/>
      <c r="Q15" s="120"/>
      <c r="R15" s="3"/>
    </row>
    <row r="16" spans="1:18" ht="59.4" x14ac:dyDescent="0.3">
      <c r="A16" s="97" t="s">
        <v>5</v>
      </c>
      <c r="B16" s="98"/>
      <c r="C16" s="66" t="s">
        <v>9</v>
      </c>
      <c r="D16" s="66" t="s">
        <v>7</v>
      </c>
      <c r="E16" s="66" t="s">
        <v>8</v>
      </c>
      <c r="F16" s="66" t="s">
        <v>28</v>
      </c>
      <c r="G16" s="11"/>
      <c r="H16" s="3"/>
      <c r="J16" s="118"/>
      <c r="K16" s="119"/>
      <c r="L16" s="119"/>
      <c r="M16" s="119"/>
      <c r="N16" s="119"/>
      <c r="O16" s="119"/>
      <c r="P16" s="119"/>
      <c r="Q16" s="120"/>
      <c r="R16" s="3"/>
    </row>
    <row r="17" spans="1:18" ht="16.05" customHeight="1" x14ac:dyDescent="0.3">
      <c r="A17" s="99" t="s">
        <v>4</v>
      </c>
      <c r="B17" s="100"/>
      <c r="C17" s="13">
        <v>0.03</v>
      </c>
      <c r="D17" s="70">
        <f>C17*$D$12</f>
        <v>7710</v>
      </c>
      <c r="E17" s="70">
        <f>D17/12</f>
        <v>642.5</v>
      </c>
      <c r="F17" s="71">
        <f>E17*($C$23-1)</f>
        <v>23130</v>
      </c>
      <c r="H17" s="14"/>
      <c r="J17" s="118"/>
      <c r="K17" s="119"/>
      <c r="L17" s="119"/>
      <c r="M17" s="119"/>
      <c r="N17" s="119"/>
      <c r="O17" s="119"/>
      <c r="P17" s="119"/>
      <c r="Q17" s="120"/>
      <c r="R17" s="3"/>
    </row>
    <row r="18" spans="1:18" ht="16.05" customHeight="1" thickBot="1" x14ac:dyDescent="0.35">
      <c r="A18" s="91" t="s">
        <v>20</v>
      </c>
      <c r="B18" s="92"/>
      <c r="C18" s="15">
        <f>$C$17+1/100</f>
        <v>0.04</v>
      </c>
      <c r="D18" s="70">
        <f>C18*$D$12</f>
        <v>10280</v>
      </c>
      <c r="E18" s="70">
        <f t="shared" ref="E18:E19" si="0">D18/12</f>
        <v>856.66666666666663</v>
      </c>
      <c r="F18" s="72">
        <f>E18*($C$23-1)</f>
        <v>30840</v>
      </c>
      <c r="H18" s="14"/>
      <c r="J18" s="121"/>
      <c r="K18" s="122"/>
      <c r="L18" s="122"/>
      <c r="M18" s="122"/>
      <c r="N18" s="122"/>
      <c r="O18" s="122"/>
      <c r="P18" s="122"/>
      <c r="Q18" s="123"/>
      <c r="R18" s="3"/>
    </row>
    <row r="19" spans="1:18" ht="16.05" customHeight="1" x14ac:dyDescent="0.3">
      <c r="A19" s="91" t="s">
        <v>21</v>
      </c>
      <c r="B19" s="92"/>
      <c r="C19" s="15">
        <f>$C$17+2/100</f>
        <v>0.05</v>
      </c>
      <c r="D19" s="70">
        <f>C19*$D$12</f>
        <v>12850</v>
      </c>
      <c r="E19" s="70">
        <f t="shared" si="0"/>
        <v>1070.8333333333333</v>
      </c>
      <c r="F19" s="72">
        <f>E19*($C$23-1)</f>
        <v>38550</v>
      </c>
      <c r="H19" s="14"/>
      <c r="I19" s="3"/>
      <c r="R19" s="3"/>
    </row>
    <row r="20" spans="1:18" x14ac:dyDescent="0.3">
      <c r="A20" s="54" t="s">
        <v>111</v>
      </c>
      <c r="B20" s="54"/>
      <c r="C20" s="50"/>
      <c r="D20" s="51"/>
      <c r="E20" s="51"/>
      <c r="F20" s="52"/>
      <c r="H20" s="14"/>
      <c r="I20" s="3"/>
      <c r="R20" s="3"/>
    </row>
    <row r="21" spans="1:18" x14ac:dyDescent="0.3">
      <c r="H21" s="3"/>
      <c r="I21" s="16"/>
      <c r="R21" s="3"/>
    </row>
    <row r="22" spans="1:18" ht="17.399999999999999" customHeight="1" x14ac:dyDescent="0.3">
      <c r="A22" s="17" t="s">
        <v>116</v>
      </c>
      <c r="B22" s="17"/>
      <c r="D22" s="18"/>
      <c r="E22" s="19"/>
      <c r="H22" s="17" t="s">
        <v>1</v>
      </c>
      <c r="J22" s="18"/>
      <c r="K22" s="19"/>
    </row>
    <row r="23" spans="1:18" ht="16.05" customHeight="1" x14ac:dyDescent="0.3">
      <c r="A23" s="20" t="s">
        <v>2</v>
      </c>
      <c r="B23" s="20"/>
      <c r="C23" s="21">
        <v>37</v>
      </c>
      <c r="D23" s="22" t="str">
        <f>IF(RIGHT(C23,1)="1","st policy monthiversary",(IF(RIGHT(C23,1)="2","nd policy monthiversary",(IF(RIGHT(C23,1)="3","rd policy monthiversary","th policy monthiversary")))))</f>
        <v>th policy monthiversary</v>
      </c>
      <c r="H23" s="20" t="s">
        <v>2</v>
      </c>
      <c r="I23" s="63">
        <v>37</v>
      </c>
      <c r="J23" s="22" t="str">
        <f>IF(RIGHT(I23,1)="1","st policy monthiversary",(IF(RIGHT(I23,1)="2","nd policy monthiversary",(IF(RIGHT(I23,1)="3","rd policy monthiversary","th policy monthiversary")))))</f>
        <v>th policy monthiversary</v>
      </c>
    </row>
    <row r="24" spans="1:18" ht="4.05" customHeight="1" x14ac:dyDescent="0.3"/>
    <row r="25" spans="1:18" ht="43.2" customHeight="1" x14ac:dyDescent="0.3">
      <c r="A25" s="124" t="s">
        <v>54</v>
      </c>
      <c r="B25" s="125"/>
      <c r="C25" s="112" t="s">
        <v>52</v>
      </c>
      <c r="D25" s="112"/>
      <c r="E25" s="124" t="s">
        <v>53</v>
      </c>
      <c r="F25" s="125"/>
      <c r="H25" s="66" t="s">
        <v>0</v>
      </c>
      <c r="I25" s="112" t="s">
        <v>30</v>
      </c>
      <c r="J25" s="112"/>
      <c r="K25" s="126" t="s">
        <v>29</v>
      </c>
      <c r="L25" s="127"/>
      <c r="M25" s="127"/>
      <c r="P25" s="23"/>
    </row>
    <row r="26" spans="1:18" ht="16.05" customHeight="1" x14ac:dyDescent="0.3">
      <c r="A26" s="95">
        <v>4430</v>
      </c>
      <c r="B26" s="96"/>
      <c r="C26" s="114">
        <v>8307</v>
      </c>
      <c r="D26" s="114"/>
      <c r="E26" s="95">
        <v>12861</v>
      </c>
      <c r="F26" s="96"/>
      <c r="H26" s="74">
        <f>A26/12</f>
        <v>369.16666666666669</v>
      </c>
      <c r="I26" s="113">
        <f>C26/12</f>
        <v>692.25</v>
      </c>
      <c r="J26" s="113"/>
      <c r="K26" s="113">
        <f>E26/12</f>
        <v>1071.75</v>
      </c>
      <c r="L26" s="113"/>
      <c r="M26" s="113"/>
    </row>
    <row r="28" spans="1:18" ht="55.2" customHeight="1" x14ac:dyDescent="0.3">
      <c r="A28" s="108" t="str">
        <f>"Illustration based on Current Interest Rate of "&amp;C17*100&amp;"% p.a."</f>
        <v>Illustration based on Current Interest Rate of 3% p.a.</v>
      </c>
      <c r="B28" s="108"/>
      <c r="C28" s="108"/>
      <c r="D28" s="108"/>
      <c r="E28" s="108"/>
      <c r="F28" s="108"/>
      <c r="H28" s="89" t="s">
        <v>24</v>
      </c>
      <c r="I28" s="90"/>
      <c r="J28" s="90"/>
      <c r="L28" s="109" t="s">
        <v>31</v>
      </c>
      <c r="M28" s="109"/>
      <c r="N28" s="109"/>
      <c r="P28" s="109" t="str">
        <f>"Illustrated % Return @3.00% Investment Return"&amp;CHAR(178)&amp;" / Initial Cash Outlay of "&amp;TEXT($C$12,"$#,##0")</f>
        <v>Illustrated % Return @3.00% Investment Return² / Initial Cash Outlay of $100,000</v>
      </c>
      <c r="Q28" s="109" t="str">
        <f>"Illustrated % Return @4.25% Investment Return"&amp;CHAR(178)&amp;" / Initial Cash Outlay of "&amp;TEXT($C$12,"$#,##0")</f>
        <v>Illustrated % Return @4.25% Investment Return² / Initial Cash Outlay of $100,000</v>
      </c>
    </row>
    <row r="29" spans="1:18" s="26" customFormat="1" ht="45" customHeight="1" x14ac:dyDescent="0.3">
      <c r="A29" s="106" t="s">
        <v>68</v>
      </c>
      <c r="B29" s="107"/>
      <c r="C29" s="25" t="s">
        <v>23</v>
      </c>
      <c r="D29" s="24" t="s">
        <v>69</v>
      </c>
      <c r="E29" s="24" t="s">
        <v>70</v>
      </c>
      <c r="F29" s="24" t="s">
        <v>71</v>
      </c>
      <c r="H29" s="65" t="s">
        <v>17</v>
      </c>
      <c r="I29" s="65" t="s">
        <v>18</v>
      </c>
      <c r="J29" s="65" t="s">
        <v>19</v>
      </c>
      <c r="L29" s="27" t="s">
        <v>14</v>
      </c>
      <c r="M29" s="27" t="s">
        <v>15</v>
      </c>
      <c r="N29" s="27" t="s">
        <v>16</v>
      </c>
      <c r="P29" s="109"/>
      <c r="Q29" s="109"/>
    </row>
    <row r="30" spans="1:18" ht="16.05" customHeight="1" x14ac:dyDescent="0.3">
      <c r="A30" s="58">
        <v>1</v>
      </c>
      <c r="B30" s="57" t="str">
        <f t="shared" ref="B30:B35" si="1">IF(A30="",""," / "&amp;A30+$F$3)</f>
        <v xml:space="preserve"> / 50</v>
      </c>
      <c r="C30" s="28">
        <f>IF($A30="","",A30*$D$17)</f>
        <v>7710</v>
      </c>
      <c r="D30" s="29">
        <f>IF($A30="","",IF($A30*12&lt;$C$23-1,0,(($A30-(($C$23-1)/12))*A$26)))</f>
        <v>0</v>
      </c>
      <c r="E30" s="29">
        <f>IF($A30="","",IF($A30*12&lt;$C$23-1,0,(($A30-(($C$23-1)/12))*C$26)))</f>
        <v>0</v>
      </c>
      <c r="F30" s="29">
        <f>IF($A30="","",IF($A30*12&lt;$C$23-1,0,(($A30-(($C$23-1)/12))*E$26)))</f>
        <v>0</v>
      </c>
      <c r="G30" s="23"/>
      <c r="H30" s="30">
        <v>285600</v>
      </c>
      <c r="I30" s="30">
        <v>285600</v>
      </c>
      <c r="J30" s="30">
        <v>285600</v>
      </c>
      <c r="L30" s="29">
        <f>IF(ISBLANK($A30)=TRUE,"",$H30+$D30-$A$12-$C30)</f>
        <v>-79110</v>
      </c>
      <c r="M30" s="29">
        <f>IF(ISBLANK($A30)=TRUE,"",$I30+$E30-$A$12-$C30)</f>
        <v>-79110</v>
      </c>
      <c r="N30" s="29">
        <f>IF(ISBLANK($A30)=TRUE,"",$J30+$F30-$A$12-$C30)</f>
        <v>-79110</v>
      </c>
      <c r="P30" s="31">
        <f t="shared" ref="P30:Q35" si="2">IF(ISBLANK($A30)=TRUE,"",ROUND(M30/$C$12,2))</f>
        <v>-0.79</v>
      </c>
      <c r="Q30" s="31">
        <f t="shared" si="2"/>
        <v>-0.79</v>
      </c>
    </row>
    <row r="31" spans="1:18" ht="16.05" customHeight="1" x14ac:dyDescent="0.3">
      <c r="A31" s="58">
        <v>5</v>
      </c>
      <c r="B31" s="57" t="str">
        <f t="shared" si="1"/>
        <v xml:space="preserve"> / 54</v>
      </c>
      <c r="C31" s="28">
        <f t="shared" ref="C31:C35" si="3">IF($A31="","",A31*$D$17)</f>
        <v>38550</v>
      </c>
      <c r="D31" s="29">
        <f t="shared" ref="D31:D35" si="4">IF($A31="","",IF($A31*12&lt;$C$23-1,0,(($A31-(($C$23-1)/12))*A$26)))</f>
        <v>8860</v>
      </c>
      <c r="E31" s="29">
        <f t="shared" ref="E31:E35" si="5">IF($A31="","",IF($A31*12&lt;$C$23-1,0,(($A31-(($C$23-1)/12))*C$26)))</f>
        <v>16614</v>
      </c>
      <c r="F31" s="29">
        <f t="shared" ref="F31:F35" si="6">IF($A31="","",IF($A31*12&lt;$C$23-1,0,(($A31-(($C$23-1)/12))*E$26)))</f>
        <v>25722</v>
      </c>
      <c r="G31" s="23"/>
      <c r="H31" s="30">
        <v>285600</v>
      </c>
      <c r="I31" s="30">
        <v>285600</v>
      </c>
      <c r="J31" s="30">
        <v>291312</v>
      </c>
      <c r="L31" s="29">
        <f t="shared" ref="L31:L43" si="7">IF(ISBLANK($A31)=TRUE,"",$H31+$D31-$A$12-$C31)</f>
        <v>-101090</v>
      </c>
      <c r="M31" s="29">
        <f t="shared" ref="M31:M43" si="8">IF(ISBLANK($A31)=TRUE,"",$I31+$E31-$A$12-$C31)</f>
        <v>-93336</v>
      </c>
      <c r="N31" s="29">
        <f t="shared" ref="N31:N43" si="9">IF(ISBLANK($A31)=TRUE,"",$J31+$F31-$A$12-$C31)</f>
        <v>-78516</v>
      </c>
      <c r="P31" s="31">
        <f t="shared" si="2"/>
        <v>-0.93</v>
      </c>
      <c r="Q31" s="31">
        <f t="shared" si="2"/>
        <v>-0.79</v>
      </c>
    </row>
    <row r="32" spans="1:18" ht="16.05" customHeight="1" x14ac:dyDescent="0.3">
      <c r="A32" s="58">
        <v>10</v>
      </c>
      <c r="B32" s="57" t="str">
        <f t="shared" si="1"/>
        <v xml:space="preserve"> / 59</v>
      </c>
      <c r="C32" s="28">
        <f t="shared" si="3"/>
        <v>77100</v>
      </c>
      <c r="D32" s="29">
        <f t="shared" si="4"/>
        <v>31010</v>
      </c>
      <c r="E32" s="29">
        <f t="shared" si="5"/>
        <v>58149</v>
      </c>
      <c r="F32" s="29">
        <f t="shared" si="6"/>
        <v>90027</v>
      </c>
      <c r="G32" s="23"/>
      <c r="H32" s="30">
        <v>285600</v>
      </c>
      <c r="I32" s="30">
        <v>290412</v>
      </c>
      <c r="J32" s="30">
        <v>302987</v>
      </c>
      <c r="L32" s="29">
        <f t="shared" si="7"/>
        <v>-117490</v>
      </c>
      <c r="M32" s="29">
        <f t="shared" si="8"/>
        <v>-85539</v>
      </c>
      <c r="N32" s="29">
        <f t="shared" si="9"/>
        <v>-41086</v>
      </c>
      <c r="P32" s="31">
        <f t="shared" si="2"/>
        <v>-0.86</v>
      </c>
      <c r="Q32" s="31">
        <f t="shared" si="2"/>
        <v>-0.41</v>
      </c>
    </row>
    <row r="33" spans="1:17" ht="16.05" customHeight="1" x14ac:dyDescent="0.3">
      <c r="A33" s="58">
        <v>15</v>
      </c>
      <c r="B33" s="57" t="str">
        <f t="shared" si="1"/>
        <v xml:space="preserve"> / 64</v>
      </c>
      <c r="C33" s="28">
        <f t="shared" si="3"/>
        <v>115650</v>
      </c>
      <c r="D33" s="29">
        <f t="shared" si="4"/>
        <v>53160</v>
      </c>
      <c r="E33" s="29">
        <f t="shared" si="5"/>
        <v>99684</v>
      </c>
      <c r="F33" s="29">
        <f t="shared" si="6"/>
        <v>154332</v>
      </c>
      <c r="G33" s="23"/>
      <c r="H33" s="30">
        <v>285600</v>
      </c>
      <c r="I33" s="30">
        <v>302701</v>
      </c>
      <c r="J33" s="30">
        <v>322776</v>
      </c>
      <c r="L33" s="29">
        <f t="shared" si="7"/>
        <v>-133890</v>
      </c>
      <c r="M33" s="29">
        <f t="shared" si="8"/>
        <v>-70265</v>
      </c>
      <c r="N33" s="29">
        <f t="shared" si="9"/>
        <v>4458</v>
      </c>
      <c r="P33" s="31">
        <f t="shared" si="2"/>
        <v>-0.7</v>
      </c>
      <c r="Q33" s="31">
        <f t="shared" si="2"/>
        <v>0.04</v>
      </c>
    </row>
    <row r="34" spans="1:17" ht="16.05" customHeight="1" x14ac:dyDescent="0.3">
      <c r="A34" s="58">
        <v>20</v>
      </c>
      <c r="B34" s="57" t="str">
        <f t="shared" si="1"/>
        <v xml:space="preserve"> / 69</v>
      </c>
      <c r="C34" s="28">
        <f t="shared" si="3"/>
        <v>154200</v>
      </c>
      <c r="D34" s="29">
        <f t="shared" si="4"/>
        <v>75310</v>
      </c>
      <c r="E34" s="29">
        <f t="shared" si="5"/>
        <v>141219</v>
      </c>
      <c r="F34" s="29">
        <f t="shared" si="6"/>
        <v>218637</v>
      </c>
      <c r="G34" s="23"/>
      <c r="H34" s="30">
        <v>285600</v>
      </c>
      <c r="I34" s="30">
        <v>307023</v>
      </c>
      <c r="J34" s="30">
        <v>332173</v>
      </c>
      <c r="L34" s="29">
        <f t="shared" si="7"/>
        <v>-150290</v>
      </c>
      <c r="M34" s="29">
        <f t="shared" si="8"/>
        <v>-62958</v>
      </c>
      <c r="N34" s="29">
        <f t="shared" si="9"/>
        <v>39610</v>
      </c>
      <c r="P34" s="31">
        <f t="shared" si="2"/>
        <v>-0.63</v>
      </c>
      <c r="Q34" s="31">
        <f t="shared" si="2"/>
        <v>0.4</v>
      </c>
    </row>
    <row r="35" spans="1:17" ht="16.05" customHeight="1" x14ac:dyDescent="0.3">
      <c r="A35" s="58">
        <v>30</v>
      </c>
      <c r="B35" s="57" t="str">
        <f t="shared" si="1"/>
        <v xml:space="preserve"> / 79</v>
      </c>
      <c r="C35" s="28">
        <f t="shared" si="3"/>
        <v>231300</v>
      </c>
      <c r="D35" s="29">
        <f t="shared" si="4"/>
        <v>119610</v>
      </c>
      <c r="E35" s="29">
        <f t="shared" si="5"/>
        <v>224289</v>
      </c>
      <c r="F35" s="29">
        <f t="shared" si="6"/>
        <v>347247</v>
      </c>
      <c r="G35" s="23"/>
      <c r="H35" s="30">
        <v>285600</v>
      </c>
      <c r="I35" s="30">
        <v>320528</v>
      </c>
      <c r="J35" s="30">
        <v>361530</v>
      </c>
      <c r="L35" s="29">
        <f t="shared" si="7"/>
        <v>-183090</v>
      </c>
      <c r="M35" s="29">
        <f t="shared" si="8"/>
        <v>-43483</v>
      </c>
      <c r="N35" s="29">
        <f t="shared" si="9"/>
        <v>120477</v>
      </c>
      <c r="P35" s="31">
        <f t="shared" si="2"/>
        <v>-0.43</v>
      </c>
      <c r="Q35" s="31">
        <f t="shared" si="2"/>
        <v>1.2</v>
      </c>
    </row>
    <row r="36" spans="1:17" x14ac:dyDescent="0.3">
      <c r="A36" s="102" t="s">
        <v>25</v>
      </c>
      <c r="B36" s="103"/>
      <c r="C36" s="104"/>
      <c r="D36" s="104"/>
      <c r="E36" s="104"/>
      <c r="F36" s="104"/>
      <c r="G36" s="104"/>
      <c r="H36" s="104"/>
      <c r="I36" s="104"/>
      <c r="J36" s="104"/>
      <c r="K36" s="104"/>
      <c r="L36" s="104"/>
      <c r="M36" s="104"/>
      <c r="N36" s="105"/>
      <c r="P36" s="32"/>
      <c r="Q36" s="32"/>
    </row>
    <row r="37" spans="1:17" ht="16.05" customHeight="1" x14ac:dyDescent="0.3">
      <c r="A37" s="59"/>
      <c r="B37" s="57" t="str">
        <f t="shared" ref="B37:B41" si="10">IF(A37="",""," / "&amp;A37+$F$3)</f>
        <v/>
      </c>
      <c r="C37" s="28" t="str">
        <f t="shared" ref="C37:C41" si="11">IF($A37="","",A37*$D$17)</f>
        <v/>
      </c>
      <c r="D37" s="29" t="str">
        <f t="shared" ref="D37:D41" si="12">IF($A37="","",IF($A37*12&lt;$C$23-1,0,(($A37-(($C$23-1)/12))*A$26)))</f>
        <v/>
      </c>
      <c r="E37" s="29" t="str">
        <f t="shared" ref="E37:E41" si="13">IF($A37="","",IF($A37*12&lt;$C$23-1,0,(($A37-(($C$23-1)/12))*C$26)))</f>
        <v/>
      </c>
      <c r="F37" s="29" t="str">
        <f t="shared" ref="F37:F41" si="14">IF($A37="","",IF($A37*12&lt;$C$23-1,0,(($A37-(($C$23-1)/12))*E$26)))</f>
        <v/>
      </c>
      <c r="G37" s="23"/>
      <c r="H37" s="30"/>
      <c r="I37" s="30"/>
      <c r="J37" s="30"/>
      <c r="L37" s="29" t="str">
        <f t="shared" si="7"/>
        <v/>
      </c>
      <c r="M37" s="29" t="str">
        <f t="shared" si="8"/>
        <v/>
      </c>
      <c r="N37" s="29" t="str">
        <f t="shared" si="9"/>
        <v/>
      </c>
      <c r="P37" s="31" t="str">
        <f t="shared" ref="P37:Q41" si="15">IF(ISBLANK($A37)=TRUE,"",ROUND(M37/$C$12,2))</f>
        <v/>
      </c>
      <c r="Q37" s="31" t="str">
        <f t="shared" si="15"/>
        <v/>
      </c>
    </row>
    <row r="38" spans="1:17" ht="16.05" customHeight="1" x14ac:dyDescent="0.3">
      <c r="A38" s="59"/>
      <c r="B38" s="57" t="str">
        <f t="shared" si="10"/>
        <v/>
      </c>
      <c r="C38" s="28" t="str">
        <f t="shared" si="11"/>
        <v/>
      </c>
      <c r="D38" s="29" t="str">
        <f t="shared" si="12"/>
        <v/>
      </c>
      <c r="E38" s="29" t="str">
        <f t="shared" si="13"/>
        <v/>
      </c>
      <c r="F38" s="29" t="str">
        <f t="shared" si="14"/>
        <v/>
      </c>
      <c r="G38" s="23"/>
      <c r="H38" s="30"/>
      <c r="I38" s="30"/>
      <c r="J38" s="30"/>
      <c r="L38" s="29" t="str">
        <f t="shared" si="7"/>
        <v/>
      </c>
      <c r="M38" s="29" t="str">
        <f t="shared" si="8"/>
        <v/>
      </c>
      <c r="N38" s="29" t="str">
        <f t="shared" si="9"/>
        <v/>
      </c>
      <c r="P38" s="31" t="str">
        <f t="shared" si="15"/>
        <v/>
      </c>
      <c r="Q38" s="31" t="str">
        <f t="shared" si="15"/>
        <v/>
      </c>
    </row>
    <row r="39" spans="1:17" ht="16.05" customHeight="1" x14ac:dyDescent="0.3">
      <c r="A39" s="59"/>
      <c r="B39" s="57" t="str">
        <f t="shared" si="10"/>
        <v/>
      </c>
      <c r="C39" s="28" t="str">
        <f t="shared" si="11"/>
        <v/>
      </c>
      <c r="D39" s="29" t="str">
        <f t="shared" si="12"/>
        <v/>
      </c>
      <c r="E39" s="29" t="str">
        <f t="shared" si="13"/>
        <v/>
      </c>
      <c r="F39" s="29" t="str">
        <f t="shared" si="14"/>
        <v/>
      </c>
      <c r="G39" s="23"/>
      <c r="H39" s="30"/>
      <c r="I39" s="30"/>
      <c r="J39" s="30"/>
      <c r="L39" s="29" t="str">
        <f t="shared" si="7"/>
        <v/>
      </c>
      <c r="M39" s="29" t="str">
        <f t="shared" si="8"/>
        <v/>
      </c>
      <c r="N39" s="29" t="str">
        <f t="shared" si="9"/>
        <v/>
      </c>
      <c r="P39" s="31" t="str">
        <f t="shared" si="15"/>
        <v/>
      </c>
      <c r="Q39" s="31" t="str">
        <f t="shared" si="15"/>
        <v/>
      </c>
    </row>
    <row r="40" spans="1:17" ht="16.05" customHeight="1" x14ac:dyDescent="0.3">
      <c r="A40" s="59"/>
      <c r="B40" s="57" t="str">
        <f t="shared" si="10"/>
        <v/>
      </c>
      <c r="C40" s="28" t="str">
        <f t="shared" si="11"/>
        <v/>
      </c>
      <c r="D40" s="29" t="str">
        <f t="shared" si="12"/>
        <v/>
      </c>
      <c r="E40" s="29" t="str">
        <f t="shared" si="13"/>
        <v/>
      </c>
      <c r="F40" s="29" t="str">
        <f t="shared" si="14"/>
        <v/>
      </c>
      <c r="G40" s="23"/>
      <c r="H40" s="30"/>
      <c r="I40" s="30"/>
      <c r="J40" s="30"/>
      <c r="L40" s="29" t="str">
        <f t="shared" si="7"/>
        <v/>
      </c>
      <c r="M40" s="29" t="str">
        <f t="shared" si="8"/>
        <v/>
      </c>
      <c r="N40" s="29" t="str">
        <f t="shared" si="9"/>
        <v/>
      </c>
      <c r="P40" s="31" t="str">
        <f t="shared" si="15"/>
        <v/>
      </c>
      <c r="Q40" s="31" t="str">
        <f t="shared" si="15"/>
        <v/>
      </c>
    </row>
    <row r="41" spans="1:17" ht="16.05" customHeight="1" x14ac:dyDescent="0.3">
      <c r="A41" s="59"/>
      <c r="B41" s="57" t="str">
        <f t="shared" si="10"/>
        <v/>
      </c>
      <c r="C41" s="28" t="str">
        <f t="shared" si="11"/>
        <v/>
      </c>
      <c r="D41" s="29" t="str">
        <f t="shared" si="12"/>
        <v/>
      </c>
      <c r="E41" s="29" t="str">
        <f t="shared" si="13"/>
        <v/>
      </c>
      <c r="F41" s="29" t="str">
        <f t="shared" si="14"/>
        <v/>
      </c>
      <c r="G41" s="23"/>
      <c r="H41" s="30"/>
      <c r="I41" s="30"/>
      <c r="J41" s="30"/>
      <c r="L41" s="29" t="str">
        <f t="shared" si="7"/>
        <v/>
      </c>
      <c r="M41" s="29" t="str">
        <f t="shared" si="8"/>
        <v/>
      </c>
      <c r="N41" s="29" t="str">
        <f t="shared" si="9"/>
        <v/>
      </c>
      <c r="P41" s="31" t="str">
        <f t="shared" si="15"/>
        <v/>
      </c>
      <c r="Q41" s="31" t="str">
        <f t="shared" si="15"/>
        <v/>
      </c>
    </row>
    <row r="42" spans="1:17" x14ac:dyDescent="0.3">
      <c r="A42" s="102" t="s">
        <v>22</v>
      </c>
      <c r="B42" s="103"/>
      <c r="C42" s="104"/>
      <c r="D42" s="104"/>
      <c r="E42" s="104"/>
      <c r="F42" s="104"/>
      <c r="G42" s="104"/>
      <c r="H42" s="104"/>
      <c r="I42" s="104"/>
      <c r="J42" s="104"/>
      <c r="K42" s="104"/>
      <c r="L42" s="104"/>
      <c r="M42" s="104"/>
      <c r="N42" s="105"/>
      <c r="P42" s="32"/>
      <c r="Q42" s="32"/>
    </row>
    <row r="43" spans="1:17" ht="16.05" customHeight="1" x14ac:dyDescent="0.3">
      <c r="A43" s="60">
        <f>$C$9</f>
        <v>71</v>
      </c>
      <c r="B43" s="57" t="str">
        <f>IF(A43="",""," / "&amp;A43+$F$3)</f>
        <v xml:space="preserve"> / 120</v>
      </c>
      <c r="C43" s="28">
        <f>IF($A43="","",A43*$D$17)</f>
        <v>547410</v>
      </c>
      <c r="D43" s="29">
        <f>IF($A43="","",IF($A43*12&lt;$C$23-1,0,(($A43-(($C$23-1)/12))*A$26)))</f>
        <v>301240</v>
      </c>
      <c r="E43" s="29">
        <f>IF($A43="","",IF($A43*12&lt;$C$23-1,0,(($A43-(($C$23-1)/12))*C$26)))</f>
        <v>564876</v>
      </c>
      <c r="F43" s="29">
        <f>IF($A43="","",IF($A43*12&lt;$C$23-1,0,(($A43-(($C$23-1)/12))*E$26)))</f>
        <v>874548</v>
      </c>
      <c r="G43" s="23"/>
      <c r="H43" s="30">
        <v>285600</v>
      </c>
      <c r="I43" s="30">
        <v>328671</v>
      </c>
      <c r="J43" s="30">
        <v>379233</v>
      </c>
      <c r="L43" s="29">
        <f t="shared" si="7"/>
        <v>-317570</v>
      </c>
      <c r="M43" s="29">
        <f t="shared" si="8"/>
        <v>-10863</v>
      </c>
      <c r="N43" s="29">
        <f t="shared" si="9"/>
        <v>349371</v>
      </c>
      <c r="P43" s="31">
        <f>IF(ISBLANK($A43)=TRUE,"",ROUND(M43/$C$12,2))</f>
        <v>-0.11</v>
      </c>
      <c r="Q43" s="31">
        <f>IF(ISBLANK($A43)=TRUE,"",ROUND(N43/$C$12,2))</f>
        <v>3.49</v>
      </c>
    </row>
    <row r="44" spans="1:17" ht="4.95" customHeight="1" x14ac:dyDescent="0.3"/>
    <row r="45" spans="1:17" s="35" customFormat="1" ht="12" x14ac:dyDescent="0.25">
      <c r="A45" s="33" t="str">
        <f>"1 Based on Current Interest Rate of "&amp;$C$17*100&amp;"% p.a., assuming current interest rate does not change before start of monthly cash benefit payout."</f>
        <v>1 Based on Current Interest Rate of 3% p.a., assuming current interest rate does not change before start of monthly cash benefit payout.</v>
      </c>
      <c r="B45" s="33"/>
      <c r="C45" s="34"/>
      <c r="D45" s="34"/>
      <c r="E45" s="34"/>
      <c r="F45" s="34"/>
      <c r="G45" s="34"/>
      <c r="H45" s="34"/>
      <c r="I45" s="34"/>
      <c r="J45" s="34"/>
      <c r="K45" s="34"/>
      <c r="L45" s="34"/>
      <c r="M45" s="34"/>
      <c r="N45" s="34"/>
    </row>
    <row r="46" spans="1:17" s="35" customFormat="1" ht="24" customHeight="1" x14ac:dyDescent="0.25">
      <c r="A46" s="101" t="s">
        <v>117</v>
      </c>
      <c r="B46" s="101"/>
      <c r="C46" s="101"/>
      <c r="D46" s="101"/>
      <c r="E46" s="101"/>
      <c r="F46" s="101"/>
      <c r="G46" s="101"/>
      <c r="H46" s="101"/>
      <c r="I46" s="101"/>
      <c r="J46" s="101"/>
      <c r="K46" s="101"/>
      <c r="L46" s="101"/>
      <c r="M46" s="101"/>
      <c r="N46" s="101"/>
      <c r="O46" s="101"/>
      <c r="P46" s="101"/>
      <c r="Q46" s="101"/>
    </row>
    <row r="47" spans="1:17" s="35" customFormat="1" ht="12" x14ac:dyDescent="0.25">
      <c r="A47" s="33" t="str">
        <f>"3 Based on Current Interest Rate of "&amp;$C$17*100&amp;"% p.a., assuming current interest rate does not change throughout the period of monthly cash benefit payout."</f>
        <v>3 Based on Current Interest Rate of 3% p.a., assuming current interest rate does not change throughout the period of monthly cash benefit payout.</v>
      </c>
      <c r="B47" s="33"/>
      <c r="C47" s="34"/>
      <c r="D47" s="34"/>
      <c r="E47" s="34"/>
      <c r="F47" s="34"/>
      <c r="G47" s="34"/>
      <c r="H47" s="34"/>
      <c r="I47" s="34"/>
      <c r="J47" s="34"/>
      <c r="K47" s="34"/>
      <c r="L47" s="34"/>
      <c r="M47" s="34"/>
      <c r="N47" s="34"/>
    </row>
    <row r="49" spans="1:17" ht="54" customHeight="1" x14ac:dyDescent="0.3">
      <c r="A49" s="108" t="str">
        <f>"Illustration based on +1% Interest Rate of "&amp;C18*100&amp;"% p.a."</f>
        <v>Illustration based on +1% Interest Rate of 4% p.a.</v>
      </c>
      <c r="B49" s="108"/>
      <c r="C49" s="108"/>
      <c r="D49" s="108"/>
      <c r="E49" s="108"/>
      <c r="F49" s="108"/>
      <c r="H49" s="89" t="s">
        <v>24</v>
      </c>
      <c r="I49" s="90"/>
      <c r="J49" s="90"/>
      <c r="L49" s="109" t="s">
        <v>31</v>
      </c>
      <c r="M49" s="109"/>
      <c r="N49" s="109"/>
      <c r="P49" s="109" t="str">
        <f>"Illustrated % Return @3.00% Investment Return"&amp;CHAR(178)&amp;" / Initial Cash Outlay of "&amp;TEXT($C$12,"$#,##0")</f>
        <v>Illustrated % Return @3.00% Investment Return² / Initial Cash Outlay of $100,000</v>
      </c>
      <c r="Q49" s="109" t="str">
        <f>"Illustrated % Return @4.25% Investment Return"&amp;CHAR(178)&amp;" / Initial Cash Outlay of "&amp;TEXT($C$12,"$#,##0")</f>
        <v>Illustrated % Return @4.25% Investment Return² / Initial Cash Outlay of $100,000</v>
      </c>
    </row>
    <row r="50" spans="1:17" s="26" customFormat="1" ht="45" x14ac:dyDescent="0.3">
      <c r="A50" s="106" t="s">
        <v>68</v>
      </c>
      <c r="B50" s="107"/>
      <c r="C50" s="25" t="s">
        <v>32</v>
      </c>
      <c r="D50" s="24" t="s">
        <v>69</v>
      </c>
      <c r="E50" s="24" t="s">
        <v>70</v>
      </c>
      <c r="F50" s="24" t="s">
        <v>71</v>
      </c>
      <c r="H50" s="65" t="s">
        <v>17</v>
      </c>
      <c r="I50" s="65" t="s">
        <v>18</v>
      </c>
      <c r="J50" s="65" t="s">
        <v>19</v>
      </c>
      <c r="L50" s="27" t="s">
        <v>14</v>
      </c>
      <c r="M50" s="27" t="s">
        <v>15</v>
      </c>
      <c r="N50" s="27" t="s">
        <v>16</v>
      </c>
      <c r="P50" s="109"/>
      <c r="Q50" s="109"/>
    </row>
    <row r="51" spans="1:17" ht="16.05" customHeight="1" x14ac:dyDescent="0.3">
      <c r="A51" s="56">
        <f t="shared" ref="A51:A56" si="16">IF(ISBLANK(A30),"",A30)</f>
        <v>1</v>
      </c>
      <c r="B51" s="57" t="str">
        <f t="shared" ref="B51:B56" si="17">IF(A51="",""," / "&amp;A51+$F$3)</f>
        <v xml:space="preserve"> / 50</v>
      </c>
      <c r="C51" s="28">
        <f>IF($A51="","",A51*$D$18)</f>
        <v>10280</v>
      </c>
      <c r="D51" s="29">
        <f>D30</f>
        <v>0</v>
      </c>
      <c r="E51" s="29">
        <f t="shared" ref="E51:F51" si="18">E30</f>
        <v>0</v>
      </c>
      <c r="F51" s="29">
        <f t="shared" si="18"/>
        <v>0</v>
      </c>
      <c r="G51" s="23"/>
      <c r="H51" s="36">
        <f t="shared" ref="H51:J56" si="19">IF($A51="","",H30)</f>
        <v>285600</v>
      </c>
      <c r="I51" s="36">
        <f t="shared" si="19"/>
        <v>285600</v>
      </c>
      <c r="J51" s="36">
        <f t="shared" si="19"/>
        <v>285600</v>
      </c>
      <c r="L51" s="29">
        <f>IF($A51="","",$H51+$D51-$A$12-$C51)</f>
        <v>-81680</v>
      </c>
      <c r="M51" s="29">
        <f>IF($A51="","",$I51+$E51-$A$12-$C51)</f>
        <v>-81680</v>
      </c>
      <c r="N51" s="29">
        <f>IF($A51="","",$J51+$F51-$A$12-$C51)</f>
        <v>-81680</v>
      </c>
      <c r="P51" s="31">
        <f t="shared" ref="P51:Q56" si="20">IF($A51="","",ROUND(M51/$C$12,2))</f>
        <v>-0.82</v>
      </c>
      <c r="Q51" s="31">
        <f t="shared" si="20"/>
        <v>-0.82</v>
      </c>
    </row>
    <row r="52" spans="1:17" ht="16.05" customHeight="1" x14ac:dyDescent="0.3">
      <c r="A52" s="56">
        <f t="shared" si="16"/>
        <v>5</v>
      </c>
      <c r="B52" s="57" t="str">
        <f t="shared" si="17"/>
        <v xml:space="preserve"> / 54</v>
      </c>
      <c r="C52" s="28">
        <f t="shared" ref="C52:C56" si="21">IF($A52="","",A52*$D$18)</f>
        <v>51400</v>
      </c>
      <c r="D52" s="29">
        <f t="shared" ref="D52:F52" si="22">D31</f>
        <v>8860</v>
      </c>
      <c r="E52" s="29">
        <f t="shared" si="22"/>
        <v>16614</v>
      </c>
      <c r="F52" s="29">
        <f t="shared" si="22"/>
        <v>25722</v>
      </c>
      <c r="G52" s="23"/>
      <c r="H52" s="36">
        <f t="shared" si="19"/>
        <v>285600</v>
      </c>
      <c r="I52" s="36">
        <f t="shared" si="19"/>
        <v>285600</v>
      </c>
      <c r="J52" s="36">
        <f t="shared" si="19"/>
        <v>291312</v>
      </c>
      <c r="L52" s="29">
        <f t="shared" ref="L52:L64" si="23">IF($A52="","",$H52+$D52-$A$12-$C52)</f>
        <v>-113940</v>
      </c>
      <c r="M52" s="29">
        <f t="shared" ref="M52:M64" si="24">IF($A52="","",$I52+$E52-$A$12-$C52)</f>
        <v>-106186</v>
      </c>
      <c r="N52" s="29">
        <f t="shared" ref="N52:N64" si="25">IF($A52="","",$J52+$F52-$A$12-$C52)</f>
        <v>-91366</v>
      </c>
      <c r="P52" s="31">
        <f t="shared" si="20"/>
        <v>-1.06</v>
      </c>
      <c r="Q52" s="31">
        <f t="shared" si="20"/>
        <v>-0.91</v>
      </c>
    </row>
    <row r="53" spans="1:17" ht="16.05" customHeight="1" x14ac:dyDescent="0.3">
      <c r="A53" s="56">
        <f t="shared" si="16"/>
        <v>10</v>
      </c>
      <c r="B53" s="57" t="str">
        <f t="shared" si="17"/>
        <v xml:space="preserve"> / 59</v>
      </c>
      <c r="C53" s="28">
        <f t="shared" si="21"/>
        <v>102800</v>
      </c>
      <c r="D53" s="29">
        <f t="shared" ref="D53:F53" si="26">D32</f>
        <v>31010</v>
      </c>
      <c r="E53" s="29">
        <f t="shared" si="26"/>
        <v>58149</v>
      </c>
      <c r="F53" s="29">
        <f t="shared" si="26"/>
        <v>90027</v>
      </c>
      <c r="G53" s="23"/>
      <c r="H53" s="36">
        <f t="shared" si="19"/>
        <v>285600</v>
      </c>
      <c r="I53" s="36">
        <f t="shared" si="19"/>
        <v>290412</v>
      </c>
      <c r="J53" s="36">
        <f t="shared" si="19"/>
        <v>302987</v>
      </c>
      <c r="L53" s="29">
        <f t="shared" si="23"/>
        <v>-143190</v>
      </c>
      <c r="M53" s="29">
        <f t="shared" si="24"/>
        <v>-111239</v>
      </c>
      <c r="N53" s="29">
        <f t="shared" si="25"/>
        <v>-66786</v>
      </c>
      <c r="P53" s="31">
        <f t="shared" si="20"/>
        <v>-1.1100000000000001</v>
      </c>
      <c r="Q53" s="31">
        <f t="shared" si="20"/>
        <v>-0.67</v>
      </c>
    </row>
    <row r="54" spans="1:17" ht="16.05" customHeight="1" x14ac:dyDescent="0.3">
      <c r="A54" s="56">
        <f t="shared" si="16"/>
        <v>15</v>
      </c>
      <c r="B54" s="57" t="str">
        <f t="shared" si="17"/>
        <v xml:space="preserve"> / 64</v>
      </c>
      <c r="C54" s="28">
        <f t="shared" si="21"/>
        <v>154200</v>
      </c>
      <c r="D54" s="29">
        <f t="shared" ref="D54:F54" si="27">D33</f>
        <v>53160</v>
      </c>
      <c r="E54" s="29">
        <f t="shared" si="27"/>
        <v>99684</v>
      </c>
      <c r="F54" s="29">
        <f t="shared" si="27"/>
        <v>154332</v>
      </c>
      <c r="G54" s="23"/>
      <c r="H54" s="36">
        <f t="shared" si="19"/>
        <v>285600</v>
      </c>
      <c r="I54" s="36">
        <f t="shared" si="19"/>
        <v>302701</v>
      </c>
      <c r="J54" s="36">
        <f t="shared" si="19"/>
        <v>322776</v>
      </c>
      <c r="L54" s="29">
        <f t="shared" si="23"/>
        <v>-172440</v>
      </c>
      <c r="M54" s="29">
        <f t="shared" si="24"/>
        <v>-108815</v>
      </c>
      <c r="N54" s="29">
        <f t="shared" si="25"/>
        <v>-34092</v>
      </c>
      <c r="P54" s="31">
        <f t="shared" si="20"/>
        <v>-1.0900000000000001</v>
      </c>
      <c r="Q54" s="31">
        <f t="shared" si="20"/>
        <v>-0.34</v>
      </c>
    </row>
    <row r="55" spans="1:17" ht="16.05" customHeight="1" x14ac:dyDescent="0.3">
      <c r="A55" s="56">
        <f t="shared" si="16"/>
        <v>20</v>
      </c>
      <c r="B55" s="57" t="str">
        <f t="shared" si="17"/>
        <v xml:space="preserve"> / 69</v>
      </c>
      <c r="C55" s="28">
        <f t="shared" si="21"/>
        <v>205600</v>
      </c>
      <c r="D55" s="29">
        <f t="shared" ref="D55:F55" si="28">D34</f>
        <v>75310</v>
      </c>
      <c r="E55" s="29">
        <f t="shared" si="28"/>
        <v>141219</v>
      </c>
      <c r="F55" s="29">
        <f t="shared" si="28"/>
        <v>218637</v>
      </c>
      <c r="G55" s="23"/>
      <c r="H55" s="36">
        <f t="shared" si="19"/>
        <v>285600</v>
      </c>
      <c r="I55" s="36">
        <f t="shared" si="19"/>
        <v>307023</v>
      </c>
      <c r="J55" s="36">
        <f t="shared" si="19"/>
        <v>332173</v>
      </c>
      <c r="L55" s="29">
        <f t="shared" si="23"/>
        <v>-201690</v>
      </c>
      <c r="M55" s="29">
        <f t="shared" si="24"/>
        <v>-114358</v>
      </c>
      <c r="N55" s="29">
        <f t="shared" si="25"/>
        <v>-11790</v>
      </c>
      <c r="P55" s="31">
        <f t="shared" si="20"/>
        <v>-1.1399999999999999</v>
      </c>
      <c r="Q55" s="31">
        <f t="shared" si="20"/>
        <v>-0.12</v>
      </c>
    </row>
    <row r="56" spans="1:17" ht="16.05" customHeight="1" x14ac:dyDescent="0.3">
      <c r="A56" s="56">
        <f t="shared" si="16"/>
        <v>30</v>
      </c>
      <c r="B56" s="57" t="str">
        <f t="shared" si="17"/>
        <v xml:space="preserve"> / 79</v>
      </c>
      <c r="C56" s="28">
        <f t="shared" si="21"/>
        <v>308400</v>
      </c>
      <c r="D56" s="29">
        <f t="shared" ref="D56:F56" si="29">D35</f>
        <v>119610</v>
      </c>
      <c r="E56" s="29">
        <f t="shared" si="29"/>
        <v>224289</v>
      </c>
      <c r="F56" s="29">
        <f t="shared" si="29"/>
        <v>347247</v>
      </c>
      <c r="G56" s="23"/>
      <c r="H56" s="36">
        <f t="shared" si="19"/>
        <v>285600</v>
      </c>
      <c r="I56" s="36">
        <f t="shared" si="19"/>
        <v>320528</v>
      </c>
      <c r="J56" s="36">
        <f t="shared" si="19"/>
        <v>361530</v>
      </c>
      <c r="L56" s="29">
        <f t="shared" si="23"/>
        <v>-260190</v>
      </c>
      <c r="M56" s="29">
        <f t="shared" si="24"/>
        <v>-120583</v>
      </c>
      <c r="N56" s="29">
        <f t="shared" si="25"/>
        <v>43377</v>
      </c>
      <c r="P56" s="31">
        <f t="shared" si="20"/>
        <v>-1.21</v>
      </c>
      <c r="Q56" s="31">
        <f t="shared" si="20"/>
        <v>0.43</v>
      </c>
    </row>
    <row r="57" spans="1:17" x14ac:dyDescent="0.3">
      <c r="A57" s="102" t="s">
        <v>25</v>
      </c>
      <c r="B57" s="103"/>
      <c r="C57" s="104"/>
      <c r="D57" s="104"/>
      <c r="E57" s="104"/>
      <c r="F57" s="104"/>
      <c r="G57" s="104"/>
      <c r="H57" s="104"/>
      <c r="I57" s="104"/>
      <c r="J57" s="104"/>
      <c r="K57" s="104"/>
      <c r="L57" s="104"/>
      <c r="M57" s="104"/>
      <c r="N57" s="105"/>
      <c r="P57" s="32"/>
      <c r="Q57" s="32"/>
    </row>
    <row r="58" spans="1:17" ht="16.05" customHeight="1" x14ac:dyDescent="0.3">
      <c r="A58" s="56" t="str">
        <f>IF(ISBLANK(A37),"",A37)</f>
        <v/>
      </c>
      <c r="B58" s="57" t="str">
        <f t="shared" ref="B58:B62" si="30">IF(A58="",""," / "&amp;A58+$F$3)</f>
        <v/>
      </c>
      <c r="C58" s="28" t="str">
        <f t="shared" ref="C58:C62" si="31">IF($A58="","",A58*$D$18)</f>
        <v/>
      </c>
      <c r="D58" s="29" t="str">
        <f t="shared" ref="D58:F58" si="32">D37</f>
        <v/>
      </c>
      <c r="E58" s="29" t="str">
        <f t="shared" si="32"/>
        <v/>
      </c>
      <c r="F58" s="29" t="str">
        <f t="shared" si="32"/>
        <v/>
      </c>
      <c r="G58" s="23"/>
      <c r="H58" s="36" t="str">
        <f t="shared" ref="H58:J62" si="33">IF($A58="","",H37)</f>
        <v/>
      </c>
      <c r="I58" s="36" t="str">
        <f t="shared" si="33"/>
        <v/>
      </c>
      <c r="J58" s="36" t="str">
        <f t="shared" si="33"/>
        <v/>
      </c>
      <c r="L58" s="29" t="str">
        <f t="shared" si="23"/>
        <v/>
      </c>
      <c r="M58" s="29" t="str">
        <f t="shared" si="24"/>
        <v/>
      </c>
      <c r="N58" s="29" t="str">
        <f t="shared" si="25"/>
        <v/>
      </c>
      <c r="P58" s="31" t="str">
        <f t="shared" ref="P58:Q62" si="34">IF($A58="","",ROUND(M58/$C$12,2))</f>
        <v/>
      </c>
      <c r="Q58" s="31" t="str">
        <f t="shared" si="34"/>
        <v/>
      </c>
    </row>
    <row r="59" spans="1:17" ht="16.05" customHeight="1" x14ac:dyDescent="0.3">
      <c r="A59" s="56" t="str">
        <f>IF(ISBLANK(A38),"",A38)</f>
        <v/>
      </c>
      <c r="B59" s="57" t="str">
        <f t="shared" si="30"/>
        <v/>
      </c>
      <c r="C59" s="28" t="str">
        <f t="shared" si="31"/>
        <v/>
      </c>
      <c r="D59" s="29" t="str">
        <f t="shared" ref="D59:F59" si="35">D38</f>
        <v/>
      </c>
      <c r="E59" s="29" t="str">
        <f t="shared" si="35"/>
        <v/>
      </c>
      <c r="F59" s="29" t="str">
        <f t="shared" si="35"/>
        <v/>
      </c>
      <c r="G59" s="23"/>
      <c r="H59" s="36" t="str">
        <f t="shared" si="33"/>
        <v/>
      </c>
      <c r="I59" s="36" t="str">
        <f t="shared" si="33"/>
        <v/>
      </c>
      <c r="J59" s="36" t="str">
        <f t="shared" si="33"/>
        <v/>
      </c>
      <c r="L59" s="29" t="str">
        <f t="shared" si="23"/>
        <v/>
      </c>
      <c r="M59" s="29" t="str">
        <f t="shared" si="24"/>
        <v/>
      </c>
      <c r="N59" s="29" t="str">
        <f t="shared" si="25"/>
        <v/>
      </c>
      <c r="P59" s="31" t="str">
        <f t="shared" si="34"/>
        <v/>
      </c>
      <c r="Q59" s="31" t="str">
        <f t="shared" si="34"/>
        <v/>
      </c>
    </row>
    <row r="60" spans="1:17" ht="16.05" customHeight="1" x14ac:dyDescent="0.3">
      <c r="A60" s="56" t="str">
        <f>IF(ISBLANK(A39),"",A39)</f>
        <v/>
      </c>
      <c r="B60" s="57" t="str">
        <f t="shared" si="30"/>
        <v/>
      </c>
      <c r="C60" s="28" t="str">
        <f t="shared" si="31"/>
        <v/>
      </c>
      <c r="D60" s="29" t="str">
        <f t="shared" ref="D60:F60" si="36">D39</f>
        <v/>
      </c>
      <c r="E60" s="29" t="str">
        <f t="shared" si="36"/>
        <v/>
      </c>
      <c r="F60" s="29" t="str">
        <f t="shared" si="36"/>
        <v/>
      </c>
      <c r="G60" s="23"/>
      <c r="H60" s="36" t="str">
        <f t="shared" si="33"/>
        <v/>
      </c>
      <c r="I60" s="36" t="str">
        <f t="shared" si="33"/>
        <v/>
      </c>
      <c r="J60" s="36" t="str">
        <f t="shared" si="33"/>
        <v/>
      </c>
      <c r="L60" s="29" t="str">
        <f t="shared" si="23"/>
        <v/>
      </c>
      <c r="M60" s="29" t="str">
        <f t="shared" si="24"/>
        <v/>
      </c>
      <c r="N60" s="29" t="str">
        <f t="shared" si="25"/>
        <v/>
      </c>
      <c r="P60" s="31" t="str">
        <f t="shared" si="34"/>
        <v/>
      </c>
      <c r="Q60" s="31" t="str">
        <f t="shared" si="34"/>
        <v/>
      </c>
    </row>
    <row r="61" spans="1:17" ht="15.6" customHeight="1" x14ac:dyDescent="0.3">
      <c r="A61" s="56" t="str">
        <f>IF(ISBLANK(A40),"",A40)</f>
        <v/>
      </c>
      <c r="B61" s="57" t="str">
        <f t="shared" si="30"/>
        <v/>
      </c>
      <c r="C61" s="28" t="str">
        <f t="shared" si="31"/>
        <v/>
      </c>
      <c r="D61" s="29" t="str">
        <f t="shared" ref="D61:F61" si="37">D40</f>
        <v/>
      </c>
      <c r="E61" s="29" t="str">
        <f t="shared" si="37"/>
        <v/>
      </c>
      <c r="F61" s="29" t="str">
        <f t="shared" si="37"/>
        <v/>
      </c>
      <c r="G61" s="23"/>
      <c r="H61" s="36" t="str">
        <f t="shared" si="33"/>
        <v/>
      </c>
      <c r="I61" s="36" t="str">
        <f t="shared" si="33"/>
        <v/>
      </c>
      <c r="J61" s="36" t="str">
        <f t="shared" si="33"/>
        <v/>
      </c>
      <c r="L61" s="29" t="str">
        <f t="shared" si="23"/>
        <v/>
      </c>
      <c r="M61" s="29" t="str">
        <f t="shared" si="24"/>
        <v/>
      </c>
      <c r="N61" s="29" t="str">
        <f t="shared" si="25"/>
        <v/>
      </c>
      <c r="P61" s="31" t="str">
        <f t="shared" si="34"/>
        <v/>
      </c>
      <c r="Q61" s="31" t="str">
        <f t="shared" si="34"/>
        <v/>
      </c>
    </row>
    <row r="62" spans="1:17" ht="15.6" customHeight="1" x14ac:dyDescent="0.3">
      <c r="A62" s="56" t="str">
        <f>IF(ISBLANK(A41),"",A41)</f>
        <v/>
      </c>
      <c r="B62" s="57" t="str">
        <f t="shared" si="30"/>
        <v/>
      </c>
      <c r="C62" s="28" t="str">
        <f t="shared" si="31"/>
        <v/>
      </c>
      <c r="D62" s="29" t="str">
        <f t="shared" ref="D62:F62" si="38">D41</f>
        <v/>
      </c>
      <c r="E62" s="29" t="str">
        <f t="shared" si="38"/>
        <v/>
      </c>
      <c r="F62" s="29" t="str">
        <f t="shared" si="38"/>
        <v/>
      </c>
      <c r="G62" s="23"/>
      <c r="H62" s="36" t="str">
        <f t="shared" si="33"/>
        <v/>
      </c>
      <c r="I62" s="36" t="str">
        <f t="shared" si="33"/>
        <v/>
      </c>
      <c r="J62" s="36" t="str">
        <f t="shared" si="33"/>
        <v/>
      </c>
      <c r="L62" s="29" t="str">
        <f t="shared" si="23"/>
        <v/>
      </c>
      <c r="M62" s="29" t="str">
        <f t="shared" si="24"/>
        <v/>
      </c>
      <c r="N62" s="29" t="str">
        <f t="shared" si="25"/>
        <v/>
      </c>
      <c r="P62" s="31" t="str">
        <f t="shared" si="34"/>
        <v/>
      </c>
      <c r="Q62" s="31" t="str">
        <f t="shared" si="34"/>
        <v/>
      </c>
    </row>
    <row r="63" spans="1:17" x14ac:dyDescent="0.3">
      <c r="A63" s="102" t="s">
        <v>22</v>
      </c>
      <c r="B63" s="103"/>
      <c r="C63" s="104"/>
      <c r="D63" s="104"/>
      <c r="E63" s="104"/>
      <c r="F63" s="104"/>
      <c r="G63" s="104"/>
      <c r="H63" s="104"/>
      <c r="I63" s="104"/>
      <c r="J63" s="104"/>
      <c r="K63" s="104"/>
      <c r="L63" s="104"/>
      <c r="M63" s="104"/>
      <c r="N63" s="105"/>
      <c r="P63" s="32"/>
      <c r="Q63" s="32"/>
    </row>
    <row r="64" spans="1:17" ht="15.6" customHeight="1" x14ac:dyDescent="0.3">
      <c r="A64" s="56">
        <f>IF(ISBLANK(A43),"",A43)</f>
        <v>71</v>
      </c>
      <c r="B64" s="57" t="str">
        <f>IF(A64="",""," / "&amp;A64+$F$3)</f>
        <v xml:space="preserve"> / 120</v>
      </c>
      <c r="C64" s="28">
        <f>IF($A64="","",A64*$D$18)</f>
        <v>729880</v>
      </c>
      <c r="D64" s="29">
        <f>D43</f>
        <v>301240</v>
      </c>
      <c r="E64" s="29">
        <f t="shared" ref="E64:F64" si="39">E43</f>
        <v>564876</v>
      </c>
      <c r="F64" s="29">
        <f t="shared" si="39"/>
        <v>874548</v>
      </c>
      <c r="G64" s="23"/>
      <c r="H64" s="36">
        <f>IF($A64="","",H43)</f>
        <v>285600</v>
      </c>
      <c r="I64" s="36">
        <f>IF($A64="","",I43)</f>
        <v>328671</v>
      </c>
      <c r="J64" s="36">
        <f>IF($A64="","",J43)</f>
        <v>379233</v>
      </c>
      <c r="L64" s="29">
        <f t="shared" si="23"/>
        <v>-500040</v>
      </c>
      <c r="M64" s="29">
        <f t="shared" si="24"/>
        <v>-193333</v>
      </c>
      <c r="N64" s="29">
        <f t="shared" si="25"/>
        <v>166901</v>
      </c>
      <c r="P64" s="31">
        <f>IF($A64="","",ROUND(M64/$C$12,2))</f>
        <v>-1.93</v>
      </c>
      <c r="Q64" s="31">
        <f>IF($A64="","",ROUND(N64/$C$12,2))</f>
        <v>1.67</v>
      </c>
    </row>
    <row r="65" spans="1:17" ht="4.8" customHeight="1" x14ac:dyDescent="0.3"/>
    <row r="66" spans="1:17" s="35" customFormat="1" ht="12" x14ac:dyDescent="0.25">
      <c r="A66" s="33" t="str">
        <f>"1 Based on Current Interest Rate of "&amp;$C$17*100&amp;"% p.a., assuming current interest rate does not change before start of monthly cash benefit payout"</f>
        <v>1 Based on Current Interest Rate of 3% p.a., assuming current interest rate does not change before start of monthly cash benefit payout</v>
      </c>
      <c r="B66" s="33"/>
      <c r="C66" s="34"/>
      <c r="D66" s="34"/>
      <c r="E66" s="34"/>
      <c r="F66" s="34"/>
      <c r="G66" s="34"/>
      <c r="H66" s="34"/>
      <c r="I66" s="34"/>
      <c r="J66" s="34"/>
      <c r="K66" s="34"/>
      <c r="L66" s="34"/>
      <c r="M66" s="34"/>
      <c r="N66" s="34"/>
    </row>
    <row r="67" spans="1:17" s="35" customFormat="1" ht="24" customHeight="1" x14ac:dyDescent="0.25">
      <c r="A67" s="101" t="s">
        <v>117</v>
      </c>
      <c r="B67" s="101"/>
      <c r="C67" s="101"/>
      <c r="D67" s="101"/>
      <c r="E67" s="101"/>
      <c r="F67" s="101"/>
      <c r="G67" s="101"/>
      <c r="H67" s="101"/>
      <c r="I67" s="101"/>
      <c r="J67" s="101"/>
      <c r="K67" s="101"/>
      <c r="L67" s="101"/>
      <c r="M67" s="101"/>
      <c r="N67" s="101"/>
      <c r="O67" s="101"/>
      <c r="P67" s="101"/>
      <c r="Q67" s="101"/>
    </row>
    <row r="68" spans="1:17" x14ac:dyDescent="0.3">
      <c r="A68" s="33" t="str">
        <f>"4 Based on Current Interest Rate +1% of "&amp;$C$18*100&amp;"% p.a., assuming current interest rate does not change throughout the period of monthly cash benefit payout."</f>
        <v>4 Based on Current Interest Rate +1% of 4% p.a., assuming current interest rate does not change throughout the period of monthly cash benefit payout.</v>
      </c>
      <c r="B68" s="33"/>
    </row>
    <row r="70" spans="1:17" ht="54" customHeight="1" x14ac:dyDescent="0.3">
      <c r="A70" s="108" t="str">
        <f>"Illustration based on +2% Interest Rate of "&amp;C19*100&amp;"% p.a."</f>
        <v>Illustration based on +2% Interest Rate of 5% p.a.</v>
      </c>
      <c r="B70" s="108"/>
      <c r="C70" s="108"/>
      <c r="D70" s="108"/>
      <c r="E70" s="108"/>
      <c r="F70" s="108"/>
      <c r="H70" s="89" t="s">
        <v>24</v>
      </c>
      <c r="I70" s="90"/>
      <c r="J70" s="90"/>
      <c r="L70" s="109" t="s">
        <v>31</v>
      </c>
      <c r="M70" s="109"/>
      <c r="N70" s="109"/>
      <c r="P70" s="109" t="str">
        <f>"Illustrated % Return @3.00% Investment Return"&amp;CHAR(178)&amp;" / Initial Cash Outlay of "&amp;TEXT($C$12,"$#,##0")</f>
        <v>Illustrated % Return @3.00% Investment Return² / Initial Cash Outlay of $100,000</v>
      </c>
      <c r="Q70" s="109" t="str">
        <f>"Illustrated % Return @4.25% Investment Return"&amp;CHAR(178)&amp;" / Initial Cash Outlay of "&amp;TEXT($C$12,"$#,##0")</f>
        <v>Illustrated % Return @4.25% Investment Return² / Initial Cash Outlay of $100,000</v>
      </c>
    </row>
    <row r="71" spans="1:17" s="26" customFormat="1" ht="45" x14ac:dyDescent="0.3">
      <c r="A71" s="106" t="s">
        <v>68</v>
      </c>
      <c r="B71" s="107"/>
      <c r="C71" s="25" t="s">
        <v>46</v>
      </c>
      <c r="D71" s="24" t="s">
        <v>69</v>
      </c>
      <c r="E71" s="24" t="s">
        <v>70</v>
      </c>
      <c r="F71" s="24" t="s">
        <v>71</v>
      </c>
      <c r="H71" s="65" t="s">
        <v>17</v>
      </c>
      <c r="I71" s="65" t="s">
        <v>18</v>
      </c>
      <c r="J71" s="65" t="s">
        <v>19</v>
      </c>
      <c r="L71" s="27" t="s">
        <v>14</v>
      </c>
      <c r="M71" s="27" t="s">
        <v>15</v>
      </c>
      <c r="N71" s="27" t="s">
        <v>16</v>
      </c>
      <c r="P71" s="109"/>
      <c r="Q71" s="109"/>
    </row>
    <row r="72" spans="1:17" ht="16.05" customHeight="1" x14ac:dyDescent="0.3">
      <c r="A72" s="56">
        <f t="shared" ref="A72:A77" si="40">IF(ISBLANK(A51),"",A51)</f>
        <v>1</v>
      </c>
      <c r="B72" s="57" t="str">
        <f>IF(A72="",""," / "&amp;A72+$F$3)</f>
        <v xml:space="preserve"> / 50</v>
      </c>
      <c r="C72" s="28">
        <f>IF($A72="","",A72*$D$19)</f>
        <v>12850</v>
      </c>
      <c r="D72" s="29">
        <f>D30</f>
        <v>0</v>
      </c>
      <c r="E72" s="29">
        <f t="shared" ref="E72:F72" si="41">E30</f>
        <v>0</v>
      </c>
      <c r="F72" s="29">
        <f t="shared" si="41"/>
        <v>0</v>
      </c>
      <c r="G72" s="23"/>
      <c r="H72" s="36">
        <f>IF($A72="","",H30)</f>
        <v>285600</v>
      </c>
      <c r="I72" s="36">
        <f t="shared" ref="I72:J72" si="42">IF($A72="","",I30)</f>
        <v>285600</v>
      </c>
      <c r="J72" s="36">
        <f t="shared" si="42"/>
        <v>285600</v>
      </c>
      <c r="L72" s="29">
        <f>IF($A72="","",$H72+$D72-$A$12-$C72)</f>
        <v>-84250</v>
      </c>
      <c r="M72" s="29">
        <f>IF($A72="","",$I72+$E72-$A$12-$C72)</f>
        <v>-84250</v>
      </c>
      <c r="N72" s="29">
        <f>IF($A72="","",$J72+$F72-$A$12-$C72)</f>
        <v>-84250</v>
      </c>
      <c r="P72" s="31">
        <f>IF($A72="","",ROUND(M72/$C$12,2))</f>
        <v>-0.84</v>
      </c>
      <c r="Q72" s="31">
        <f>IF($A72="","",ROUND(N72/$C$12,2))</f>
        <v>-0.84</v>
      </c>
    </row>
    <row r="73" spans="1:17" ht="16.05" customHeight="1" x14ac:dyDescent="0.3">
      <c r="A73" s="56">
        <f t="shared" si="40"/>
        <v>5</v>
      </c>
      <c r="B73" s="57" t="str">
        <f t="shared" ref="B73:B85" si="43">IF(A73="",""," / "&amp;A73+$F$3)</f>
        <v xml:space="preserve"> / 54</v>
      </c>
      <c r="C73" s="28">
        <f t="shared" ref="C73:C77" si="44">IF($A73="","",A73*$D$19)</f>
        <v>64250</v>
      </c>
      <c r="D73" s="29">
        <f t="shared" ref="D73:F73" si="45">D31</f>
        <v>8860</v>
      </c>
      <c r="E73" s="29">
        <f t="shared" si="45"/>
        <v>16614</v>
      </c>
      <c r="F73" s="29">
        <f t="shared" si="45"/>
        <v>25722</v>
      </c>
      <c r="G73" s="23"/>
      <c r="H73" s="36">
        <f t="shared" ref="H73:J73" si="46">IF($A73="","",H31)</f>
        <v>285600</v>
      </c>
      <c r="I73" s="36">
        <f t="shared" si="46"/>
        <v>285600</v>
      </c>
      <c r="J73" s="36">
        <f t="shared" si="46"/>
        <v>291312</v>
      </c>
      <c r="L73" s="29">
        <f t="shared" ref="L73:L85" si="47">IF($A73="","",$H73+$D73-$A$12-$C73)</f>
        <v>-126790</v>
      </c>
      <c r="M73" s="29">
        <f t="shared" ref="M73:M85" si="48">IF($A73="","",$I73+$E73-$A$12-$C73)</f>
        <v>-119036</v>
      </c>
      <c r="N73" s="29">
        <f t="shared" ref="N73:N85" si="49">IF($A73="","",$J73+$F73-$A$12-$C73)</f>
        <v>-104216</v>
      </c>
      <c r="P73" s="31">
        <f t="shared" ref="P73:P77" si="50">IF($A73="","",ROUND(M73/$C$12,2))</f>
        <v>-1.19</v>
      </c>
      <c r="Q73" s="31">
        <f t="shared" ref="Q73:Q77" si="51">IF($A73="","",ROUND(N73/$C$12,2))</f>
        <v>-1.04</v>
      </c>
    </row>
    <row r="74" spans="1:17" ht="16.05" customHeight="1" x14ac:dyDescent="0.3">
      <c r="A74" s="56">
        <f t="shared" si="40"/>
        <v>10</v>
      </c>
      <c r="B74" s="57" t="str">
        <f t="shared" si="43"/>
        <v xml:space="preserve"> / 59</v>
      </c>
      <c r="C74" s="28">
        <f t="shared" si="44"/>
        <v>128500</v>
      </c>
      <c r="D74" s="29">
        <f t="shared" ref="D74:F74" si="52">D32</f>
        <v>31010</v>
      </c>
      <c r="E74" s="29">
        <f t="shared" si="52"/>
        <v>58149</v>
      </c>
      <c r="F74" s="29">
        <f t="shared" si="52"/>
        <v>90027</v>
      </c>
      <c r="G74" s="23"/>
      <c r="H74" s="36">
        <f t="shared" ref="H74:J74" si="53">IF($A74="","",H32)</f>
        <v>285600</v>
      </c>
      <c r="I74" s="36">
        <f t="shared" si="53"/>
        <v>290412</v>
      </c>
      <c r="J74" s="36">
        <f t="shared" si="53"/>
        <v>302987</v>
      </c>
      <c r="L74" s="29">
        <f t="shared" si="47"/>
        <v>-168890</v>
      </c>
      <c r="M74" s="29">
        <f t="shared" si="48"/>
        <v>-136939</v>
      </c>
      <c r="N74" s="29">
        <f t="shared" si="49"/>
        <v>-92486</v>
      </c>
      <c r="P74" s="31">
        <f t="shared" si="50"/>
        <v>-1.37</v>
      </c>
      <c r="Q74" s="31">
        <f t="shared" si="51"/>
        <v>-0.92</v>
      </c>
    </row>
    <row r="75" spans="1:17" ht="16.05" customHeight="1" x14ac:dyDescent="0.3">
      <c r="A75" s="56">
        <f t="shared" si="40"/>
        <v>15</v>
      </c>
      <c r="B75" s="57" t="str">
        <f t="shared" si="43"/>
        <v xml:space="preserve"> / 64</v>
      </c>
      <c r="C75" s="28">
        <f t="shared" si="44"/>
        <v>192750</v>
      </c>
      <c r="D75" s="29">
        <f t="shared" ref="D75:F75" si="54">D33</f>
        <v>53160</v>
      </c>
      <c r="E75" s="29">
        <f t="shared" si="54"/>
        <v>99684</v>
      </c>
      <c r="F75" s="29">
        <f t="shared" si="54"/>
        <v>154332</v>
      </c>
      <c r="G75" s="23"/>
      <c r="H75" s="36">
        <f t="shared" ref="H75:J75" si="55">IF($A75="","",H33)</f>
        <v>285600</v>
      </c>
      <c r="I75" s="36">
        <f t="shared" si="55"/>
        <v>302701</v>
      </c>
      <c r="J75" s="36">
        <f t="shared" si="55"/>
        <v>322776</v>
      </c>
      <c r="L75" s="29">
        <f t="shared" si="47"/>
        <v>-210990</v>
      </c>
      <c r="M75" s="29">
        <f t="shared" si="48"/>
        <v>-147365</v>
      </c>
      <c r="N75" s="29">
        <f t="shared" si="49"/>
        <v>-72642</v>
      </c>
      <c r="P75" s="31">
        <f t="shared" si="50"/>
        <v>-1.47</v>
      </c>
      <c r="Q75" s="31">
        <f t="shared" si="51"/>
        <v>-0.73</v>
      </c>
    </row>
    <row r="76" spans="1:17" ht="16.05" customHeight="1" x14ac:dyDescent="0.3">
      <c r="A76" s="56">
        <f t="shared" si="40"/>
        <v>20</v>
      </c>
      <c r="B76" s="57" t="str">
        <f t="shared" si="43"/>
        <v xml:space="preserve"> / 69</v>
      </c>
      <c r="C76" s="28">
        <f t="shared" si="44"/>
        <v>257000</v>
      </c>
      <c r="D76" s="29">
        <f t="shared" ref="D76:F76" si="56">D34</f>
        <v>75310</v>
      </c>
      <c r="E76" s="29">
        <f t="shared" si="56"/>
        <v>141219</v>
      </c>
      <c r="F76" s="29">
        <f t="shared" si="56"/>
        <v>218637</v>
      </c>
      <c r="G76" s="23"/>
      <c r="H76" s="36">
        <f t="shared" ref="H76:J76" si="57">IF($A76="","",H34)</f>
        <v>285600</v>
      </c>
      <c r="I76" s="36">
        <f t="shared" si="57"/>
        <v>307023</v>
      </c>
      <c r="J76" s="36">
        <f t="shared" si="57"/>
        <v>332173</v>
      </c>
      <c r="L76" s="29">
        <f t="shared" si="47"/>
        <v>-253090</v>
      </c>
      <c r="M76" s="29">
        <f t="shared" si="48"/>
        <v>-165758</v>
      </c>
      <c r="N76" s="29">
        <f t="shared" si="49"/>
        <v>-63190</v>
      </c>
      <c r="P76" s="31">
        <f t="shared" si="50"/>
        <v>-1.66</v>
      </c>
      <c r="Q76" s="31">
        <f t="shared" si="51"/>
        <v>-0.63</v>
      </c>
    </row>
    <row r="77" spans="1:17" ht="16.05" customHeight="1" x14ac:dyDescent="0.3">
      <c r="A77" s="56">
        <f t="shared" si="40"/>
        <v>30</v>
      </c>
      <c r="B77" s="57" t="str">
        <f t="shared" si="43"/>
        <v xml:space="preserve"> / 79</v>
      </c>
      <c r="C77" s="28">
        <f t="shared" si="44"/>
        <v>385500</v>
      </c>
      <c r="D77" s="29">
        <f t="shared" ref="D77:F77" si="58">D35</f>
        <v>119610</v>
      </c>
      <c r="E77" s="29">
        <f t="shared" si="58"/>
        <v>224289</v>
      </c>
      <c r="F77" s="29">
        <f t="shared" si="58"/>
        <v>347247</v>
      </c>
      <c r="G77" s="23"/>
      <c r="H77" s="36">
        <f t="shared" ref="H77:J77" si="59">IF($A77="","",H35)</f>
        <v>285600</v>
      </c>
      <c r="I77" s="36">
        <f t="shared" si="59"/>
        <v>320528</v>
      </c>
      <c r="J77" s="36">
        <f t="shared" si="59"/>
        <v>361530</v>
      </c>
      <c r="L77" s="29">
        <f t="shared" si="47"/>
        <v>-337290</v>
      </c>
      <c r="M77" s="29">
        <f t="shared" si="48"/>
        <v>-197683</v>
      </c>
      <c r="N77" s="29">
        <f t="shared" si="49"/>
        <v>-33723</v>
      </c>
      <c r="P77" s="31">
        <f t="shared" si="50"/>
        <v>-1.98</v>
      </c>
      <c r="Q77" s="31">
        <f t="shared" si="51"/>
        <v>-0.34</v>
      </c>
    </row>
    <row r="78" spans="1:17" x14ac:dyDescent="0.3">
      <c r="A78" s="102" t="s">
        <v>25</v>
      </c>
      <c r="B78" s="103"/>
      <c r="C78" s="104"/>
      <c r="D78" s="104"/>
      <c r="E78" s="104"/>
      <c r="F78" s="104"/>
      <c r="G78" s="104"/>
      <c r="H78" s="104"/>
      <c r="I78" s="104"/>
      <c r="J78" s="104"/>
      <c r="K78" s="104"/>
      <c r="L78" s="104"/>
      <c r="M78" s="104"/>
      <c r="N78" s="105"/>
      <c r="P78" s="32"/>
      <c r="Q78" s="32"/>
    </row>
    <row r="79" spans="1:17" ht="16.05" customHeight="1" x14ac:dyDescent="0.3">
      <c r="A79" s="56" t="str">
        <f>IF(ISBLANK(A58),"",A58)</f>
        <v/>
      </c>
      <c r="B79" s="57" t="str">
        <f t="shared" si="43"/>
        <v/>
      </c>
      <c r="C79" s="28" t="str">
        <f t="shared" ref="C79:C83" si="60">IF($A79="","",A79*$D$19)</f>
        <v/>
      </c>
      <c r="D79" s="29" t="str">
        <f t="shared" ref="D79:F79" si="61">D37</f>
        <v/>
      </c>
      <c r="E79" s="29" t="str">
        <f t="shared" si="61"/>
        <v/>
      </c>
      <c r="F79" s="29" t="str">
        <f t="shared" si="61"/>
        <v/>
      </c>
      <c r="G79" s="23"/>
      <c r="H79" s="36" t="str">
        <f>IF($A79="","",H37)</f>
        <v/>
      </c>
      <c r="I79" s="36" t="str">
        <f t="shared" ref="I79:J79" si="62">IF($A79="","",I37)</f>
        <v/>
      </c>
      <c r="J79" s="36" t="str">
        <f t="shared" si="62"/>
        <v/>
      </c>
      <c r="L79" s="29" t="str">
        <f t="shared" si="47"/>
        <v/>
      </c>
      <c r="M79" s="29" t="str">
        <f t="shared" si="48"/>
        <v/>
      </c>
      <c r="N79" s="29" t="str">
        <f t="shared" si="49"/>
        <v/>
      </c>
      <c r="P79" s="31" t="str">
        <f t="shared" ref="P79:P83" si="63">IF($A79="","",ROUND(M79/$C$12,2))</f>
        <v/>
      </c>
      <c r="Q79" s="31" t="str">
        <f t="shared" ref="Q79:Q83" si="64">IF($A79="","",ROUND(N79/$C$12,2))</f>
        <v/>
      </c>
    </row>
    <row r="80" spans="1:17" ht="16.05" customHeight="1" x14ac:dyDescent="0.3">
      <c r="A80" s="56" t="str">
        <f>IF(ISBLANK(A59),"",A59)</f>
        <v/>
      </c>
      <c r="B80" s="57" t="str">
        <f t="shared" si="43"/>
        <v/>
      </c>
      <c r="C80" s="28" t="str">
        <f t="shared" si="60"/>
        <v/>
      </c>
      <c r="D80" s="29" t="str">
        <f t="shared" ref="D80:F80" si="65">D38</f>
        <v/>
      </c>
      <c r="E80" s="29" t="str">
        <f t="shared" si="65"/>
        <v/>
      </c>
      <c r="F80" s="29" t="str">
        <f t="shared" si="65"/>
        <v/>
      </c>
      <c r="G80" s="23"/>
      <c r="H80" s="36" t="str">
        <f t="shared" ref="H80:J80" si="66">IF($A80="","",H38)</f>
        <v/>
      </c>
      <c r="I80" s="36" t="str">
        <f t="shared" si="66"/>
        <v/>
      </c>
      <c r="J80" s="36" t="str">
        <f t="shared" si="66"/>
        <v/>
      </c>
      <c r="L80" s="29" t="str">
        <f t="shared" si="47"/>
        <v/>
      </c>
      <c r="M80" s="29" t="str">
        <f t="shared" si="48"/>
        <v/>
      </c>
      <c r="N80" s="29" t="str">
        <f t="shared" si="49"/>
        <v/>
      </c>
      <c r="P80" s="31" t="str">
        <f t="shared" si="63"/>
        <v/>
      </c>
      <c r="Q80" s="31" t="str">
        <f t="shared" si="64"/>
        <v/>
      </c>
    </row>
    <row r="81" spans="1:17" ht="16.05" customHeight="1" x14ac:dyDescent="0.3">
      <c r="A81" s="56" t="str">
        <f>IF(ISBLANK(A60),"",A60)</f>
        <v/>
      </c>
      <c r="B81" s="57" t="str">
        <f t="shared" si="43"/>
        <v/>
      </c>
      <c r="C81" s="28" t="str">
        <f t="shared" si="60"/>
        <v/>
      </c>
      <c r="D81" s="29" t="str">
        <f t="shared" ref="D81:F81" si="67">D39</f>
        <v/>
      </c>
      <c r="E81" s="29" t="str">
        <f t="shared" si="67"/>
        <v/>
      </c>
      <c r="F81" s="29" t="str">
        <f t="shared" si="67"/>
        <v/>
      </c>
      <c r="G81" s="23"/>
      <c r="H81" s="36" t="str">
        <f t="shared" ref="H81:J81" si="68">IF($A81="","",H39)</f>
        <v/>
      </c>
      <c r="I81" s="36" t="str">
        <f t="shared" si="68"/>
        <v/>
      </c>
      <c r="J81" s="36" t="str">
        <f t="shared" si="68"/>
        <v/>
      </c>
      <c r="L81" s="29" t="str">
        <f t="shared" si="47"/>
        <v/>
      </c>
      <c r="M81" s="29" t="str">
        <f t="shared" si="48"/>
        <v/>
      </c>
      <c r="N81" s="29" t="str">
        <f t="shared" si="49"/>
        <v/>
      </c>
      <c r="P81" s="31" t="str">
        <f t="shared" si="63"/>
        <v/>
      </c>
      <c r="Q81" s="31" t="str">
        <f t="shared" si="64"/>
        <v/>
      </c>
    </row>
    <row r="82" spans="1:17" ht="15.6" customHeight="1" x14ac:dyDescent="0.3">
      <c r="A82" s="56" t="str">
        <f>IF(ISBLANK(A61),"",A61)</f>
        <v/>
      </c>
      <c r="B82" s="57" t="str">
        <f t="shared" si="43"/>
        <v/>
      </c>
      <c r="C82" s="28" t="str">
        <f t="shared" si="60"/>
        <v/>
      </c>
      <c r="D82" s="29" t="str">
        <f t="shared" ref="D82:F82" si="69">D40</f>
        <v/>
      </c>
      <c r="E82" s="29" t="str">
        <f t="shared" si="69"/>
        <v/>
      </c>
      <c r="F82" s="29" t="str">
        <f t="shared" si="69"/>
        <v/>
      </c>
      <c r="G82" s="23"/>
      <c r="H82" s="36" t="str">
        <f t="shared" ref="H82:J82" si="70">IF($A82="","",H40)</f>
        <v/>
      </c>
      <c r="I82" s="36" t="str">
        <f t="shared" si="70"/>
        <v/>
      </c>
      <c r="J82" s="36" t="str">
        <f t="shared" si="70"/>
        <v/>
      </c>
      <c r="L82" s="29" t="str">
        <f t="shared" si="47"/>
        <v/>
      </c>
      <c r="M82" s="29" t="str">
        <f t="shared" si="48"/>
        <v/>
      </c>
      <c r="N82" s="29" t="str">
        <f t="shared" si="49"/>
        <v/>
      </c>
      <c r="P82" s="31" t="str">
        <f t="shared" si="63"/>
        <v/>
      </c>
      <c r="Q82" s="31" t="str">
        <f t="shared" si="64"/>
        <v/>
      </c>
    </row>
    <row r="83" spans="1:17" ht="15.6" customHeight="1" x14ac:dyDescent="0.3">
      <c r="A83" s="56" t="str">
        <f>IF(ISBLANK(A62),"",A62)</f>
        <v/>
      </c>
      <c r="B83" s="57" t="str">
        <f t="shared" si="43"/>
        <v/>
      </c>
      <c r="C83" s="28" t="str">
        <f t="shared" si="60"/>
        <v/>
      </c>
      <c r="D83" s="29" t="str">
        <f t="shared" ref="D83:F83" si="71">D41</f>
        <v/>
      </c>
      <c r="E83" s="29" t="str">
        <f t="shared" si="71"/>
        <v/>
      </c>
      <c r="F83" s="29" t="str">
        <f t="shared" si="71"/>
        <v/>
      </c>
      <c r="G83" s="23"/>
      <c r="H83" s="36" t="str">
        <f t="shared" ref="H83:J83" si="72">IF($A83="","",H41)</f>
        <v/>
      </c>
      <c r="I83" s="36" t="str">
        <f t="shared" si="72"/>
        <v/>
      </c>
      <c r="J83" s="36" t="str">
        <f t="shared" si="72"/>
        <v/>
      </c>
      <c r="L83" s="29" t="str">
        <f t="shared" si="47"/>
        <v/>
      </c>
      <c r="M83" s="29" t="str">
        <f t="shared" si="48"/>
        <v/>
      </c>
      <c r="N83" s="29" t="str">
        <f t="shared" si="49"/>
        <v/>
      </c>
      <c r="P83" s="31" t="str">
        <f t="shared" si="63"/>
        <v/>
      </c>
      <c r="Q83" s="31" t="str">
        <f t="shared" si="64"/>
        <v/>
      </c>
    </row>
    <row r="84" spans="1:17" x14ac:dyDescent="0.3">
      <c r="A84" s="102" t="s">
        <v>22</v>
      </c>
      <c r="B84" s="103"/>
      <c r="C84" s="104"/>
      <c r="D84" s="104"/>
      <c r="E84" s="104"/>
      <c r="F84" s="104"/>
      <c r="G84" s="104"/>
      <c r="H84" s="104"/>
      <c r="I84" s="104"/>
      <c r="J84" s="104"/>
      <c r="K84" s="104"/>
      <c r="L84" s="104"/>
      <c r="M84" s="104"/>
      <c r="N84" s="105"/>
      <c r="P84" s="32"/>
      <c r="Q84" s="32"/>
    </row>
    <row r="85" spans="1:17" ht="15.6" customHeight="1" x14ac:dyDescent="0.3">
      <c r="A85" s="56">
        <f>IF(ISBLANK(A64),"",A64)</f>
        <v>71</v>
      </c>
      <c r="B85" s="57" t="str">
        <f t="shared" si="43"/>
        <v xml:space="preserve"> / 120</v>
      </c>
      <c r="C85" s="55">
        <f>IF($A85="","",A85*$D$19)</f>
        <v>912350</v>
      </c>
      <c r="D85" s="29">
        <f t="shared" ref="D85:F85" si="73">D43</f>
        <v>301240</v>
      </c>
      <c r="E85" s="29">
        <f t="shared" si="73"/>
        <v>564876</v>
      </c>
      <c r="F85" s="29">
        <f t="shared" si="73"/>
        <v>874548</v>
      </c>
      <c r="G85" s="23"/>
      <c r="H85" s="36">
        <f t="shared" ref="H85:J85" si="74">IF($A85="","",H43)</f>
        <v>285600</v>
      </c>
      <c r="I85" s="36">
        <f t="shared" si="74"/>
        <v>328671</v>
      </c>
      <c r="J85" s="36">
        <f t="shared" si="74"/>
        <v>379233</v>
      </c>
      <c r="L85" s="29">
        <f t="shared" si="47"/>
        <v>-682510</v>
      </c>
      <c r="M85" s="29">
        <f t="shared" si="48"/>
        <v>-375803</v>
      </c>
      <c r="N85" s="29">
        <f t="shared" si="49"/>
        <v>-15569</v>
      </c>
      <c r="P85" s="31">
        <f>IF($A85="","",ROUND(M85/$C$12,2))</f>
        <v>-3.76</v>
      </c>
      <c r="Q85" s="31">
        <f>IF($A85="","",ROUND(N85/$C$12,2))</f>
        <v>-0.16</v>
      </c>
    </row>
    <row r="86" spans="1:17" ht="4.8" customHeight="1" x14ac:dyDescent="0.3"/>
    <row r="87" spans="1:17" s="35" customFormat="1" ht="12" x14ac:dyDescent="0.25">
      <c r="A87" s="33" t="str">
        <f>"1 Based on Current Interest Rate of "&amp;$C$17*100&amp;"% p.a., assuming current interest rate does not change before start of monthly cash benefit payout"</f>
        <v>1 Based on Current Interest Rate of 3% p.a., assuming current interest rate does not change before start of monthly cash benefit payout</v>
      </c>
      <c r="B87" s="33"/>
      <c r="C87" s="34"/>
      <c r="D87" s="34"/>
      <c r="E87" s="34"/>
      <c r="F87" s="34"/>
      <c r="G87" s="34"/>
      <c r="H87" s="34"/>
      <c r="I87" s="34"/>
      <c r="J87" s="34"/>
      <c r="K87" s="34"/>
      <c r="L87" s="34"/>
      <c r="M87" s="34"/>
      <c r="N87" s="34"/>
    </row>
    <row r="88" spans="1:17" s="35" customFormat="1" ht="24" customHeight="1" x14ac:dyDescent="0.25">
      <c r="A88" s="101" t="s">
        <v>117</v>
      </c>
      <c r="B88" s="101"/>
      <c r="C88" s="101"/>
      <c r="D88" s="101"/>
      <c r="E88" s="101"/>
      <c r="F88" s="101"/>
      <c r="G88" s="101"/>
      <c r="H88" s="101"/>
      <c r="I88" s="101"/>
      <c r="J88" s="101"/>
      <c r="K88" s="101"/>
      <c r="L88" s="101"/>
      <c r="M88" s="101"/>
      <c r="N88" s="101"/>
      <c r="O88" s="101"/>
      <c r="P88" s="101"/>
      <c r="Q88" s="101"/>
    </row>
    <row r="89" spans="1:17" x14ac:dyDescent="0.3">
      <c r="A89" s="33" t="str">
        <f>"5 Based on Current Interest Rate +2% of "&amp;$C$19*100&amp;"% p.a., assuming current interest rate does not change throughout the period of monthly cash benefit payout."</f>
        <v>5 Based on Current Interest Rate +2% of 5% p.a., assuming current interest rate does not change throughout the period of monthly cash benefit payout.</v>
      </c>
      <c r="B89" s="33"/>
    </row>
    <row r="92" spans="1:17" x14ac:dyDescent="0.3">
      <c r="A92" s="46" t="s">
        <v>63</v>
      </c>
      <c r="B92" s="46"/>
      <c r="C92" s="47"/>
      <c r="D92" s="47"/>
      <c r="E92" s="47"/>
      <c r="F92" s="47"/>
      <c r="G92" s="47"/>
      <c r="H92" s="47"/>
      <c r="I92" s="47"/>
      <c r="J92" s="47"/>
      <c r="K92" s="47"/>
      <c r="L92" s="47"/>
      <c r="M92" s="47"/>
      <c r="N92" s="47"/>
      <c r="O92" s="47"/>
      <c r="P92" s="47"/>
      <c r="Q92" s="47"/>
    </row>
    <row r="93" spans="1:17" s="48" customFormat="1" ht="22.2" customHeight="1" x14ac:dyDescent="0.3">
      <c r="A93" s="49" t="s">
        <v>67</v>
      </c>
      <c r="B93" s="49"/>
      <c r="I93" s="49" t="s">
        <v>66</v>
      </c>
    </row>
    <row r="94" spans="1:17" ht="73.8" customHeight="1" x14ac:dyDescent="0.3">
      <c r="A94" s="110" t="s">
        <v>64</v>
      </c>
      <c r="B94" s="110"/>
      <c r="C94" s="110"/>
      <c r="D94" s="110"/>
      <c r="E94" s="110"/>
      <c r="F94" s="110"/>
      <c r="G94" s="45"/>
      <c r="H94" s="45"/>
      <c r="I94" s="110" t="s">
        <v>65</v>
      </c>
      <c r="J94" s="110"/>
      <c r="K94" s="110"/>
      <c r="L94" s="110"/>
      <c r="M94" s="110"/>
      <c r="N94" s="110"/>
      <c r="O94" s="110"/>
      <c r="P94" s="110"/>
      <c r="Q94" s="110"/>
    </row>
  </sheetData>
  <sheetProtection algorithmName="SHA-512" hashValue="r+VDHqKr5JXJPLbDWFiExIvSVOK6AiIJ08mXkP37v6P35awueovJ4f0P2sIvPB92JQJEx3eEpAw8huRTNanGUA==" saltValue="MOd2MxJ+Ort2lvcMVSwDVg==" spinCount="100000" sheet="1" objects="1" scenarios="1"/>
  <mergeCells count="48">
    <mergeCell ref="C7:F7"/>
    <mergeCell ref="C5:F5"/>
    <mergeCell ref="H28:J28"/>
    <mergeCell ref="L28:N28"/>
    <mergeCell ref="A28:F28"/>
    <mergeCell ref="I25:J25"/>
    <mergeCell ref="I26:J26"/>
    <mergeCell ref="C25:D25"/>
    <mergeCell ref="C26:D26"/>
    <mergeCell ref="J4:Q18"/>
    <mergeCell ref="E25:F25"/>
    <mergeCell ref="E26:F26"/>
    <mergeCell ref="K25:M25"/>
    <mergeCell ref="K26:M26"/>
    <mergeCell ref="A25:B25"/>
    <mergeCell ref="A26:B26"/>
    <mergeCell ref="I94:Q94"/>
    <mergeCell ref="A94:F94"/>
    <mergeCell ref="A78:N78"/>
    <mergeCell ref="A84:N84"/>
    <mergeCell ref="A88:Q88"/>
    <mergeCell ref="A70:F70"/>
    <mergeCell ref="H70:J70"/>
    <mergeCell ref="L70:N70"/>
    <mergeCell ref="P70:P71"/>
    <mergeCell ref="Q70:Q71"/>
    <mergeCell ref="A71:B71"/>
    <mergeCell ref="A67:Q67"/>
    <mergeCell ref="A63:N63"/>
    <mergeCell ref="A57:N57"/>
    <mergeCell ref="A29:B29"/>
    <mergeCell ref="A50:B50"/>
    <mergeCell ref="A46:Q46"/>
    <mergeCell ref="A42:N42"/>
    <mergeCell ref="A49:F49"/>
    <mergeCell ref="H49:J49"/>
    <mergeCell ref="L49:N49"/>
    <mergeCell ref="A36:N36"/>
    <mergeCell ref="Q49:Q50"/>
    <mergeCell ref="P49:P50"/>
    <mergeCell ref="Q28:Q29"/>
    <mergeCell ref="P28:P29"/>
    <mergeCell ref="A19:B19"/>
    <mergeCell ref="A11:B11"/>
    <mergeCell ref="A12:B12"/>
    <mergeCell ref="A16:B16"/>
    <mergeCell ref="A17:B17"/>
    <mergeCell ref="A18:B18"/>
  </mergeCells>
  <conditionalFormatting sqref="P30:Q43">
    <cfRule type="cellIs" dxfId="5" priority="3" operator="lessThan">
      <formula>0</formula>
    </cfRule>
  </conditionalFormatting>
  <conditionalFormatting sqref="P51:Q64">
    <cfRule type="cellIs" dxfId="4" priority="2" operator="lessThan">
      <formula>0</formula>
    </cfRule>
  </conditionalFormatting>
  <conditionalFormatting sqref="P72:Q85">
    <cfRule type="cellIs" dxfId="3" priority="1" operator="lessThan">
      <formula>0</formula>
    </cfRule>
  </conditionalFormatting>
  <printOptions horizontalCentered="1"/>
  <pageMargins left="0.25" right="0.25" top="0.45" bottom="0.45" header="0.3" footer="0.2"/>
  <pageSetup paperSize="9" scale="63" fitToHeight="0" orientation="landscape" r:id="rId1"/>
  <headerFooter>
    <oddFooter>&amp;L&amp;F | &amp;A&amp;CPage &amp;P of &amp;N&amp;R&amp;D</oddFooter>
  </headerFooter>
  <rowBreaks count="3" manualBreakCount="3">
    <brk id="47" max="15" man="1"/>
    <brk id="68" max="16383" man="1"/>
    <brk id="90"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421DD-D223-4D82-BF11-13D5B0788791}">
  <sheetPr>
    <tabColor rgb="FFFF0008"/>
    <pageSetUpPr fitToPage="1"/>
  </sheetPr>
  <dimension ref="A1:D37"/>
  <sheetViews>
    <sheetView workbookViewId="0"/>
  </sheetViews>
  <sheetFormatPr defaultRowHeight="14.4" x14ac:dyDescent="0.3"/>
  <cols>
    <col min="1" max="1" width="13.77734375" style="18" bestFit="1" customWidth="1"/>
    <col min="2" max="4" width="34.77734375" style="2" customWidth="1"/>
    <col min="5" max="5" width="31" style="2" customWidth="1"/>
    <col min="6" max="16384" width="8.88671875" style="2"/>
  </cols>
  <sheetData>
    <row r="1" spans="1:4" x14ac:dyDescent="0.3">
      <c r="A1" s="2" t="s">
        <v>33</v>
      </c>
    </row>
    <row r="2" spans="1:4" x14ac:dyDescent="0.3">
      <c r="A2" s="2"/>
    </row>
    <row r="3" spans="1:4" x14ac:dyDescent="0.3">
      <c r="A3" s="2" t="s">
        <v>98</v>
      </c>
    </row>
    <row r="5" spans="1:4" x14ac:dyDescent="0.3">
      <c r="D5" s="3"/>
    </row>
    <row r="6" spans="1:4" x14ac:dyDescent="0.3">
      <c r="A6" s="18" t="s">
        <v>83</v>
      </c>
      <c r="B6" s="4" t="s">
        <v>40</v>
      </c>
      <c r="C6" s="73" t="s">
        <v>43</v>
      </c>
    </row>
    <row r="7" spans="1:4" x14ac:dyDescent="0.3">
      <c r="D7" s="3"/>
    </row>
    <row r="8" spans="1:4" x14ac:dyDescent="0.3">
      <c r="A8" s="18" t="s">
        <v>84</v>
      </c>
      <c r="B8" s="40" t="s">
        <v>41</v>
      </c>
      <c r="C8" s="75" t="s">
        <v>42</v>
      </c>
      <c r="D8" s="3"/>
    </row>
    <row r="9" spans="1:4" x14ac:dyDescent="0.3">
      <c r="D9" s="3"/>
    </row>
    <row r="10" spans="1:4" x14ac:dyDescent="0.3">
      <c r="A10" s="18" t="s">
        <v>85</v>
      </c>
      <c r="B10" s="4" t="s">
        <v>26</v>
      </c>
      <c r="C10" s="76" t="s">
        <v>34</v>
      </c>
      <c r="D10" s="77"/>
    </row>
    <row r="11" spans="1:4" x14ac:dyDescent="0.3">
      <c r="D11" s="3"/>
    </row>
    <row r="12" spans="1:4" x14ac:dyDescent="0.3">
      <c r="B12" s="5" t="s">
        <v>10</v>
      </c>
      <c r="C12" s="5" t="s">
        <v>11</v>
      </c>
    </row>
    <row r="13" spans="1:4" ht="28.8" x14ac:dyDescent="0.3">
      <c r="A13" s="18" t="s">
        <v>88</v>
      </c>
      <c r="B13" s="78" t="s">
        <v>36</v>
      </c>
      <c r="C13" s="78" t="s">
        <v>44</v>
      </c>
    </row>
    <row r="14" spans="1:4" s="81" customFormat="1" x14ac:dyDescent="0.3">
      <c r="A14" s="79"/>
      <c r="B14" s="80"/>
      <c r="C14" s="80"/>
    </row>
    <row r="15" spans="1:4" x14ac:dyDescent="0.3">
      <c r="B15" s="1" t="s">
        <v>6</v>
      </c>
    </row>
    <row r="16" spans="1:4" ht="28.8" x14ac:dyDescent="0.3">
      <c r="B16" s="10" t="s">
        <v>5</v>
      </c>
      <c r="C16" s="66" t="s">
        <v>9</v>
      </c>
    </row>
    <row r="17" spans="1:4" ht="28.8" x14ac:dyDescent="0.3">
      <c r="A17" s="18" t="s">
        <v>89</v>
      </c>
      <c r="B17" s="12" t="s">
        <v>4</v>
      </c>
      <c r="C17" s="82" t="s">
        <v>51</v>
      </c>
    </row>
    <row r="19" spans="1:4" x14ac:dyDescent="0.3">
      <c r="B19" s="17" t="s">
        <v>75</v>
      </c>
      <c r="D19" s="19"/>
    </row>
    <row r="20" spans="1:4" ht="28.8" x14ac:dyDescent="0.3">
      <c r="A20" s="18" t="s">
        <v>90</v>
      </c>
      <c r="B20" s="20" t="s">
        <v>74</v>
      </c>
      <c r="C20" s="83" t="s">
        <v>99</v>
      </c>
      <c r="D20" s="22" t="s">
        <v>100</v>
      </c>
    </row>
    <row r="22" spans="1:4" ht="43.2" customHeight="1" x14ac:dyDescent="0.3">
      <c r="B22" s="66" t="s">
        <v>76</v>
      </c>
      <c r="C22" s="66" t="s">
        <v>77</v>
      </c>
      <c r="D22" s="68" t="s">
        <v>78</v>
      </c>
    </row>
    <row r="23" spans="1:4" ht="57.6" x14ac:dyDescent="0.3">
      <c r="A23" s="45" t="s">
        <v>91</v>
      </c>
      <c r="B23" s="84" t="s">
        <v>101</v>
      </c>
      <c r="C23" s="85" t="s">
        <v>102</v>
      </c>
      <c r="D23" s="85" t="s">
        <v>103</v>
      </c>
    </row>
    <row r="25" spans="1:4" x14ac:dyDescent="0.3">
      <c r="B25" s="17" t="s">
        <v>81</v>
      </c>
      <c r="D25" s="19"/>
    </row>
    <row r="26" spans="1:4" ht="43.2" x14ac:dyDescent="0.3">
      <c r="A26" s="18" t="s">
        <v>104</v>
      </c>
      <c r="B26" s="20" t="s">
        <v>74</v>
      </c>
      <c r="C26" s="83" t="s">
        <v>105</v>
      </c>
      <c r="D26" s="22" t="s">
        <v>100</v>
      </c>
    </row>
    <row r="28" spans="1:4" ht="43.2" customHeight="1" x14ac:dyDescent="0.3">
      <c r="B28" s="66" t="s">
        <v>80</v>
      </c>
      <c r="C28" s="69" t="s">
        <v>79</v>
      </c>
    </row>
    <row r="29" spans="1:4" ht="57.6" x14ac:dyDescent="0.3">
      <c r="A29" s="45" t="s">
        <v>106</v>
      </c>
      <c r="B29" s="85" t="s">
        <v>107</v>
      </c>
      <c r="C29" s="85" t="s">
        <v>108</v>
      </c>
    </row>
    <row r="31" spans="1:4" x14ac:dyDescent="0.3">
      <c r="B31" s="24" t="s">
        <v>13</v>
      </c>
    </row>
    <row r="32" spans="1:4" x14ac:dyDescent="0.3">
      <c r="B32" s="44" t="s">
        <v>25</v>
      </c>
    </row>
    <row r="33" spans="1:4" ht="28.8" x14ac:dyDescent="0.3">
      <c r="A33" s="45" t="s">
        <v>92</v>
      </c>
      <c r="B33" s="86" t="s">
        <v>62</v>
      </c>
    </row>
    <row r="35" spans="1:4" x14ac:dyDescent="0.3">
      <c r="B35" s="89" t="s">
        <v>24</v>
      </c>
      <c r="C35" s="90"/>
      <c r="D35" s="90"/>
    </row>
    <row r="36" spans="1:4" x14ac:dyDescent="0.3">
      <c r="B36" s="65" t="s">
        <v>17</v>
      </c>
      <c r="C36" s="65" t="s">
        <v>60</v>
      </c>
      <c r="D36" s="65" t="s">
        <v>61</v>
      </c>
    </row>
    <row r="37" spans="1:4" s="88" customFormat="1" ht="57.6" x14ac:dyDescent="0.3">
      <c r="A37" s="45" t="s">
        <v>93</v>
      </c>
      <c r="B37" s="87" t="s">
        <v>94</v>
      </c>
      <c r="C37" s="87" t="s">
        <v>95</v>
      </c>
      <c r="D37" s="87" t="s">
        <v>96</v>
      </c>
    </row>
  </sheetData>
  <sheetProtection algorithmName="SHA-512" hashValue="s2jUCNnsoJp8WpjESJwhEPCV6KxpTJgaaU+QY1JkVfc83ZCAQYo8klGbl1+0gOfz3mlvFmot8urbe2nkujhiuw==" saltValue="GsErbP6DTpIdhihmhqvc4Q==" spinCount="100000" sheet="1" objects="1" scenarios="1"/>
  <mergeCells count="1">
    <mergeCell ref="B35:D35"/>
  </mergeCells>
  <pageMargins left="0.7" right="0.7" top="0.75" bottom="0.75" header="0.3" footer="0.3"/>
  <pageSetup paperSize="9" scale="62" fitToHeight="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5DCE-77D4-425A-8928-6D62D515ED06}">
  <sheetPr>
    <tabColor rgb="FFFF0008"/>
    <pageSetUpPr fitToPage="1"/>
  </sheetPr>
  <dimension ref="A1:R94"/>
  <sheetViews>
    <sheetView showGridLines="0" zoomScale="90" zoomScaleNormal="90" workbookViewId="0">
      <selection activeCell="C3" sqref="C3"/>
    </sheetView>
  </sheetViews>
  <sheetFormatPr defaultRowHeight="14.4" x14ac:dyDescent="0.3"/>
  <cols>
    <col min="1" max="1" width="6.77734375" style="2" customWidth="1"/>
    <col min="2" max="2" width="9.33203125" style="2" customWidth="1"/>
    <col min="3" max="4" width="15.77734375" style="2" customWidth="1"/>
    <col min="5" max="6" width="18.77734375" style="2" customWidth="1"/>
    <col min="7" max="7" width="1.44140625" style="2" customWidth="1"/>
    <col min="8" max="10" width="16.77734375" style="2" customWidth="1"/>
    <col min="11" max="11" width="1.44140625" style="2" customWidth="1"/>
    <col min="12" max="14" width="15.77734375" style="2" customWidth="1"/>
    <col min="15" max="15" width="1.44140625" style="2" customWidth="1"/>
    <col min="16" max="17" width="18.88671875" style="2" customWidth="1"/>
    <col min="18" max="16384" width="8.88671875" style="2"/>
  </cols>
  <sheetData>
    <row r="1" spans="1:18" x14ac:dyDescent="0.3">
      <c r="A1" s="1" t="s">
        <v>114</v>
      </c>
      <c r="B1" s="1"/>
    </row>
    <row r="2" spans="1:18" ht="7.95" customHeight="1" x14ac:dyDescent="0.3">
      <c r="H2" s="3"/>
      <c r="I2" s="3"/>
      <c r="R2" s="3"/>
    </row>
    <row r="3" spans="1:18" ht="16.05" customHeight="1" thickBot="1" x14ac:dyDescent="0.35">
      <c r="A3" s="4" t="s">
        <v>40</v>
      </c>
      <c r="B3" s="4"/>
      <c r="C3" s="37">
        <v>44685</v>
      </c>
      <c r="D3" s="3"/>
      <c r="E3" s="38" t="s">
        <v>41</v>
      </c>
      <c r="F3" s="39">
        <v>41</v>
      </c>
      <c r="H3" s="3"/>
      <c r="I3" s="3"/>
      <c r="R3" s="3"/>
    </row>
    <row r="4" spans="1:18" ht="7.95" customHeight="1" x14ac:dyDescent="0.3">
      <c r="H4" s="3"/>
      <c r="J4" s="115" t="s">
        <v>115</v>
      </c>
      <c r="K4" s="116"/>
      <c r="L4" s="116"/>
      <c r="M4" s="116"/>
      <c r="N4" s="116"/>
      <c r="O4" s="116"/>
      <c r="P4" s="116"/>
      <c r="Q4" s="117"/>
      <c r="R4" s="3"/>
    </row>
    <row r="5" spans="1:18" ht="16.05" customHeight="1" x14ac:dyDescent="0.3">
      <c r="A5" s="4" t="s">
        <v>26</v>
      </c>
      <c r="B5" s="4"/>
      <c r="C5" s="111" t="s">
        <v>39</v>
      </c>
      <c r="D5" s="111"/>
      <c r="E5" s="111"/>
      <c r="F5" s="111"/>
      <c r="H5" s="3"/>
      <c r="J5" s="118"/>
      <c r="K5" s="119"/>
      <c r="L5" s="119"/>
      <c r="M5" s="119"/>
      <c r="N5" s="119"/>
      <c r="O5" s="119"/>
      <c r="P5" s="119"/>
      <c r="Q5" s="120"/>
      <c r="R5" s="3"/>
    </row>
    <row r="6" spans="1:18" ht="7.95" customHeight="1" x14ac:dyDescent="0.3">
      <c r="J6" s="118"/>
      <c r="K6" s="119"/>
      <c r="L6" s="119"/>
      <c r="M6" s="119"/>
      <c r="N6" s="119"/>
      <c r="O6" s="119"/>
      <c r="P6" s="119"/>
      <c r="Q6" s="120"/>
      <c r="R6" s="3"/>
    </row>
    <row r="7" spans="1:18" ht="16.05" customHeight="1" x14ac:dyDescent="0.3">
      <c r="A7" s="4" t="s">
        <v>27</v>
      </c>
      <c r="B7" s="4"/>
      <c r="C7" s="2" t="s">
        <v>72</v>
      </c>
      <c r="H7" s="3"/>
      <c r="J7" s="118"/>
      <c r="K7" s="119"/>
      <c r="L7" s="119"/>
      <c r="M7" s="119"/>
      <c r="N7" s="119"/>
      <c r="O7" s="119"/>
      <c r="P7" s="119"/>
      <c r="Q7" s="120"/>
      <c r="R7" s="3"/>
    </row>
    <row r="8" spans="1:18" ht="7.95" customHeight="1" x14ac:dyDescent="0.3">
      <c r="H8" s="3"/>
      <c r="J8" s="118"/>
      <c r="K8" s="119"/>
      <c r="L8" s="119"/>
      <c r="M8" s="119"/>
      <c r="N8" s="119"/>
      <c r="O8" s="119"/>
      <c r="P8" s="119"/>
      <c r="Q8" s="120"/>
      <c r="R8" s="3"/>
    </row>
    <row r="9" spans="1:18" x14ac:dyDescent="0.3">
      <c r="A9" s="4" t="s">
        <v>47</v>
      </c>
      <c r="B9" s="4"/>
      <c r="C9" s="2" t="s">
        <v>82</v>
      </c>
      <c r="E9" s="38" t="s">
        <v>113</v>
      </c>
      <c r="F9" s="64" t="s">
        <v>112</v>
      </c>
      <c r="H9" s="3"/>
      <c r="J9" s="118"/>
      <c r="K9" s="119"/>
      <c r="L9" s="119"/>
      <c r="M9" s="119"/>
      <c r="N9" s="119"/>
      <c r="O9" s="119"/>
      <c r="P9" s="119"/>
      <c r="Q9" s="120"/>
      <c r="R9" s="3"/>
    </row>
    <row r="10" spans="1:18" x14ac:dyDescent="0.3">
      <c r="H10" s="3"/>
      <c r="J10" s="118"/>
      <c r="K10" s="119"/>
      <c r="L10" s="119"/>
      <c r="M10" s="119"/>
      <c r="N10" s="119"/>
      <c r="O10" s="119"/>
      <c r="P10" s="119"/>
      <c r="Q10" s="120"/>
      <c r="R10" s="3"/>
    </row>
    <row r="11" spans="1:18" ht="14.4" customHeight="1" x14ac:dyDescent="0.3">
      <c r="A11" s="93" t="s">
        <v>10</v>
      </c>
      <c r="B11" s="94"/>
      <c r="C11" s="5" t="s">
        <v>11</v>
      </c>
      <c r="D11" s="5" t="s">
        <v>12</v>
      </c>
      <c r="E11" s="5" t="s">
        <v>3</v>
      </c>
      <c r="H11" s="3"/>
      <c r="J11" s="118"/>
      <c r="K11" s="119"/>
      <c r="L11" s="119"/>
      <c r="M11" s="119"/>
      <c r="N11" s="119"/>
      <c r="O11" s="119"/>
      <c r="P11" s="119"/>
      <c r="Q11" s="120"/>
      <c r="R11" s="3"/>
    </row>
    <row r="12" spans="1:18" s="8" customFormat="1" ht="16.05" customHeight="1" x14ac:dyDescent="0.3">
      <c r="A12" s="95">
        <v>499391.85</v>
      </c>
      <c r="B12" s="96"/>
      <c r="C12" s="67">
        <v>140000</v>
      </c>
      <c r="D12" s="6">
        <f>A12-C12</f>
        <v>359391.85</v>
      </c>
      <c r="E12" s="7" t="str">
        <f>(ROUND(D12/A12,2)*100)&amp;"% financing"</f>
        <v>72% financing</v>
      </c>
      <c r="H12" s="9"/>
      <c r="J12" s="118"/>
      <c r="K12" s="119"/>
      <c r="L12" s="119"/>
      <c r="M12" s="119"/>
      <c r="N12" s="119"/>
      <c r="O12" s="119"/>
      <c r="P12" s="119"/>
      <c r="Q12" s="120"/>
      <c r="R12" s="9"/>
    </row>
    <row r="13" spans="1:18" s="8" customFormat="1" x14ac:dyDescent="0.3">
      <c r="A13" s="53" t="str">
        <f>IF(ISBLANK(A12),"","Note: You should have at least "&amp;TEXT(A12*50%,"$#,##0")&amp;" in liquid assets (i.e. Total Cash/Near Cash + Unit Trusts + Stocks + Bonds)")</f>
        <v>Note: You should have at least $249,696 in liquid assets (i.e. Total Cash/Near Cash + Unit Trusts + Stocks + Bonds)</v>
      </c>
      <c r="B13" s="53"/>
      <c r="C13" s="41"/>
      <c r="D13" s="42"/>
      <c r="E13" s="43"/>
      <c r="F13" s="41"/>
      <c r="H13" s="9"/>
      <c r="J13" s="118"/>
      <c r="K13" s="119"/>
      <c r="L13" s="119"/>
      <c r="M13" s="119"/>
      <c r="N13" s="119"/>
      <c r="O13" s="119"/>
      <c r="P13" s="119"/>
      <c r="Q13" s="120"/>
      <c r="R13" s="9"/>
    </row>
    <row r="14" spans="1:18" x14ac:dyDescent="0.3">
      <c r="H14" s="3"/>
      <c r="J14" s="118"/>
      <c r="K14" s="119"/>
      <c r="L14" s="119"/>
      <c r="M14" s="119"/>
      <c r="N14" s="119"/>
      <c r="O14" s="119"/>
      <c r="P14" s="119"/>
      <c r="Q14" s="120"/>
      <c r="R14" s="3"/>
    </row>
    <row r="15" spans="1:18" x14ac:dyDescent="0.3">
      <c r="A15" s="1" t="s">
        <v>6</v>
      </c>
      <c r="B15" s="1"/>
      <c r="H15" s="3"/>
      <c r="J15" s="118"/>
      <c r="K15" s="119"/>
      <c r="L15" s="119"/>
      <c r="M15" s="119"/>
      <c r="N15" s="119"/>
      <c r="O15" s="119"/>
      <c r="P15" s="119"/>
      <c r="Q15" s="120"/>
      <c r="R15" s="3"/>
    </row>
    <row r="16" spans="1:18" ht="45" x14ac:dyDescent="0.3">
      <c r="A16" s="97" t="s">
        <v>5</v>
      </c>
      <c r="B16" s="98"/>
      <c r="C16" s="66" t="s">
        <v>9</v>
      </c>
      <c r="D16" s="66" t="s">
        <v>7</v>
      </c>
      <c r="E16" s="66" t="s">
        <v>8</v>
      </c>
      <c r="F16" s="66" t="s">
        <v>73</v>
      </c>
      <c r="G16" s="11"/>
      <c r="H16" s="3"/>
      <c r="J16" s="118"/>
      <c r="K16" s="119"/>
      <c r="L16" s="119"/>
      <c r="M16" s="119"/>
      <c r="N16" s="119"/>
      <c r="O16" s="119"/>
      <c r="P16" s="119"/>
      <c r="Q16" s="120"/>
      <c r="R16" s="3"/>
    </row>
    <row r="17" spans="1:18" ht="16.05" customHeight="1" x14ac:dyDescent="0.3">
      <c r="A17" s="99" t="s">
        <v>4</v>
      </c>
      <c r="B17" s="100"/>
      <c r="C17" s="13">
        <v>0.03</v>
      </c>
      <c r="D17" s="70">
        <f>C17*$D$12</f>
        <v>10781.755499999999</v>
      </c>
      <c r="E17" s="70">
        <f>D17/12</f>
        <v>898.47962499999994</v>
      </c>
      <c r="F17" s="71">
        <f>D17*$C$23</f>
        <v>53908.777499999997</v>
      </c>
      <c r="H17" s="14"/>
      <c r="J17" s="118"/>
      <c r="K17" s="119"/>
      <c r="L17" s="119"/>
      <c r="M17" s="119"/>
      <c r="N17" s="119"/>
      <c r="O17" s="119"/>
      <c r="P17" s="119"/>
      <c r="Q17" s="120"/>
      <c r="R17" s="3"/>
    </row>
    <row r="18" spans="1:18" ht="16.05" customHeight="1" thickBot="1" x14ac:dyDescent="0.35">
      <c r="A18" s="91" t="s">
        <v>20</v>
      </c>
      <c r="B18" s="92"/>
      <c r="C18" s="15">
        <f>$C$17+1/100</f>
        <v>0.04</v>
      </c>
      <c r="D18" s="70">
        <f>C18*$D$12</f>
        <v>14375.673999999999</v>
      </c>
      <c r="E18" s="70">
        <f t="shared" ref="E18:E19" si="0">D18/12</f>
        <v>1197.9728333333333</v>
      </c>
      <c r="F18" s="72">
        <f>D18*$C$23</f>
        <v>71878.37</v>
      </c>
      <c r="H18" s="14"/>
      <c r="J18" s="121"/>
      <c r="K18" s="122"/>
      <c r="L18" s="122"/>
      <c r="M18" s="122"/>
      <c r="N18" s="122"/>
      <c r="O18" s="122"/>
      <c r="P18" s="122"/>
      <c r="Q18" s="123"/>
      <c r="R18" s="3"/>
    </row>
    <row r="19" spans="1:18" ht="16.05" customHeight="1" x14ac:dyDescent="0.3">
      <c r="A19" s="91" t="s">
        <v>21</v>
      </c>
      <c r="B19" s="92"/>
      <c r="C19" s="15">
        <f>$C$17+2/100</f>
        <v>0.05</v>
      </c>
      <c r="D19" s="70">
        <f>C19*$D$12</f>
        <v>17969.592499999999</v>
      </c>
      <c r="E19" s="70">
        <f t="shared" si="0"/>
        <v>1497.4660416666666</v>
      </c>
      <c r="F19" s="72">
        <f>D19*$C$23</f>
        <v>89847.962499999994</v>
      </c>
      <c r="H19" s="14"/>
      <c r="I19" s="3"/>
      <c r="R19" s="3"/>
    </row>
    <row r="20" spans="1:18" x14ac:dyDescent="0.3">
      <c r="A20" s="54" t="s">
        <v>111</v>
      </c>
      <c r="B20" s="54"/>
      <c r="C20" s="50"/>
      <c r="D20" s="51"/>
      <c r="E20" s="51"/>
      <c r="F20" s="52"/>
      <c r="H20" s="14"/>
      <c r="I20" s="3"/>
      <c r="R20" s="3"/>
    </row>
    <row r="21" spans="1:18" x14ac:dyDescent="0.3">
      <c r="H21" s="3"/>
      <c r="I21" s="16"/>
      <c r="M21" s="23"/>
      <c r="R21" s="3"/>
    </row>
    <row r="22" spans="1:18" ht="17.399999999999999" customHeight="1" x14ac:dyDescent="0.3">
      <c r="A22" s="61" t="s">
        <v>75</v>
      </c>
      <c r="B22" s="17"/>
      <c r="D22" s="18"/>
      <c r="E22" s="19"/>
      <c r="H22" s="17" t="s">
        <v>81</v>
      </c>
      <c r="J22" s="18"/>
      <c r="K22" s="19"/>
    </row>
    <row r="23" spans="1:18" ht="16.05" customHeight="1" x14ac:dyDescent="0.3">
      <c r="A23" s="20" t="s">
        <v>74</v>
      </c>
      <c r="B23" s="20"/>
      <c r="C23" s="21">
        <v>5</v>
      </c>
      <c r="D23" s="22" t="str">
        <f>IF(RIGHT(C23,1)="1","st policy monthiversary",(IF(RIGHT(C23,1)="2","nd policy monthiversary",(IF(RIGHT(C23,1)="3","rd policy monthiversary","th policy anniversary")))))</f>
        <v>th policy anniversary</v>
      </c>
      <c r="H23" s="20" t="s">
        <v>74</v>
      </c>
      <c r="I23" s="21">
        <v>25</v>
      </c>
      <c r="J23" s="22" t="str">
        <f>IF(RIGHT(I23,1)="1","st policy monthiversary",(IF(RIGHT(I23,1)="2","nd policy monthiversary",(IF(RIGHT(I23,1)="3","rd policy monthiversary","th policy anniversary")))))</f>
        <v>th policy anniversary</v>
      </c>
      <c r="P23" s="23"/>
    </row>
    <row r="24" spans="1:18" ht="4.05" customHeight="1" x14ac:dyDescent="0.3"/>
    <row r="25" spans="1:18" ht="43.2" customHeight="1" x14ac:dyDescent="0.3">
      <c r="A25" s="124" t="s">
        <v>76</v>
      </c>
      <c r="B25" s="125"/>
      <c r="C25" s="112" t="s">
        <v>77</v>
      </c>
      <c r="D25" s="112"/>
      <c r="E25" s="124" t="s">
        <v>78</v>
      </c>
      <c r="F25" s="125"/>
      <c r="H25" s="112" t="s">
        <v>109</v>
      </c>
      <c r="I25" s="112"/>
      <c r="J25" s="126" t="s">
        <v>110</v>
      </c>
      <c r="K25" s="127"/>
      <c r="L25" s="127"/>
      <c r="O25" s="23"/>
    </row>
    <row r="26" spans="1:18" ht="16.05" customHeight="1" x14ac:dyDescent="0.3">
      <c r="A26" s="95">
        <v>4104</v>
      </c>
      <c r="B26" s="96"/>
      <c r="C26" s="114">
        <v>12312</v>
      </c>
      <c r="D26" s="114"/>
      <c r="E26" s="95">
        <v>19152</v>
      </c>
      <c r="F26" s="96"/>
      <c r="H26" s="128">
        <v>684</v>
      </c>
      <c r="I26" s="128"/>
      <c r="J26" s="128">
        <v>1197</v>
      </c>
      <c r="K26" s="128"/>
      <c r="L26" s="128"/>
    </row>
    <row r="28" spans="1:18" ht="55.2" customHeight="1" x14ac:dyDescent="0.3">
      <c r="A28" s="108" t="str">
        <f>"Illustration based on Current Interest Rate of "&amp;C17*100&amp;"% p.a."</f>
        <v>Illustration based on Current Interest Rate of 3% p.a.</v>
      </c>
      <c r="B28" s="108"/>
      <c r="C28" s="108"/>
      <c r="D28" s="108"/>
      <c r="E28" s="108"/>
      <c r="F28" s="108"/>
      <c r="H28" s="89" t="s">
        <v>24</v>
      </c>
      <c r="I28" s="90"/>
      <c r="J28" s="90"/>
      <c r="L28" s="109" t="s">
        <v>31</v>
      </c>
      <c r="M28" s="109"/>
      <c r="N28" s="109"/>
      <c r="P28" s="109" t="str">
        <f>"Illustrated % Return @3.00% Investment Return"&amp;CHAR(178)&amp;" / Initial Cash Outlay of "&amp;TEXT($C$12,"$#,##0")</f>
        <v>Illustrated % Return @3.00% Investment Return² / Initial Cash Outlay of $140,000</v>
      </c>
      <c r="Q28" s="109" t="str">
        <f>"Illustrated % Return @4.25% Investment Return"&amp;CHAR(178)&amp;" / Initial Cash Outlay of "&amp;TEXT($C$12,"$#,##0")</f>
        <v>Illustrated % Return @4.25% Investment Return² / Initial Cash Outlay of $140,000</v>
      </c>
    </row>
    <row r="29" spans="1:18" s="26" customFormat="1" ht="45" customHeight="1" x14ac:dyDescent="0.3">
      <c r="A29" s="106" t="s">
        <v>68</v>
      </c>
      <c r="B29" s="107"/>
      <c r="C29" s="25" t="s">
        <v>23</v>
      </c>
      <c r="D29" s="24" t="s">
        <v>69</v>
      </c>
      <c r="E29" s="24" t="s">
        <v>70</v>
      </c>
      <c r="F29" s="24" t="s">
        <v>71</v>
      </c>
      <c r="H29" s="65" t="s">
        <v>17</v>
      </c>
      <c r="I29" s="65" t="s">
        <v>18</v>
      </c>
      <c r="J29" s="65" t="s">
        <v>19</v>
      </c>
      <c r="L29" s="27" t="s">
        <v>14</v>
      </c>
      <c r="M29" s="27" t="s">
        <v>15</v>
      </c>
      <c r="N29" s="27" t="s">
        <v>16</v>
      </c>
      <c r="P29" s="109"/>
      <c r="Q29" s="109"/>
    </row>
    <row r="30" spans="1:18" ht="16.05" customHeight="1" x14ac:dyDescent="0.3">
      <c r="A30" s="58">
        <v>1</v>
      </c>
      <c r="B30" s="57" t="str">
        <f t="shared" ref="B30:B35" si="1">IF(A30="",""," / "&amp;A30+$F$3)</f>
        <v xml:space="preserve"> / 42</v>
      </c>
      <c r="C30" s="28">
        <f>IF($A30="","",A30*$D$17)</f>
        <v>10781.755499999999</v>
      </c>
      <c r="D30" s="29">
        <f>IF($A30="","",IF($A30&lt;$C$23,0,(($A30-($C$23-1)*A$26))))</f>
        <v>0</v>
      </c>
      <c r="E30" s="62">
        <f>IF($A30="","",IF($A30&lt;$C$23,0,IF($A30&gt;$I$23,((($A30-($C$23-1))*$C$26))+(($A30-($I$23-1))*$H$26),((($A30-($C$23-1))*$C$26)))))</f>
        <v>0</v>
      </c>
      <c r="F30" s="62">
        <f>IF($A30="","",IF($A30&lt;$C$23,0,IF($A30&gt;$I$23,((($A30-($C$23-1))*$E$26))+(($A30-($I$23-1))*$J$26),((($A30-($C$23-1))*$E$26)))))</f>
        <v>0</v>
      </c>
      <c r="G30" s="23"/>
      <c r="H30" s="30">
        <v>399513</v>
      </c>
      <c r="I30" s="30">
        <v>399513</v>
      </c>
      <c r="J30" s="30">
        <v>399513</v>
      </c>
      <c r="L30" s="29">
        <f>IF(ISBLANK($A30)=TRUE,"",$H30+$D30-$A$12-$C30)</f>
        <v>-110660.60549999998</v>
      </c>
      <c r="M30" s="29">
        <f>IF(ISBLANK($A30)=TRUE,"",$I30+$E30-$A$12-$C30)</f>
        <v>-110660.60549999998</v>
      </c>
      <c r="N30" s="29">
        <f>IF(ISBLANK($A30)=TRUE,"",$J30+$F30-$A$12-$C30)</f>
        <v>-110660.60549999998</v>
      </c>
      <c r="P30" s="31">
        <f t="shared" ref="P30:Q35" si="2">IF(ISBLANK($A30)=TRUE,"",ROUND(M30/$C$12,2))</f>
        <v>-0.79</v>
      </c>
      <c r="Q30" s="31">
        <f t="shared" si="2"/>
        <v>-0.79</v>
      </c>
    </row>
    <row r="31" spans="1:18" ht="16.05" customHeight="1" x14ac:dyDescent="0.3">
      <c r="A31" s="58">
        <v>5</v>
      </c>
      <c r="B31" s="57" t="str">
        <f t="shared" si="1"/>
        <v xml:space="preserve"> / 46</v>
      </c>
      <c r="C31" s="28">
        <f t="shared" ref="C31:C35" si="3">IF($A31="","",A31*$D$17)</f>
        <v>53908.777499999997</v>
      </c>
      <c r="D31" s="29">
        <f>IF($A31="","",IF($A31&lt;$C$23,0,((($A31-($C$23-1))*A$26))))</f>
        <v>4104</v>
      </c>
      <c r="E31" s="62">
        <f t="shared" ref="E31:E43" si="4">IF($A31="","",IF($A31&lt;$C$23,0,IF($A31&gt;$I$23,((($A31-($C$23-1))*$C$26))+(($A31-($I$23-1))*$H$26),((($A31-($C$23-1))*$C$26)))))</f>
        <v>12312</v>
      </c>
      <c r="F31" s="62">
        <f t="shared" ref="F31:F43" si="5">IF($A31="","",IF($A31&lt;$C$23,0,IF($A31&gt;$I$23,((($A31-($C$23-1))*$E$26))+(($A31-($I$23-1))*$J$26),((($A31-($C$23-1))*$E$26)))))</f>
        <v>19152</v>
      </c>
      <c r="G31" s="23"/>
      <c r="H31" s="30">
        <v>499391</v>
      </c>
      <c r="I31" s="30">
        <v>500140</v>
      </c>
      <c r="J31" s="30">
        <v>500789</v>
      </c>
      <c r="L31" s="29">
        <f t="shared" ref="L31:L43" si="6">IF(ISBLANK($A31)=TRUE,"",$H31+$D31-$A$12-$C31)</f>
        <v>-49805.627499999973</v>
      </c>
      <c r="M31" s="29">
        <f t="shared" ref="M31:M43" si="7">IF(ISBLANK($A31)=TRUE,"",$I31+$E31-$A$12-$C31)</f>
        <v>-40848.627499999973</v>
      </c>
      <c r="N31" s="29">
        <f t="shared" ref="N31:N43" si="8">IF(ISBLANK($A31)=TRUE,"",$J31+$F31-$A$12-$C31)</f>
        <v>-33359.627499999973</v>
      </c>
      <c r="P31" s="31">
        <f t="shared" si="2"/>
        <v>-0.28999999999999998</v>
      </c>
      <c r="Q31" s="31">
        <f t="shared" si="2"/>
        <v>-0.24</v>
      </c>
    </row>
    <row r="32" spans="1:18" ht="16.05" customHeight="1" x14ac:dyDescent="0.3">
      <c r="A32" s="58">
        <v>10</v>
      </c>
      <c r="B32" s="57" t="str">
        <f t="shared" si="1"/>
        <v xml:space="preserve"> / 51</v>
      </c>
      <c r="C32" s="28">
        <f t="shared" si="3"/>
        <v>107817.55499999999</v>
      </c>
      <c r="D32" s="29">
        <f t="shared" ref="D32:D35" si="9">IF($A32="","",IF($A32&lt;$C$23,0,((($A32-($C$23-1))*A$26))))</f>
        <v>24624</v>
      </c>
      <c r="E32" s="62">
        <f t="shared" si="4"/>
        <v>73872</v>
      </c>
      <c r="F32" s="62">
        <f t="shared" si="5"/>
        <v>114912</v>
      </c>
      <c r="G32" s="23"/>
      <c r="H32" s="30">
        <v>500640</v>
      </c>
      <c r="I32" s="30">
        <v>503436</v>
      </c>
      <c r="J32" s="30">
        <v>505883</v>
      </c>
      <c r="L32" s="29">
        <f t="shared" si="6"/>
        <v>-81945.40499999997</v>
      </c>
      <c r="M32" s="29">
        <f t="shared" si="7"/>
        <v>-29901.40499999997</v>
      </c>
      <c r="N32" s="29">
        <f t="shared" si="8"/>
        <v>13585.59500000003</v>
      </c>
      <c r="P32" s="31">
        <f t="shared" si="2"/>
        <v>-0.21</v>
      </c>
      <c r="Q32" s="31">
        <f t="shared" si="2"/>
        <v>0.1</v>
      </c>
    </row>
    <row r="33" spans="1:17" ht="16.05" customHeight="1" x14ac:dyDescent="0.3">
      <c r="A33" s="58">
        <v>15</v>
      </c>
      <c r="B33" s="57" t="str">
        <f t="shared" si="1"/>
        <v xml:space="preserve"> / 56</v>
      </c>
      <c r="C33" s="28">
        <f t="shared" si="3"/>
        <v>161726.33249999999</v>
      </c>
      <c r="D33" s="29">
        <f t="shared" si="9"/>
        <v>45144</v>
      </c>
      <c r="E33" s="62">
        <f t="shared" si="4"/>
        <v>135432</v>
      </c>
      <c r="F33" s="62">
        <f t="shared" si="5"/>
        <v>210672</v>
      </c>
      <c r="G33" s="23"/>
      <c r="H33" s="30">
        <v>506932</v>
      </c>
      <c r="I33" s="30">
        <v>511626</v>
      </c>
      <c r="J33" s="30">
        <v>515671</v>
      </c>
      <c r="L33" s="29">
        <f t="shared" si="6"/>
        <v>-109042.18249999997</v>
      </c>
      <c r="M33" s="29">
        <f t="shared" si="7"/>
        <v>-14060.182499999966</v>
      </c>
      <c r="N33" s="29">
        <f t="shared" si="8"/>
        <v>65224.817500000034</v>
      </c>
      <c r="P33" s="31">
        <f t="shared" si="2"/>
        <v>-0.1</v>
      </c>
      <c r="Q33" s="31">
        <f t="shared" si="2"/>
        <v>0.47</v>
      </c>
    </row>
    <row r="34" spans="1:17" ht="16.05" customHeight="1" x14ac:dyDescent="0.3">
      <c r="A34" s="58">
        <v>20</v>
      </c>
      <c r="B34" s="57" t="str">
        <f t="shared" si="1"/>
        <v xml:space="preserve"> / 61</v>
      </c>
      <c r="C34" s="28">
        <f t="shared" si="3"/>
        <v>215635.11</v>
      </c>
      <c r="D34" s="29">
        <f t="shared" si="9"/>
        <v>65664</v>
      </c>
      <c r="E34" s="62">
        <f t="shared" si="4"/>
        <v>196992</v>
      </c>
      <c r="F34" s="62">
        <f t="shared" si="5"/>
        <v>306432</v>
      </c>
      <c r="G34" s="23"/>
      <c r="H34" s="30">
        <v>513274</v>
      </c>
      <c r="I34" s="30">
        <v>519466</v>
      </c>
      <c r="J34" s="30">
        <v>524809</v>
      </c>
      <c r="L34" s="29">
        <f t="shared" si="6"/>
        <v>-136088.95999999996</v>
      </c>
      <c r="M34" s="29">
        <f t="shared" si="7"/>
        <v>1431.0400000000373</v>
      </c>
      <c r="N34" s="29">
        <f t="shared" si="8"/>
        <v>116214.04000000004</v>
      </c>
      <c r="P34" s="31">
        <f t="shared" si="2"/>
        <v>0.01</v>
      </c>
      <c r="Q34" s="31">
        <f t="shared" si="2"/>
        <v>0.83</v>
      </c>
    </row>
    <row r="35" spans="1:17" ht="16.05" customHeight="1" x14ac:dyDescent="0.3">
      <c r="A35" s="58">
        <v>30</v>
      </c>
      <c r="B35" s="57" t="str">
        <f t="shared" si="1"/>
        <v xml:space="preserve"> / 71</v>
      </c>
      <c r="C35" s="28">
        <f t="shared" si="3"/>
        <v>323452.66499999998</v>
      </c>
      <c r="D35" s="29">
        <f t="shared" si="9"/>
        <v>106704</v>
      </c>
      <c r="E35" s="62">
        <f t="shared" si="4"/>
        <v>324216</v>
      </c>
      <c r="F35" s="62">
        <f t="shared" si="5"/>
        <v>505134</v>
      </c>
      <c r="G35" s="23"/>
      <c r="H35" s="30">
        <v>526259</v>
      </c>
      <c r="I35" s="30">
        <v>534748</v>
      </c>
      <c r="J35" s="30">
        <v>542089</v>
      </c>
      <c r="L35" s="29">
        <f t="shared" si="6"/>
        <v>-189881.51499999996</v>
      </c>
      <c r="M35" s="29">
        <f t="shared" si="7"/>
        <v>36119.485000000044</v>
      </c>
      <c r="N35" s="29">
        <f t="shared" si="8"/>
        <v>224378.48500000004</v>
      </c>
      <c r="P35" s="31">
        <f t="shared" si="2"/>
        <v>0.26</v>
      </c>
      <c r="Q35" s="31">
        <f t="shared" si="2"/>
        <v>1.6</v>
      </c>
    </row>
    <row r="36" spans="1:17" x14ac:dyDescent="0.3">
      <c r="A36" s="102" t="s">
        <v>25</v>
      </c>
      <c r="B36" s="103"/>
      <c r="C36" s="104"/>
      <c r="D36" s="104"/>
      <c r="E36" s="104"/>
      <c r="F36" s="104"/>
      <c r="G36" s="104"/>
      <c r="H36" s="104"/>
      <c r="I36" s="104"/>
      <c r="J36" s="104"/>
      <c r="K36" s="104"/>
      <c r="L36" s="104"/>
      <c r="M36" s="104"/>
      <c r="N36" s="105"/>
      <c r="P36" s="32"/>
      <c r="Q36" s="32"/>
    </row>
    <row r="37" spans="1:17" ht="16.05" customHeight="1" x14ac:dyDescent="0.3">
      <c r="A37" s="59"/>
      <c r="B37" s="57" t="str">
        <f t="shared" ref="B37:B41" si="10">IF(A37="",""," / "&amp;A37+$F$3)</f>
        <v/>
      </c>
      <c r="C37" s="28" t="str">
        <f t="shared" ref="C37:C41" si="11">IF($A37="","",A37*$D$17)</f>
        <v/>
      </c>
      <c r="D37" s="29" t="str">
        <f t="shared" ref="D37:D41" si="12">IF($A37="","",IF($A37&lt;$C$23,0,((($A37-($C$23-1))*A$26))))</f>
        <v/>
      </c>
      <c r="E37" s="62" t="str">
        <f t="shared" si="4"/>
        <v/>
      </c>
      <c r="F37" s="62" t="str">
        <f t="shared" si="5"/>
        <v/>
      </c>
      <c r="G37" s="23"/>
      <c r="H37" s="30"/>
      <c r="I37" s="30"/>
      <c r="J37" s="30"/>
      <c r="L37" s="29" t="str">
        <f t="shared" si="6"/>
        <v/>
      </c>
      <c r="M37" s="29" t="str">
        <f t="shared" si="7"/>
        <v/>
      </c>
      <c r="N37" s="29" t="str">
        <f t="shared" si="8"/>
        <v/>
      </c>
      <c r="P37" s="31" t="str">
        <f t="shared" ref="P37:Q41" si="13">IF(ISBLANK($A37)=TRUE,"",ROUND(M37/$C$12,2))</f>
        <v/>
      </c>
      <c r="Q37" s="31" t="str">
        <f t="shared" si="13"/>
        <v/>
      </c>
    </row>
    <row r="38" spans="1:17" ht="16.05" customHeight="1" x14ac:dyDescent="0.3">
      <c r="A38" s="59"/>
      <c r="B38" s="57" t="str">
        <f t="shared" si="10"/>
        <v/>
      </c>
      <c r="C38" s="28" t="str">
        <f t="shared" si="11"/>
        <v/>
      </c>
      <c r="D38" s="29" t="str">
        <f t="shared" si="12"/>
        <v/>
      </c>
      <c r="E38" s="62" t="str">
        <f t="shared" si="4"/>
        <v/>
      </c>
      <c r="F38" s="62" t="str">
        <f t="shared" si="5"/>
        <v/>
      </c>
      <c r="G38" s="23"/>
      <c r="H38" s="30"/>
      <c r="I38" s="30"/>
      <c r="J38" s="30"/>
      <c r="L38" s="29" t="str">
        <f t="shared" si="6"/>
        <v/>
      </c>
      <c r="M38" s="29" t="str">
        <f t="shared" si="7"/>
        <v/>
      </c>
      <c r="N38" s="29" t="str">
        <f t="shared" si="8"/>
        <v/>
      </c>
      <c r="P38" s="31" t="str">
        <f t="shared" si="13"/>
        <v/>
      </c>
      <c r="Q38" s="31" t="str">
        <f t="shared" si="13"/>
        <v/>
      </c>
    </row>
    <row r="39" spans="1:17" ht="16.05" customHeight="1" x14ac:dyDescent="0.3">
      <c r="A39" s="59"/>
      <c r="B39" s="57" t="str">
        <f t="shared" si="10"/>
        <v/>
      </c>
      <c r="C39" s="28" t="str">
        <f t="shared" si="11"/>
        <v/>
      </c>
      <c r="D39" s="29" t="str">
        <f t="shared" si="12"/>
        <v/>
      </c>
      <c r="E39" s="62" t="str">
        <f t="shared" si="4"/>
        <v/>
      </c>
      <c r="F39" s="62" t="str">
        <f t="shared" si="5"/>
        <v/>
      </c>
      <c r="G39" s="23"/>
      <c r="H39" s="30"/>
      <c r="I39" s="30"/>
      <c r="J39" s="30"/>
      <c r="L39" s="29" t="str">
        <f t="shared" si="6"/>
        <v/>
      </c>
      <c r="M39" s="29" t="str">
        <f t="shared" si="7"/>
        <v/>
      </c>
      <c r="N39" s="29" t="str">
        <f t="shared" si="8"/>
        <v/>
      </c>
      <c r="P39" s="31" t="str">
        <f t="shared" si="13"/>
        <v/>
      </c>
      <c r="Q39" s="31" t="str">
        <f t="shared" si="13"/>
        <v/>
      </c>
    </row>
    <row r="40" spans="1:17" ht="16.05" customHeight="1" x14ac:dyDescent="0.3">
      <c r="A40" s="59"/>
      <c r="B40" s="57" t="str">
        <f t="shared" si="10"/>
        <v/>
      </c>
      <c r="C40" s="28" t="str">
        <f t="shared" si="11"/>
        <v/>
      </c>
      <c r="D40" s="29" t="str">
        <f t="shared" si="12"/>
        <v/>
      </c>
      <c r="E40" s="62" t="str">
        <f t="shared" si="4"/>
        <v/>
      </c>
      <c r="F40" s="62" t="str">
        <f t="shared" si="5"/>
        <v/>
      </c>
      <c r="G40" s="23"/>
      <c r="H40" s="30"/>
      <c r="I40" s="30"/>
      <c r="J40" s="30"/>
      <c r="L40" s="29" t="str">
        <f t="shared" si="6"/>
        <v/>
      </c>
      <c r="M40" s="29" t="str">
        <f t="shared" si="7"/>
        <v/>
      </c>
      <c r="N40" s="29" t="str">
        <f t="shared" si="8"/>
        <v/>
      </c>
      <c r="P40" s="31" t="str">
        <f t="shared" si="13"/>
        <v/>
      </c>
      <c r="Q40" s="31" t="str">
        <f t="shared" si="13"/>
        <v/>
      </c>
    </row>
    <row r="41" spans="1:17" ht="16.05" customHeight="1" x14ac:dyDescent="0.3">
      <c r="A41" s="59"/>
      <c r="B41" s="57" t="str">
        <f t="shared" si="10"/>
        <v/>
      </c>
      <c r="C41" s="28" t="str">
        <f t="shared" si="11"/>
        <v/>
      </c>
      <c r="D41" s="29" t="str">
        <f t="shared" si="12"/>
        <v/>
      </c>
      <c r="E41" s="62" t="str">
        <f t="shared" si="4"/>
        <v/>
      </c>
      <c r="F41" s="62" t="str">
        <f t="shared" si="5"/>
        <v/>
      </c>
      <c r="G41" s="23"/>
      <c r="H41" s="30"/>
      <c r="I41" s="30"/>
      <c r="J41" s="30"/>
      <c r="L41" s="29" t="str">
        <f t="shared" si="6"/>
        <v/>
      </c>
      <c r="M41" s="29" t="str">
        <f t="shared" si="7"/>
        <v/>
      </c>
      <c r="N41" s="29" t="str">
        <f t="shared" si="8"/>
        <v/>
      </c>
      <c r="P41" s="31" t="str">
        <f t="shared" si="13"/>
        <v/>
      </c>
      <c r="Q41" s="31" t="str">
        <f t="shared" si="13"/>
        <v/>
      </c>
    </row>
    <row r="42" spans="1:17" x14ac:dyDescent="0.3">
      <c r="A42" s="102" t="s">
        <v>22</v>
      </c>
      <c r="B42" s="103"/>
      <c r="C42" s="104"/>
      <c r="D42" s="104"/>
      <c r="E42" s="104"/>
      <c r="F42" s="104"/>
      <c r="G42" s="104"/>
      <c r="H42" s="104"/>
      <c r="I42" s="104"/>
      <c r="J42" s="104"/>
      <c r="K42" s="104"/>
      <c r="L42" s="104"/>
      <c r="M42" s="104"/>
      <c r="N42" s="105"/>
      <c r="P42" s="32"/>
      <c r="Q42" s="32"/>
    </row>
    <row r="43" spans="1:17" ht="16.05" customHeight="1" x14ac:dyDescent="0.3">
      <c r="A43" s="60">
        <f>99-F3</f>
        <v>58</v>
      </c>
      <c r="B43" s="57" t="str">
        <f>IF(A43="",""," / "&amp;A43+$F$3)</f>
        <v xml:space="preserve"> / 99</v>
      </c>
      <c r="C43" s="28">
        <f t="shared" ref="C43" si="14">IF($A43="","",A43*$D$17)</f>
        <v>625341.8189999999</v>
      </c>
      <c r="D43" s="29">
        <f t="shared" ref="D43" si="15">IF($A43="","",IF($A43&lt;$C$23,0,((($A43-($C$23-1))*A$26))))</f>
        <v>221616</v>
      </c>
      <c r="E43" s="62">
        <f t="shared" si="4"/>
        <v>688104</v>
      </c>
      <c r="F43" s="62">
        <f t="shared" si="5"/>
        <v>1074906</v>
      </c>
      <c r="G43" s="23"/>
      <c r="H43" s="30">
        <v>564362</v>
      </c>
      <c r="I43" s="30">
        <v>581291</v>
      </c>
      <c r="J43" s="30">
        <v>595923</v>
      </c>
      <c r="L43" s="29">
        <f t="shared" si="6"/>
        <v>-338755.66899999988</v>
      </c>
      <c r="M43" s="29">
        <f t="shared" si="7"/>
        <v>144661.33100000012</v>
      </c>
      <c r="N43" s="29">
        <f t="shared" si="8"/>
        <v>546095.33100000001</v>
      </c>
      <c r="P43" s="31">
        <f>IF(ISBLANK($A43)=TRUE,"",ROUND(M43/$C$12,2))</f>
        <v>1.03</v>
      </c>
      <c r="Q43" s="31">
        <f>IF(ISBLANK($A43)=TRUE,"",ROUND(N43/$C$12,2))</f>
        <v>3.9</v>
      </c>
    </row>
    <row r="44" spans="1:17" ht="4.95" customHeight="1" x14ac:dyDescent="0.3"/>
    <row r="45" spans="1:17" s="35" customFormat="1" ht="12" x14ac:dyDescent="0.25">
      <c r="A45" s="33" t="str">
        <f>"1 Based on Current Interest Rate of "&amp;$C$17*100&amp;"% p.a., assuming current interest rate does not change before start of monthly cash benefit payout."</f>
        <v>1 Based on Current Interest Rate of 3% p.a., assuming current interest rate does not change before start of monthly cash benefit payout.</v>
      </c>
      <c r="B45" s="33"/>
      <c r="C45" s="34"/>
      <c r="D45" s="34"/>
      <c r="E45" s="34"/>
      <c r="F45" s="34"/>
      <c r="G45" s="34"/>
      <c r="H45" s="34"/>
      <c r="I45" s="34"/>
      <c r="J45" s="34"/>
      <c r="K45" s="34"/>
      <c r="L45" s="34"/>
      <c r="M45" s="34"/>
      <c r="N45" s="34"/>
    </row>
    <row r="46" spans="1:17" s="35" customFormat="1" ht="24" customHeight="1" x14ac:dyDescent="0.25">
      <c r="A46" s="101" t="s">
        <v>117</v>
      </c>
      <c r="B46" s="101"/>
      <c r="C46" s="101"/>
      <c r="D46" s="101"/>
      <c r="E46" s="101"/>
      <c r="F46" s="101"/>
      <c r="G46" s="101"/>
      <c r="H46" s="101"/>
      <c r="I46" s="101"/>
      <c r="J46" s="101"/>
      <c r="K46" s="101"/>
      <c r="L46" s="101"/>
      <c r="M46" s="101"/>
      <c r="N46" s="101"/>
      <c r="O46" s="101"/>
      <c r="P46" s="101"/>
      <c r="Q46" s="101"/>
    </row>
    <row r="47" spans="1:17" s="35" customFormat="1" ht="12" x14ac:dyDescent="0.25">
      <c r="A47" s="33" t="str">
        <f>"3 Based on Current Interest Rate of "&amp;$C$17*100&amp;"% p.a., assuming current interest rate does not change throughout the period of monthly cash benefit payout."</f>
        <v>3 Based on Current Interest Rate of 3% p.a., assuming current interest rate does not change throughout the period of monthly cash benefit payout.</v>
      </c>
      <c r="B47" s="33"/>
      <c r="C47" s="34"/>
      <c r="D47" s="34"/>
      <c r="E47" s="34"/>
      <c r="F47" s="34"/>
      <c r="G47" s="34"/>
      <c r="H47" s="34"/>
      <c r="I47" s="34"/>
      <c r="J47" s="34"/>
      <c r="K47" s="34"/>
      <c r="L47" s="34"/>
      <c r="M47" s="34"/>
      <c r="N47" s="34"/>
    </row>
    <row r="49" spans="1:17" ht="54" customHeight="1" x14ac:dyDescent="0.3">
      <c r="A49" s="108" t="str">
        <f>"Illustration based on +1% Interest Rate of "&amp;C18*100&amp;"% p.a."</f>
        <v>Illustration based on +1% Interest Rate of 4% p.a.</v>
      </c>
      <c r="B49" s="108"/>
      <c r="C49" s="108"/>
      <c r="D49" s="108"/>
      <c r="E49" s="108"/>
      <c r="F49" s="108"/>
      <c r="H49" s="89" t="s">
        <v>24</v>
      </c>
      <c r="I49" s="90"/>
      <c r="J49" s="90"/>
      <c r="L49" s="109" t="s">
        <v>31</v>
      </c>
      <c r="M49" s="109"/>
      <c r="N49" s="109"/>
      <c r="P49" s="109" t="str">
        <f>"Illustrated % Return @3.00% Investment Return"&amp;CHAR(178)&amp;" / Initial Cash Outlay of "&amp;TEXT($C$12,"$#,##0")</f>
        <v>Illustrated % Return @3.00% Investment Return² / Initial Cash Outlay of $140,000</v>
      </c>
      <c r="Q49" s="109" t="str">
        <f>"Illustrated % Return @4.25% Investment Return"&amp;CHAR(178)&amp;" / Initial Cash Outlay of "&amp;TEXT($C$12,"$#,##0")</f>
        <v>Illustrated % Return @4.25% Investment Return² / Initial Cash Outlay of $140,000</v>
      </c>
    </row>
    <row r="50" spans="1:17" s="26" customFormat="1" ht="45" x14ac:dyDescent="0.3">
      <c r="A50" s="106" t="s">
        <v>68</v>
      </c>
      <c r="B50" s="107"/>
      <c r="C50" s="25" t="s">
        <v>32</v>
      </c>
      <c r="D50" s="24" t="s">
        <v>69</v>
      </c>
      <c r="E50" s="24" t="s">
        <v>70</v>
      </c>
      <c r="F50" s="24" t="s">
        <v>71</v>
      </c>
      <c r="H50" s="65" t="s">
        <v>17</v>
      </c>
      <c r="I50" s="65" t="s">
        <v>18</v>
      </c>
      <c r="J50" s="65" t="s">
        <v>19</v>
      </c>
      <c r="L50" s="27" t="s">
        <v>14</v>
      </c>
      <c r="M50" s="27" t="s">
        <v>15</v>
      </c>
      <c r="N50" s="27" t="s">
        <v>16</v>
      </c>
      <c r="P50" s="109"/>
      <c r="Q50" s="109"/>
    </row>
    <row r="51" spans="1:17" ht="16.05" customHeight="1" x14ac:dyDescent="0.3">
      <c r="A51" s="56">
        <f t="shared" ref="A51:A56" si="16">IF(ISBLANK(A30),"",A30)</f>
        <v>1</v>
      </c>
      <c r="B51" s="57" t="str">
        <f t="shared" ref="B51:B56" si="17">IF(A51="",""," / "&amp;A51+$F$3)</f>
        <v xml:space="preserve"> / 42</v>
      </c>
      <c r="C51" s="28">
        <f>IF($A51="","",A51*$D$18)</f>
        <v>14375.673999999999</v>
      </c>
      <c r="D51" s="29">
        <f>D30</f>
        <v>0</v>
      </c>
      <c r="E51" s="29">
        <f t="shared" ref="E51:F51" si="18">E30</f>
        <v>0</v>
      </c>
      <c r="F51" s="29">
        <f t="shared" si="18"/>
        <v>0</v>
      </c>
      <c r="G51" s="23"/>
      <c r="H51" s="36">
        <f t="shared" ref="H51:J56" si="19">IF($A51="","",H30)</f>
        <v>399513</v>
      </c>
      <c r="I51" s="36">
        <f t="shared" si="19"/>
        <v>399513</v>
      </c>
      <c r="J51" s="36">
        <f t="shared" si="19"/>
        <v>399513</v>
      </c>
      <c r="L51" s="29">
        <f>IF($A51="","",$H51+$D51-$A$12-$C51)</f>
        <v>-114254.52399999998</v>
      </c>
      <c r="M51" s="29">
        <f>IF($A51="","",$I51+$E51-$A$12-$C51)</f>
        <v>-114254.52399999998</v>
      </c>
      <c r="N51" s="29">
        <f>IF($A51="","",$J51+$F51-$A$12-$C51)</f>
        <v>-114254.52399999998</v>
      </c>
      <c r="P51" s="31">
        <f t="shared" ref="P51:Q56" si="20">IF($A51="","",ROUND(M51/$C$12,2))</f>
        <v>-0.82</v>
      </c>
      <c r="Q51" s="31">
        <f t="shared" si="20"/>
        <v>-0.82</v>
      </c>
    </row>
    <row r="52" spans="1:17" ht="16.05" customHeight="1" x14ac:dyDescent="0.3">
      <c r="A52" s="56">
        <f t="shared" si="16"/>
        <v>5</v>
      </c>
      <c r="B52" s="57" t="str">
        <f t="shared" si="17"/>
        <v xml:space="preserve"> / 46</v>
      </c>
      <c r="C52" s="28">
        <f t="shared" ref="C52:C56" si="21">IF($A52="","",A52*$D$18)</f>
        <v>71878.37</v>
      </c>
      <c r="D52" s="29">
        <f t="shared" ref="D52:F52" si="22">D31</f>
        <v>4104</v>
      </c>
      <c r="E52" s="29">
        <f t="shared" si="22"/>
        <v>12312</v>
      </c>
      <c r="F52" s="29">
        <f t="shared" si="22"/>
        <v>19152</v>
      </c>
      <c r="G52" s="23"/>
      <c r="H52" s="36">
        <f t="shared" si="19"/>
        <v>499391</v>
      </c>
      <c r="I52" s="36">
        <f t="shared" si="19"/>
        <v>500140</v>
      </c>
      <c r="J52" s="36">
        <f t="shared" si="19"/>
        <v>500789</v>
      </c>
      <c r="L52" s="29">
        <f t="shared" ref="L52:L64" si="23">IF($A52="","",$H52+$D52-$A$12-$C52)</f>
        <v>-67775.219999999972</v>
      </c>
      <c r="M52" s="29">
        <f t="shared" ref="M52:M64" si="24">IF($A52="","",$I52+$E52-$A$12-$C52)</f>
        <v>-58818.219999999972</v>
      </c>
      <c r="N52" s="29">
        <f t="shared" ref="N52:N64" si="25">IF($A52="","",$J52+$F52-$A$12-$C52)</f>
        <v>-51329.219999999972</v>
      </c>
      <c r="P52" s="31">
        <f t="shared" si="20"/>
        <v>-0.42</v>
      </c>
      <c r="Q52" s="31">
        <f t="shared" si="20"/>
        <v>-0.37</v>
      </c>
    </row>
    <row r="53" spans="1:17" ht="16.05" customHeight="1" x14ac:dyDescent="0.3">
      <c r="A53" s="56">
        <f t="shared" si="16"/>
        <v>10</v>
      </c>
      <c r="B53" s="57" t="str">
        <f t="shared" si="17"/>
        <v xml:space="preserve"> / 51</v>
      </c>
      <c r="C53" s="28">
        <f t="shared" si="21"/>
        <v>143756.74</v>
      </c>
      <c r="D53" s="29">
        <f t="shared" ref="D53:F53" si="26">D32</f>
        <v>24624</v>
      </c>
      <c r="E53" s="29">
        <f t="shared" si="26"/>
        <v>73872</v>
      </c>
      <c r="F53" s="29">
        <f t="shared" si="26"/>
        <v>114912</v>
      </c>
      <c r="G53" s="23"/>
      <c r="H53" s="36">
        <f t="shared" si="19"/>
        <v>500640</v>
      </c>
      <c r="I53" s="36">
        <f t="shared" si="19"/>
        <v>503436</v>
      </c>
      <c r="J53" s="36">
        <f t="shared" si="19"/>
        <v>505883</v>
      </c>
      <c r="L53" s="29">
        <f t="shared" si="23"/>
        <v>-117884.58999999997</v>
      </c>
      <c r="M53" s="29">
        <f t="shared" si="24"/>
        <v>-65840.589999999967</v>
      </c>
      <c r="N53" s="29">
        <f t="shared" si="25"/>
        <v>-22353.589999999967</v>
      </c>
      <c r="P53" s="31">
        <f t="shared" si="20"/>
        <v>-0.47</v>
      </c>
      <c r="Q53" s="31">
        <f t="shared" si="20"/>
        <v>-0.16</v>
      </c>
    </row>
    <row r="54" spans="1:17" ht="16.05" customHeight="1" x14ac:dyDescent="0.3">
      <c r="A54" s="56">
        <f t="shared" si="16"/>
        <v>15</v>
      </c>
      <c r="B54" s="57" t="str">
        <f t="shared" si="17"/>
        <v xml:space="preserve"> / 56</v>
      </c>
      <c r="C54" s="28">
        <f t="shared" si="21"/>
        <v>215635.11</v>
      </c>
      <c r="D54" s="29">
        <f t="shared" ref="D54:F54" si="27">D33</f>
        <v>45144</v>
      </c>
      <c r="E54" s="29">
        <f t="shared" si="27"/>
        <v>135432</v>
      </c>
      <c r="F54" s="29">
        <f t="shared" si="27"/>
        <v>210672</v>
      </c>
      <c r="G54" s="23"/>
      <c r="H54" s="36">
        <f t="shared" si="19"/>
        <v>506932</v>
      </c>
      <c r="I54" s="36">
        <f t="shared" si="19"/>
        <v>511626</v>
      </c>
      <c r="J54" s="36">
        <f t="shared" si="19"/>
        <v>515671</v>
      </c>
      <c r="L54" s="29">
        <f t="shared" si="23"/>
        <v>-162950.95999999996</v>
      </c>
      <c r="M54" s="29">
        <f t="shared" si="24"/>
        <v>-67968.959999999963</v>
      </c>
      <c r="N54" s="29">
        <f t="shared" si="25"/>
        <v>11316.040000000037</v>
      </c>
      <c r="P54" s="31">
        <f t="shared" si="20"/>
        <v>-0.49</v>
      </c>
      <c r="Q54" s="31">
        <f t="shared" si="20"/>
        <v>0.08</v>
      </c>
    </row>
    <row r="55" spans="1:17" ht="16.05" customHeight="1" x14ac:dyDescent="0.3">
      <c r="A55" s="56">
        <f t="shared" si="16"/>
        <v>20</v>
      </c>
      <c r="B55" s="57" t="str">
        <f t="shared" si="17"/>
        <v xml:space="preserve"> / 61</v>
      </c>
      <c r="C55" s="28">
        <f t="shared" si="21"/>
        <v>287513.48</v>
      </c>
      <c r="D55" s="29">
        <f t="shared" ref="D55:F55" si="28">D34</f>
        <v>65664</v>
      </c>
      <c r="E55" s="29">
        <f t="shared" si="28"/>
        <v>196992</v>
      </c>
      <c r="F55" s="29">
        <f t="shared" si="28"/>
        <v>306432</v>
      </c>
      <c r="G55" s="23"/>
      <c r="H55" s="36">
        <f t="shared" si="19"/>
        <v>513274</v>
      </c>
      <c r="I55" s="36">
        <f t="shared" si="19"/>
        <v>519466</v>
      </c>
      <c r="J55" s="36">
        <f t="shared" si="19"/>
        <v>524809</v>
      </c>
      <c r="L55" s="29">
        <f t="shared" si="23"/>
        <v>-207967.32999999996</v>
      </c>
      <c r="M55" s="29">
        <f t="shared" si="24"/>
        <v>-70447.329999999958</v>
      </c>
      <c r="N55" s="29">
        <f t="shared" si="25"/>
        <v>44335.670000000042</v>
      </c>
      <c r="P55" s="31">
        <f t="shared" si="20"/>
        <v>-0.5</v>
      </c>
      <c r="Q55" s="31">
        <f t="shared" si="20"/>
        <v>0.32</v>
      </c>
    </row>
    <row r="56" spans="1:17" ht="16.05" customHeight="1" x14ac:dyDescent="0.3">
      <c r="A56" s="56">
        <f t="shared" si="16"/>
        <v>30</v>
      </c>
      <c r="B56" s="57" t="str">
        <f t="shared" si="17"/>
        <v xml:space="preserve"> / 71</v>
      </c>
      <c r="C56" s="28">
        <f t="shared" si="21"/>
        <v>431270.22</v>
      </c>
      <c r="D56" s="29">
        <f t="shared" ref="D56:F56" si="29">D35</f>
        <v>106704</v>
      </c>
      <c r="E56" s="29">
        <f t="shared" si="29"/>
        <v>324216</v>
      </c>
      <c r="F56" s="29">
        <f t="shared" si="29"/>
        <v>505134</v>
      </c>
      <c r="G56" s="23"/>
      <c r="H56" s="36">
        <f t="shared" si="19"/>
        <v>526259</v>
      </c>
      <c r="I56" s="36">
        <f t="shared" si="19"/>
        <v>534748</v>
      </c>
      <c r="J56" s="36">
        <f t="shared" si="19"/>
        <v>542089</v>
      </c>
      <c r="L56" s="29">
        <f t="shared" si="23"/>
        <v>-297699.06999999995</v>
      </c>
      <c r="M56" s="29">
        <f t="shared" si="24"/>
        <v>-71698.069999999949</v>
      </c>
      <c r="N56" s="29">
        <f t="shared" si="25"/>
        <v>116560.93000000005</v>
      </c>
      <c r="P56" s="31">
        <f t="shared" si="20"/>
        <v>-0.51</v>
      </c>
      <c r="Q56" s="31">
        <f t="shared" si="20"/>
        <v>0.83</v>
      </c>
    </row>
    <row r="57" spans="1:17" x14ac:dyDescent="0.3">
      <c r="A57" s="102" t="s">
        <v>25</v>
      </c>
      <c r="B57" s="103"/>
      <c r="C57" s="104"/>
      <c r="D57" s="104"/>
      <c r="E57" s="104"/>
      <c r="F57" s="104"/>
      <c r="G57" s="104"/>
      <c r="H57" s="104"/>
      <c r="I57" s="104"/>
      <c r="J57" s="104"/>
      <c r="K57" s="104"/>
      <c r="L57" s="104"/>
      <c r="M57" s="104"/>
      <c r="N57" s="105"/>
      <c r="P57" s="32"/>
      <c r="Q57" s="32"/>
    </row>
    <row r="58" spans="1:17" ht="16.05" customHeight="1" x14ac:dyDescent="0.3">
      <c r="A58" s="56" t="str">
        <f>IF(ISBLANK(A37),"",A37)</f>
        <v/>
      </c>
      <c r="B58" s="57" t="str">
        <f t="shared" ref="B58:B62" si="30">IF(A58="",""," / "&amp;A58+$F$3)</f>
        <v/>
      </c>
      <c r="C58" s="28" t="str">
        <f t="shared" ref="C58:C62" si="31">IF($A58="","",A58*$D$18)</f>
        <v/>
      </c>
      <c r="D58" s="29" t="str">
        <f>D37</f>
        <v/>
      </c>
      <c r="E58" s="29" t="str">
        <f t="shared" ref="E58:F58" si="32">E37</f>
        <v/>
      </c>
      <c r="F58" s="29" t="str">
        <f t="shared" si="32"/>
        <v/>
      </c>
      <c r="G58" s="23"/>
      <c r="H58" s="36" t="str">
        <f t="shared" ref="H58:J62" si="33">IF($A58="","",H37)</f>
        <v/>
      </c>
      <c r="I58" s="36" t="str">
        <f t="shared" si="33"/>
        <v/>
      </c>
      <c r="J58" s="36" t="str">
        <f t="shared" si="33"/>
        <v/>
      </c>
      <c r="L58" s="29" t="str">
        <f t="shared" si="23"/>
        <v/>
      </c>
      <c r="M58" s="29" t="str">
        <f t="shared" si="24"/>
        <v/>
      </c>
      <c r="N58" s="29" t="str">
        <f t="shared" si="25"/>
        <v/>
      </c>
      <c r="P58" s="31" t="str">
        <f t="shared" ref="P58:Q62" si="34">IF($A58="","",ROUND(M58/$C$12,2))</f>
        <v/>
      </c>
      <c r="Q58" s="31" t="str">
        <f t="shared" si="34"/>
        <v/>
      </c>
    </row>
    <row r="59" spans="1:17" ht="16.05" customHeight="1" x14ac:dyDescent="0.3">
      <c r="A59" s="56" t="str">
        <f>IF(ISBLANK(A38),"",A38)</f>
        <v/>
      </c>
      <c r="B59" s="57" t="str">
        <f t="shared" si="30"/>
        <v/>
      </c>
      <c r="C59" s="28" t="str">
        <f t="shared" si="31"/>
        <v/>
      </c>
      <c r="D59" s="29" t="str">
        <f t="shared" ref="D59:F59" si="35">D38</f>
        <v/>
      </c>
      <c r="E59" s="29" t="str">
        <f t="shared" si="35"/>
        <v/>
      </c>
      <c r="F59" s="29" t="str">
        <f t="shared" si="35"/>
        <v/>
      </c>
      <c r="G59" s="23"/>
      <c r="H59" s="36" t="str">
        <f t="shared" si="33"/>
        <v/>
      </c>
      <c r="I59" s="36" t="str">
        <f t="shared" si="33"/>
        <v/>
      </c>
      <c r="J59" s="36" t="str">
        <f t="shared" si="33"/>
        <v/>
      </c>
      <c r="L59" s="29" t="str">
        <f t="shared" si="23"/>
        <v/>
      </c>
      <c r="M59" s="29" t="str">
        <f t="shared" si="24"/>
        <v/>
      </c>
      <c r="N59" s="29" t="str">
        <f t="shared" si="25"/>
        <v/>
      </c>
      <c r="P59" s="31" t="str">
        <f t="shared" si="34"/>
        <v/>
      </c>
      <c r="Q59" s="31" t="str">
        <f t="shared" si="34"/>
        <v/>
      </c>
    </row>
    <row r="60" spans="1:17" ht="16.05" customHeight="1" x14ac:dyDescent="0.3">
      <c r="A60" s="56" t="str">
        <f>IF(ISBLANK(A39),"",A39)</f>
        <v/>
      </c>
      <c r="B60" s="57" t="str">
        <f t="shared" si="30"/>
        <v/>
      </c>
      <c r="C60" s="28" t="str">
        <f t="shared" si="31"/>
        <v/>
      </c>
      <c r="D60" s="29" t="str">
        <f t="shared" ref="D60:F60" si="36">D39</f>
        <v/>
      </c>
      <c r="E60" s="29" t="str">
        <f t="shared" si="36"/>
        <v/>
      </c>
      <c r="F60" s="29" t="str">
        <f t="shared" si="36"/>
        <v/>
      </c>
      <c r="G60" s="23"/>
      <c r="H60" s="36" t="str">
        <f t="shared" si="33"/>
        <v/>
      </c>
      <c r="I60" s="36" t="str">
        <f t="shared" si="33"/>
        <v/>
      </c>
      <c r="J60" s="36" t="str">
        <f t="shared" si="33"/>
        <v/>
      </c>
      <c r="L60" s="29" t="str">
        <f t="shared" si="23"/>
        <v/>
      </c>
      <c r="M60" s="29" t="str">
        <f t="shared" si="24"/>
        <v/>
      </c>
      <c r="N60" s="29" t="str">
        <f t="shared" si="25"/>
        <v/>
      </c>
      <c r="P60" s="31" t="str">
        <f t="shared" si="34"/>
        <v/>
      </c>
      <c r="Q60" s="31" t="str">
        <f t="shared" si="34"/>
        <v/>
      </c>
    </row>
    <row r="61" spans="1:17" ht="15.6" customHeight="1" x14ac:dyDescent="0.3">
      <c r="A61" s="56" t="str">
        <f>IF(ISBLANK(A40),"",A40)</f>
        <v/>
      </c>
      <c r="B61" s="57" t="str">
        <f t="shared" si="30"/>
        <v/>
      </c>
      <c r="C61" s="28" t="str">
        <f t="shared" si="31"/>
        <v/>
      </c>
      <c r="D61" s="29" t="str">
        <f t="shared" ref="D61:F61" si="37">D40</f>
        <v/>
      </c>
      <c r="E61" s="29" t="str">
        <f t="shared" si="37"/>
        <v/>
      </c>
      <c r="F61" s="29" t="str">
        <f t="shared" si="37"/>
        <v/>
      </c>
      <c r="G61" s="23"/>
      <c r="H61" s="36" t="str">
        <f t="shared" si="33"/>
        <v/>
      </c>
      <c r="I61" s="36" t="str">
        <f t="shared" si="33"/>
        <v/>
      </c>
      <c r="J61" s="36" t="str">
        <f t="shared" si="33"/>
        <v/>
      </c>
      <c r="L61" s="29" t="str">
        <f t="shared" si="23"/>
        <v/>
      </c>
      <c r="M61" s="29" t="str">
        <f t="shared" si="24"/>
        <v/>
      </c>
      <c r="N61" s="29" t="str">
        <f t="shared" si="25"/>
        <v/>
      </c>
      <c r="P61" s="31" t="str">
        <f t="shared" si="34"/>
        <v/>
      </c>
      <c r="Q61" s="31" t="str">
        <f t="shared" si="34"/>
        <v/>
      </c>
    </row>
    <row r="62" spans="1:17" ht="15.6" customHeight="1" x14ac:dyDescent="0.3">
      <c r="A62" s="56" t="str">
        <f>IF(ISBLANK(A41),"",A41)</f>
        <v/>
      </c>
      <c r="B62" s="57" t="str">
        <f t="shared" si="30"/>
        <v/>
      </c>
      <c r="C62" s="28" t="str">
        <f t="shared" si="31"/>
        <v/>
      </c>
      <c r="D62" s="29" t="str">
        <f t="shared" ref="D62:F62" si="38">D41</f>
        <v/>
      </c>
      <c r="E62" s="29" t="str">
        <f t="shared" si="38"/>
        <v/>
      </c>
      <c r="F62" s="29" t="str">
        <f t="shared" si="38"/>
        <v/>
      </c>
      <c r="G62" s="23"/>
      <c r="H62" s="36" t="str">
        <f t="shared" si="33"/>
        <v/>
      </c>
      <c r="I62" s="36" t="str">
        <f t="shared" si="33"/>
        <v/>
      </c>
      <c r="J62" s="36" t="str">
        <f t="shared" si="33"/>
        <v/>
      </c>
      <c r="L62" s="29" t="str">
        <f t="shared" si="23"/>
        <v/>
      </c>
      <c r="M62" s="29" t="str">
        <f t="shared" si="24"/>
        <v/>
      </c>
      <c r="N62" s="29" t="str">
        <f t="shared" si="25"/>
        <v/>
      </c>
      <c r="P62" s="31" t="str">
        <f t="shared" si="34"/>
        <v/>
      </c>
      <c r="Q62" s="31" t="str">
        <f t="shared" si="34"/>
        <v/>
      </c>
    </row>
    <row r="63" spans="1:17" x14ac:dyDescent="0.3">
      <c r="A63" s="102" t="s">
        <v>22</v>
      </c>
      <c r="B63" s="103"/>
      <c r="C63" s="104"/>
      <c r="D63" s="104"/>
      <c r="E63" s="104"/>
      <c r="F63" s="104"/>
      <c r="G63" s="104"/>
      <c r="H63" s="104"/>
      <c r="I63" s="104"/>
      <c r="J63" s="104"/>
      <c r="K63" s="104"/>
      <c r="L63" s="104"/>
      <c r="M63" s="104"/>
      <c r="N63" s="105"/>
      <c r="P63" s="32"/>
      <c r="Q63" s="32"/>
    </row>
    <row r="64" spans="1:17" ht="15.6" customHeight="1" x14ac:dyDescent="0.3">
      <c r="A64" s="56">
        <f>IF(ISBLANK(A43),"",A43)</f>
        <v>58</v>
      </c>
      <c r="B64" s="57" t="str">
        <f>IF(A64="",""," / "&amp;A64+$F$3)</f>
        <v xml:space="preserve"> / 99</v>
      </c>
      <c r="C64" s="28">
        <f>IF($A64="","",A64*$D$18)</f>
        <v>833789.09199999995</v>
      </c>
      <c r="D64" s="29">
        <f>D43</f>
        <v>221616</v>
      </c>
      <c r="E64" s="29">
        <f t="shared" ref="E64:F64" si="39">E43</f>
        <v>688104</v>
      </c>
      <c r="F64" s="29">
        <f t="shared" si="39"/>
        <v>1074906</v>
      </c>
      <c r="G64" s="23"/>
      <c r="H64" s="36">
        <f>IF($A64="","",H43)</f>
        <v>564362</v>
      </c>
      <c r="I64" s="36">
        <f>IF($A64="","",I43)</f>
        <v>581291</v>
      </c>
      <c r="J64" s="36">
        <f>IF($A64="","",J43)</f>
        <v>595923</v>
      </c>
      <c r="L64" s="29">
        <f t="shared" si="23"/>
        <v>-547202.94199999992</v>
      </c>
      <c r="M64" s="29">
        <f t="shared" si="24"/>
        <v>-63785.941999999923</v>
      </c>
      <c r="N64" s="29">
        <f t="shared" si="25"/>
        <v>337648.05799999996</v>
      </c>
      <c r="P64" s="31">
        <f>IF($A64="","",ROUND(M64/$C$12,2))</f>
        <v>-0.46</v>
      </c>
      <c r="Q64" s="31">
        <f>IF($A64="","",ROUND(N64/$C$12,2))</f>
        <v>2.41</v>
      </c>
    </row>
    <row r="65" spans="1:17" ht="4.8" customHeight="1" x14ac:dyDescent="0.3"/>
    <row r="66" spans="1:17" s="35" customFormat="1" ht="12" x14ac:dyDescent="0.25">
      <c r="A66" s="33" t="str">
        <f>"1 Based on Current Interest Rate of "&amp;$C$17*100&amp;"% p.a., assuming current interest rate does not change before start of monthly cash benefit payout"</f>
        <v>1 Based on Current Interest Rate of 3% p.a., assuming current interest rate does not change before start of monthly cash benefit payout</v>
      </c>
      <c r="B66" s="33"/>
      <c r="C66" s="34"/>
      <c r="D66" s="34"/>
      <c r="E66" s="34"/>
      <c r="F66" s="34"/>
      <c r="G66" s="34"/>
      <c r="H66" s="34"/>
      <c r="I66" s="34"/>
      <c r="J66" s="34"/>
      <c r="K66" s="34"/>
      <c r="L66" s="34"/>
      <c r="M66" s="34"/>
      <c r="N66" s="34"/>
    </row>
    <row r="67" spans="1:17" s="35" customFormat="1" ht="24" customHeight="1" x14ac:dyDescent="0.25">
      <c r="A67" s="101" t="s">
        <v>117</v>
      </c>
      <c r="B67" s="101"/>
      <c r="C67" s="101"/>
      <c r="D67" s="101"/>
      <c r="E67" s="101"/>
      <c r="F67" s="101"/>
      <c r="G67" s="101"/>
      <c r="H67" s="101"/>
      <c r="I67" s="101"/>
      <c r="J67" s="101"/>
      <c r="K67" s="101"/>
      <c r="L67" s="101"/>
      <c r="M67" s="101"/>
      <c r="N67" s="101"/>
      <c r="O67" s="101"/>
      <c r="P67" s="101"/>
      <c r="Q67" s="101"/>
    </row>
    <row r="68" spans="1:17" x14ac:dyDescent="0.3">
      <c r="A68" s="33" t="str">
        <f>"4 Based on Current Interest Rate +1% of "&amp;$C$18*100&amp;"% p.a., assuming current interest rate does not change throughout the period of monthly cash benefit payout."</f>
        <v>4 Based on Current Interest Rate +1% of 4% p.a., assuming current interest rate does not change throughout the period of monthly cash benefit payout.</v>
      </c>
      <c r="B68" s="33"/>
    </row>
    <row r="70" spans="1:17" ht="54" customHeight="1" x14ac:dyDescent="0.3">
      <c r="A70" s="108" t="str">
        <f>"Illustration based on +2% Interest Rate of "&amp;C19*100&amp;"% p.a."</f>
        <v>Illustration based on +2% Interest Rate of 5% p.a.</v>
      </c>
      <c r="B70" s="108"/>
      <c r="C70" s="108"/>
      <c r="D70" s="108"/>
      <c r="E70" s="108"/>
      <c r="F70" s="108"/>
      <c r="H70" s="89" t="s">
        <v>24</v>
      </c>
      <c r="I70" s="90"/>
      <c r="J70" s="90"/>
      <c r="L70" s="109" t="s">
        <v>31</v>
      </c>
      <c r="M70" s="109"/>
      <c r="N70" s="109"/>
      <c r="P70" s="109" t="str">
        <f>"Illustrated % Return @3.00% Investment Return"&amp;CHAR(178)&amp;" / Initial Cash Outlay of "&amp;TEXT($C$12,"$#,##0")</f>
        <v>Illustrated % Return @3.00% Investment Return² / Initial Cash Outlay of $140,000</v>
      </c>
      <c r="Q70" s="109" t="str">
        <f>"Illustrated % Return @4.25% Investment Return"&amp;CHAR(178)&amp;" / Initial Cash Outlay of "&amp;TEXT($C$12,"$#,##0")</f>
        <v>Illustrated % Return @4.25% Investment Return² / Initial Cash Outlay of $140,000</v>
      </c>
    </row>
    <row r="71" spans="1:17" s="26" customFormat="1" ht="45" x14ac:dyDescent="0.3">
      <c r="A71" s="106" t="s">
        <v>68</v>
      </c>
      <c r="B71" s="107"/>
      <c r="C71" s="25" t="s">
        <v>46</v>
      </c>
      <c r="D71" s="24" t="s">
        <v>69</v>
      </c>
      <c r="E71" s="24" t="s">
        <v>70</v>
      </c>
      <c r="F71" s="24" t="s">
        <v>71</v>
      </c>
      <c r="H71" s="65" t="s">
        <v>17</v>
      </c>
      <c r="I71" s="65" t="s">
        <v>18</v>
      </c>
      <c r="J71" s="65" t="s">
        <v>19</v>
      </c>
      <c r="L71" s="27" t="s">
        <v>14</v>
      </c>
      <c r="M71" s="27" t="s">
        <v>15</v>
      </c>
      <c r="N71" s="27" t="s">
        <v>16</v>
      </c>
      <c r="P71" s="109"/>
      <c r="Q71" s="109"/>
    </row>
    <row r="72" spans="1:17" ht="16.05" customHeight="1" x14ac:dyDescent="0.3">
      <c r="A72" s="56">
        <f t="shared" ref="A72:A77" si="40">IF(ISBLANK(A51),"",A51)</f>
        <v>1</v>
      </c>
      <c r="B72" s="57" t="str">
        <f>IF(A72="",""," / "&amp;A72+$F$3)</f>
        <v xml:space="preserve"> / 42</v>
      </c>
      <c r="C72" s="28">
        <f>IF($A72="","",A72*$D$19)</f>
        <v>17969.592499999999</v>
      </c>
      <c r="D72" s="29">
        <f>D30</f>
        <v>0</v>
      </c>
      <c r="E72" s="29">
        <f t="shared" ref="E72:F72" si="41">E30</f>
        <v>0</v>
      </c>
      <c r="F72" s="29">
        <f t="shared" si="41"/>
        <v>0</v>
      </c>
      <c r="G72" s="23"/>
      <c r="H72" s="36">
        <f>IF($A72="","",H30)</f>
        <v>399513</v>
      </c>
      <c r="I72" s="36">
        <f t="shared" ref="I72:J72" si="42">IF($A72="","",I30)</f>
        <v>399513</v>
      </c>
      <c r="J72" s="36">
        <f t="shared" si="42"/>
        <v>399513</v>
      </c>
      <c r="L72" s="29">
        <f>IF($A72="","",$H72+$D72-$A$12-$C72)</f>
        <v>-117848.44249999998</v>
      </c>
      <c r="M72" s="29">
        <f>IF($A72="","",$I72+$E72-$A$12-$C72)</f>
        <v>-117848.44249999998</v>
      </c>
      <c r="N72" s="29">
        <f>IF($A72="","",$J72+$F72-$A$12-$C72)</f>
        <v>-117848.44249999998</v>
      </c>
      <c r="P72" s="31">
        <f>IF($A72="","",ROUND(M72/$C$12,2))</f>
        <v>-0.84</v>
      </c>
      <c r="Q72" s="31">
        <f>IF($A72="","",ROUND(N72/$C$12,2))</f>
        <v>-0.84</v>
      </c>
    </row>
    <row r="73" spans="1:17" ht="16.05" customHeight="1" x14ac:dyDescent="0.3">
      <c r="A73" s="56">
        <f t="shared" si="40"/>
        <v>5</v>
      </c>
      <c r="B73" s="57" t="str">
        <f t="shared" ref="B73:B85" si="43">IF(A73="",""," / "&amp;A73+$F$3)</f>
        <v xml:space="preserve"> / 46</v>
      </c>
      <c r="C73" s="28">
        <f t="shared" ref="C73:C77" si="44">IF($A73="","",A73*$D$19)</f>
        <v>89847.962499999994</v>
      </c>
      <c r="D73" s="29">
        <f t="shared" ref="D73:F73" si="45">D31</f>
        <v>4104</v>
      </c>
      <c r="E73" s="29">
        <f t="shared" si="45"/>
        <v>12312</v>
      </c>
      <c r="F73" s="29">
        <f t="shared" si="45"/>
        <v>19152</v>
      </c>
      <c r="G73" s="23"/>
      <c r="H73" s="36">
        <f t="shared" ref="H73:J77" si="46">IF($A73="","",H31)</f>
        <v>499391</v>
      </c>
      <c r="I73" s="36">
        <f t="shared" si="46"/>
        <v>500140</v>
      </c>
      <c r="J73" s="36">
        <f t="shared" si="46"/>
        <v>500789</v>
      </c>
      <c r="L73" s="29">
        <f t="shared" ref="L73:L85" si="47">IF($A73="","",$H73+$D73-$A$12-$C73)</f>
        <v>-85744.812499999971</v>
      </c>
      <c r="M73" s="29">
        <f t="shared" ref="M73:M85" si="48">IF($A73="","",$I73+$E73-$A$12-$C73)</f>
        <v>-76787.812499999971</v>
      </c>
      <c r="N73" s="29">
        <f t="shared" ref="N73:N85" si="49">IF($A73="","",$J73+$F73-$A$12-$C73)</f>
        <v>-69298.812499999971</v>
      </c>
      <c r="P73" s="31">
        <f t="shared" ref="P73:Q77" si="50">IF($A73="","",ROUND(M73/$C$12,2))</f>
        <v>-0.55000000000000004</v>
      </c>
      <c r="Q73" s="31">
        <f t="shared" si="50"/>
        <v>-0.49</v>
      </c>
    </row>
    <row r="74" spans="1:17" ht="16.05" customHeight="1" x14ac:dyDescent="0.3">
      <c r="A74" s="56">
        <f t="shared" si="40"/>
        <v>10</v>
      </c>
      <c r="B74" s="57" t="str">
        <f t="shared" si="43"/>
        <v xml:space="preserve"> / 51</v>
      </c>
      <c r="C74" s="28">
        <f t="shared" si="44"/>
        <v>179695.92499999999</v>
      </c>
      <c r="D74" s="29">
        <f t="shared" ref="D74:F74" si="51">D32</f>
        <v>24624</v>
      </c>
      <c r="E74" s="29">
        <f t="shared" si="51"/>
        <v>73872</v>
      </c>
      <c r="F74" s="29">
        <f t="shared" si="51"/>
        <v>114912</v>
      </c>
      <c r="G74" s="23"/>
      <c r="H74" s="36">
        <f t="shared" si="46"/>
        <v>500640</v>
      </c>
      <c r="I74" s="36">
        <f t="shared" si="46"/>
        <v>503436</v>
      </c>
      <c r="J74" s="36">
        <f t="shared" si="46"/>
        <v>505883</v>
      </c>
      <c r="L74" s="29">
        <f t="shared" si="47"/>
        <v>-153823.77499999997</v>
      </c>
      <c r="M74" s="29">
        <f t="shared" si="48"/>
        <v>-101779.77499999997</v>
      </c>
      <c r="N74" s="29">
        <f t="shared" si="49"/>
        <v>-58292.774999999965</v>
      </c>
      <c r="P74" s="31">
        <f t="shared" si="50"/>
        <v>-0.73</v>
      </c>
      <c r="Q74" s="31">
        <f t="shared" si="50"/>
        <v>-0.42</v>
      </c>
    </row>
    <row r="75" spans="1:17" ht="16.05" customHeight="1" x14ac:dyDescent="0.3">
      <c r="A75" s="56">
        <f t="shared" si="40"/>
        <v>15</v>
      </c>
      <c r="B75" s="57" t="str">
        <f t="shared" si="43"/>
        <v xml:space="preserve"> / 56</v>
      </c>
      <c r="C75" s="28">
        <f t="shared" si="44"/>
        <v>269543.88749999995</v>
      </c>
      <c r="D75" s="29">
        <f t="shared" ref="D75:F75" si="52">D33</f>
        <v>45144</v>
      </c>
      <c r="E75" s="29">
        <f t="shared" si="52"/>
        <v>135432</v>
      </c>
      <c r="F75" s="29">
        <f t="shared" si="52"/>
        <v>210672</v>
      </c>
      <c r="G75" s="23"/>
      <c r="H75" s="36">
        <f t="shared" si="46"/>
        <v>506932</v>
      </c>
      <c r="I75" s="36">
        <f t="shared" si="46"/>
        <v>511626</v>
      </c>
      <c r="J75" s="36">
        <f t="shared" si="46"/>
        <v>515671</v>
      </c>
      <c r="L75" s="29">
        <f t="shared" si="47"/>
        <v>-216859.73749999993</v>
      </c>
      <c r="M75" s="29">
        <f t="shared" si="48"/>
        <v>-121877.73749999993</v>
      </c>
      <c r="N75" s="29">
        <f t="shared" si="49"/>
        <v>-42592.73749999993</v>
      </c>
      <c r="P75" s="31">
        <f t="shared" si="50"/>
        <v>-0.87</v>
      </c>
      <c r="Q75" s="31">
        <f t="shared" si="50"/>
        <v>-0.3</v>
      </c>
    </row>
    <row r="76" spans="1:17" ht="16.05" customHeight="1" x14ac:dyDescent="0.3">
      <c r="A76" s="56">
        <f t="shared" si="40"/>
        <v>20</v>
      </c>
      <c r="B76" s="57" t="str">
        <f t="shared" si="43"/>
        <v xml:space="preserve"> / 61</v>
      </c>
      <c r="C76" s="28">
        <f t="shared" si="44"/>
        <v>359391.85</v>
      </c>
      <c r="D76" s="29">
        <f t="shared" ref="D76:F76" si="53">D34</f>
        <v>65664</v>
      </c>
      <c r="E76" s="29">
        <f t="shared" si="53"/>
        <v>196992</v>
      </c>
      <c r="F76" s="29">
        <f t="shared" si="53"/>
        <v>306432</v>
      </c>
      <c r="G76" s="23"/>
      <c r="H76" s="36">
        <f t="shared" si="46"/>
        <v>513274</v>
      </c>
      <c r="I76" s="36">
        <f t="shared" si="46"/>
        <v>519466</v>
      </c>
      <c r="J76" s="36">
        <f t="shared" si="46"/>
        <v>524809</v>
      </c>
      <c r="L76" s="29">
        <f t="shared" si="47"/>
        <v>-279845.69999999995</v>
      </c>
      <c r="M76" s="29">
        <f t="shared" si="48"/>
        <v>-142325.69999999995</v>
      </c>
      <c r="N76" s="29">
        <f t="shared" si="49"/>
        <v>-27542.699999999953</v>
      </c>
      <c r="P76" s="31">
        <f t="shared" si="50"/>
        <v>-1.02</v>
      </c>
      <c r="Q76" s="31">
        <f t="shared" si="50"/>
        <v>-0.2</v>
      </c>
    </row>
    <row r="77" spans="1:17" ht="16.05" customHeight="1" x14ac:dyDescent="0.3">
      <c r="A77" s="56">
        <f t="shared" si="40"/>
        <v>30</v>
      </c>
      <c r="B77" s="57" t="str">
        <f t="shared" si="43"/>
        <v xml:space="preserve"> / 71</v>
      </c>
      <c r="C77" s="28">
        <f t="shared" si="44"/>
        <v>539087.77499999991</v>
      </c>
      <c r="D77" s="29">
        <f t="shared" ref="D77:F77" si="54">D35</f>
        <v>106704</v>
      </c>
      <c r="E77" s="29">
        <f t="shared" si="54"/>
        <v>324216</v>
      </c>
      <c r="F77" s="29">
        <f t="shared" si="54"/>
        <v>505134</v>
      </c>
      <c r="G77" s="23"/>
      <c r="H77" s="36">
        <f t="shared" si="46"/>
        <v>526259</v>
      </c>
      <c r="I77" s="36">
        <f t="shared" si="46"/>
        <v>534748</v>
      </c>
      <c r="J77" s="36">
        <f t="shared" si="46"/>
        <v>542089</v>
      </c>
      <c r="L77" s="29">
        <f t="shared" si="47"/>
        <v>-405516.62499999988</v>
      </c>
      <c r="M77" s="29">
        <f t="shared" si="48"/>
        <v>-179515.62499999988</v>
      </c>
      <c r="N77" s="29">
        <f t="shared" si="49"/>
        <v>8743.3750000001164</v>
      </c>
      <c r="P77" s="31">
        <f t="shared" si="50"/>
        <v>-1.28</v>
      </c>
      <c r="Q77" s="31">
        <f t="shared" si="50"/>
        <v>0.06</v>
      </c>
    </row>
    <row r="78" spans="1:17" x14ac:dyDescent="0.3">
      <c r="A78" s="102" t="s">
        <v>25</v>
      </c>
      <c r="B78" s="103"/>
      <c r="C78" s="104"/>
      <c r="D78" s="104"/>
      <c r="E78" s="104"/>
      <c r="F78" s="104"/>
      <c r="G78" s="104"/>
      <c r="H78" s="104"/>
      <c r="I78" s="104"/>
      <c r="J78" s="104"/>
      <c r="K78" s="104"/>
      <c r="L78" s="104"/>
      <c r="M78" s="104"/>
      <c r="N78" s="105"/>
      <c r="P78" s="32"/>
      <c r="Q78" s="32"/>
    </row>
    <row r="79" spans="1:17" ht="16.05" customHeight="1" x14ac:dyDescent="0.3">
      <c r="A79" s="56" t="str">
        <f>IF(ISBLANK(A58),"",A58)</f>
        <v/>
      </c>
      <c r="B79" s="57" t="str">
        <f t="shared" si="43"/>
        <v/>
      </c>
      <c r="C79" s="28" t="str">
        <f t="shared" ref="C79:C83" si="55">IF($A79="","",A79*$D$19)</f>
        <v/>
      </c>
      <c r="D79" s="29" t="str">
        <f t="shared" ref="D79:F79" si="56">D37</f>
        <v/>
      </c>
      <c r="E79" s="29" t="str">
        <f t="shared" si="56"/>
        <v/>
      </c>
      <c r="F79" s="29" t="str">
        <f t="shared" si="56"/>
        <v/>
      </c>
      <c r="G79" s="23"/>
      <c r="H79" s="36" t="str">
        <f>IF($A79="","",H37)</f>
        <v/>
      </c>
      <c r="I79" s="36" t="str">
        <f t="shared" ref="I79:J79" si="57">IF($A79="","",I37)</f>
        <v/>
      </c>
      <c r="J79" s="36" t="str">
        <f t="shared" si="57"/>
        <v/>
      </c>
      <c r="L79" s="29" t="str">
        <f t="shared" si="47"/>
        <v/>
      </c>
      <c r="M79" s="29" t="str">
        <f t="shared" si="48"/>
        <v/>
      </c>
      <c r="N79" s="29" t="str">
        <f t="shared" si="49"/>
        <v/>
      </c>
      <c r="P79" s="31" t="str">
        <f t="shared" ref="P79:Q83" si="58">IF($A79="","",ROUND(M79/$C$12,2))</f>
        <v/>
      </c>
      <c r="Q79" s="31" t="str">
        <f t="shared" si="58"/>
        <v/>
      </c>
    </row>
    <row r="80" spans="1:17" ht="16.05" customHeight="1" x14ac:dyDescent="0.3">
      <c r="A80" s="56" t="str">
        <f>IF(ISBLANK(A59),"",A59)</f>
        <v/>
      </c>
      <c r="B80" s="57" t="str">
        <f t="shared" si="43"/>
        <v/>
      </c>
      <c r="C80" s="28" t="str">
        <f t="shared" si="55"/>
        <v/>
      </c>
      <c r="D80" s="29" t="str">
        <f t="shared" ref="D80:F80" si="59">D38</f>
        <v/>
      </c>
      <c r="E80" s="29" t="str">
        <f t="shared" si="59"/>
        <v/>
      </c>
      <c r="F80" s="29" t="str">
        <f t="shared" si="59"/>
        <v/>
      </c>
      <c r="G80" s="23"/>
      <c r="H80" s="36" t="str">
        <f t="shared" ref="H80:J83" si="60">IF($A80="","",H38)</f>
        <v/>
      </c>
      <c r="I80" s="36" t="str">
        <f t="shared" si="60"/>
        <v/>
      </c>
      <c r="J80" s="36" t="str">
        <f t="shared" si="60"/>
        <v/>
      </c>
      <c r="L80" s="29" t="str">
        <f t="shared" si="47"/>
        <v/>
      </c>
      <c r="M80" s="29" t="str">
        <f t="shared" si="48"/>
        <v/>
      </c>
      <c r="N80" s="29" t="str">
        <f t="shared" si="49"/>
        <v/>
      </c>
      <c r="P80" s="31" t="str">
        <f t="shared" si="58"/>
        <v/>
      </c>
      <c r="Q80" s="31" t="str">
        <f t="shared" si="58"/>
        <v/>
      </c>
    </row>
    <row r="81" spans="1:17" ht="16.05" customHeight="1" x14ac:dyDescent="0.3">
      <c r="A81" s="56" t="str">
        <f>IF(ISBLANK(A60),"",A60)</f>
        <v/>
      </c>
      <c r="B81" s="57" t="str">
        <f t="shared" si="43"/>
        <v/>
      </c>
      <c r="C81" s="28" t="str">
        <f t="shared" si="55"/>
        <v/>
      </c>
      <c r="D81" s="29" t="str">
        <f t="shared" ref="D81:F81" si="61">D39</f>
        <v/>
      </c>
      <c r="E81" s="29" t="str">
        <f t="shared" si="61"/>
        <v/>
      </c>
      <c r="F81" s="29" t="str">
        <f t="shared" si="61"/>
        <v/>
      </c>
      <c r="G81" s="23"/>
      <c r="H81" s="36" t="str">
        <f t="shared" si="60"/>
        <v/>
      </c>
      <c r="I81" s="36" t="str">
        <f t="shared" si="60"/>
        <v/>
      </c>
      <c r="J81" s="36" t="str">
        <f t="shared" si="60"/>
        <v/>
      </c>
      <c r="L81" s="29" t="str">
        <f t="shared" si="47"/>
        <v/>
      </c>
      <c r="M81" s="29" t="str">
        <f t="shared" si="48"/>
        <v/>
      </c>
      <c r="N81" s="29" t="str">
        <f t="shared" si="49"/>
        <v/>
      </c>
      <c r="P81" s="31" t="str">
        <f t="shared" si="58"/>
        <v/>
      </c>
      <c r="Q81" s="31" t="str">
        <f t="shared" si="58"/>
        <v/>
      </c>
    </row>
    <row r="82" spans="1:17" ht="15.6" customHeight="1" x14ac:dyDescent="0.3">
      <c r="A82" s="56" t="str">
        <f>IF(ISBLANK(A61),"",A61)</f>
        <v/>
      </c>
      <c r="B82" s="57" t="str">
        <f t="shared" si="43"/>
        <v/>
      </c>
      <c r="C82" s="28" t="str">
        <f t="shared" si="55"/>
        <v/>
      </c>
      <c r="D82" s="29" t="str">
        <f t="shared" ref="D82:F82" si="62">D40</f>
        <v/>
      </c>
      <c r="E82" s="29" t="str">
        <f t="shared" si="62"/>
        <v/>
      </c>
      <c r="F82" s="29" t="str">
        <f t="shared" si="62"/>
        <v/>
      </c>
      <c r="G82" s="23"/>
      <c r="H82" s="36" t="str">
        <f t="shared" si="60"/>
        <v/>
      </c>
      <c r="I82" s="36" t="str">
        <f t="shared" si="60"/>
        <v/>
      </c>
      <c r="J82" s="36" t="str">
        <f t="shared" si="60"/>
        <v/>
      </c>
      <c r="L82" s="29" t="str">
        <f t="shared" si="47"/>
        <v/>
      </c>
      <c r="M82" s="29" t="str">
        <f t="shared" si="48"/>
        <v/>
      </c>
      <c r="N82" s="29" t="str">
        <f t="shared" si="49"/>
        <v/>
      </c>
      <c r="P82" s="31" t="str">
        <f t="shared" si="58"/>
        <v/>
      </c>
      <c r="Q82" s="31" t="str">
        <f t="shared" si="58"/>
        <v/>
      </c>
    </row>
    <row r="83" spans="1:17" ht="15.6" customHeight="1" x14ac:dyDescent="0.3">
      <c r="A83" s="56" t="str">
        <f>IF(ISBLANK(A62),"",A62)</f>
        <v/>
      </c>
      <c r="B83" s="57" t="str">
        <f t="shared" si="43"/>
        <v/>
      </c>
      <c r="C83" s="28" t="str">
        <f t="shared" si="55"/>
        <v/>
      </c>
      <c r="D83" s="29" t="str">
        <f t="shared" ref="D83:F83" si="63">D41</f>
        <v/>
      </c>
      <c r="E83" s="29" t="str">
        <f t="shared" si="63"/>
        <v/>
      </c>
      <c r="F83" s="29" t="str">
        <f t="shared" si="63"/>
        <v/>
      </c>
      <c r="G83" s="23"/>
      <c r="H83" s="36" t="str">
        <f t="shared" si="60"/>
        <v/>
      </c>
      <c r="I83" s="36" t="str">
        <f t="shared" si="60"/>
        <v/>
      </c>
      <c r="J83" s="36" t="str">
        <f t="shared" si="60"/>
        <v/>
      </c>
      <c r="L83" s="29" t="str">
        <f t="shared" si="47"/>
        <v/>
      </c>
      <c r="M83" s="29" t="str">
        <f t="shared" si="48"/>
        <v/>
      </c>
      <c r="N83" s="29" t="str">
        <f t="shared" si="49"/>
        <v/>
      </c>
      <c r="P83" s="31" t="str">
        <f t="shared" si="58"/>
        <v/>
      </c>
      <c r="Q83" s="31" t="str">
        <f t="shared" si="58"/>
        <v/>
      </c>
    </row>
    <row r="84" spans="1:17" x14ac:dyDescent="0.3">
      <c r="A84" s="102" t="s">
        <v>22</v>
      </c>
      <c r="B84" s="103"/>
      <c r="C84" s="104"/>
      <c r="D84" s="104"/>
      <c r="E84" s="104"/>
      <c r="F84" s="104"/>
      <c r="G84" s="104"/>
      <c r="H84" s="104"/>
      <c r="I84" s="104"/>
      <c r="J84" s="104"/>
      <c r="K84" s="104"/>
      <c r="L84" s="104"/>
      <c r="M84" s="104"/>
      <c r="N84" s="105"/>
      <c r="P84" s="32"/>
      <c r="Q84" s="32"/>
    </row>
    <row r="85" spans="1:17" ht="15.6" customHeight="1" x14ac:dyDescent="0.3">
      <c r="A85" s="56">
        <f>IF(ISBLANK(A64),"",A64)</f>
        <v>58</v>
      </c>
      <c r="B85" s="57" t="str">
        <f t="shared" si="43"/>
        <v xml:space="preserve"> / 99</v>
      </c>
      <c r="C85" s="55">
        <f>IF($A85="","",A85*$D$19)</f>
        <v>1042236.365</v>
      </c>
      <c r="D85" s="29">
        <f>D43</f>
        <v>221616</v>
      </c>
      <c r="E85" s="29">
        <f t="shared" ref="E85:F85" si="64">E43</f>
        <v>688104</v>
      </c>
      <c r="F85" s="29">
        <f t="shared" si="64"/>
        <v>1074906</v>
      </c>
      <c r="G85" s="23"/>
      <c r="H85" s="36">
        <f t="shared" ref="H85:J85" si="65">IF($A85="","",H43)</f>
        <v>564362</v>
      </c>
      <c r="I85" s="36">
        <f t="shared" si="65"/>
        <v>581291</v>
      </c>
      <c r="J85" s="36">
        <f t="shared" si="65"/>
        <v>595923</v>
      </c>
      <c r="L85" s="29">
        <f t="shared" si="47"/>
        <v>-755650.21499999997</v>
      </c>
      <c r="M85" s="29">
        <f t="shared" si="48"/>
        <v>-272233.21499999997</v>
      </c>
      <c r="N85" s="29">
        <f t="shared" si="49"/>
        <v>129200.78499999992</v>
      </c>
      <c r="P85" s="31">
        <f>IF($A85="","",ROUND(M85/$C$12,2))</f>
        <v>-1.94</v>
      </c>
      <c r="Q85" s="31">
        <f>IF($A85="","",ROUND(N85/$C$12,2))</f>
        <v>0.92</v>
      </c>
    </row>
    <row r="86" spans="1:17" ht="4.8" customHeight="1" x14ac:dyDescent="0.3"/>
    <row r="87" spans="1:17" s="35" customFormat="1" ht="12" x14ac:dyDescent="0.25">
      <c r="A87" s="33" t="str">
        <f>"1 Based on Current Interest Rate of "&amp;$C$17*100&amp;"% p.a., assuming current interest rate does not change before start of monthly cash benefit payout"</f>
        <v>1 Based on Current Interest Rate of 3% p.a., assuming current interest rate does not change before start of monthly cash benefit payout</v>
      </c>
      <c r="B87" s="33"/>
      <c r="C87" s="34"/>
      <c r="D87" s="34"/>
      <c r="E87" s="34"/>
      <c r="F87" s="34"/>
      <c r="G87" s="34"/>
      <c r="H87" s="34"/>
      <c r="I87" s="34"/>
      <c r="J87" s="34"/>
      <c r="K87" s="34"/>
      <c r="L87" s="34"/>
      <c r="M87" s="34"/>
      <c r="N87" s="34"/>
    </row>
    <row r="88" spans="1:17" s="35" customFormat="1" ht="24" customHeight="1" x14ac:dyDescent="0.25">
      <c r="A88" s="101" t="s">
        <v>117</v>
      </c>
      <c r="B88" s="101"/>
      <c r="C88" s="101"/>
      <c r="D88" s="101"/>
      <c r="E88" s="101"/>
      <c r="F88" s="101"/>
      <c r="G88" s="101"/>
      <c r="H88" s="101"/>
      <c r="I88" s="101"/>
      <c r="J88" s="101"/>
      <c r="K88" s="101"/>
      <c r="L88" s="101"/>
      <c r="M88" s="101"/>
      <c r="N88" s="101"/>
      <c r="O88" s="101"/>
      <c r="P88" s="101"/>
      <c r="Q88" s="101"/>
    </row>
    <row r="89" spans="1:17" x14ac:dyDescent="0.3">
      <c r="A89" s="33" t="str">
        <f>"5 Based on Current Interest Rate +2% of "&amp;$C$19*100&amp;"% p.a., assuming current interest rate does not change throughout the period of monthly cash benefit payout."</f>
        <v>5 Based on Current Interest Rate +2% of 5% p.a., assuming current interest rate does not change throughout the period of monthly cash benefit payout.</v>
      </c>
      <c r="B89" s="33"/>
    </row>
    <row r="92" spans="1:17" x14ac:dyDescent="0.3">
      <c r="A92" s="46" t="s">
        <v>63</v>
      </c>
      <c r="B92" s="46"/>
      <c r="C92" s="47"/>
      <c r="D92" s="47"/>
      <c r="E92" s="47"/>
      <c r="F92" s="47"/>
      <c r="G92" s="47"/>
      <c r="H92" s="47"/>
      <c r="I92" s="47"/>
      <c r="J92" s="47"/>
      <c r="K92" s="47"/>
      <c r="L92" s="47"/>
      <c r="M92" s="47"/>
      <c r="N92" s="47"/>
      <c r="O92" s="47"/>
      <c r="P92" s="47"/>
      <c r="Q92" s="47"/>
    </row>
    <row r="93" spans="1:17" s="48" customFormat="1" ht="22.2" customHeight="1" x14ac:dyDescent="0.3">
      <c r="A93" s="49" t="s">
        <v>67</v>
      </c>
      <c r="B93" s="49"/>
      <c r="I93" s="49" t="s">
        <v>66</v>
      </c>
    </row>
    <row r="94" spans="1:17" ht="73.8" customHeight="1" x14ac:dyDescent="0.3">
      <c r="A94" s="110" t="s">
        <v>64</v>
      </c>
      <c r="B94" s="110"/>
      <c r="C94" s="110"/>
      <c r="D94" s="110"/>
      <c r="E94" s="110"/>
      <c r="F94" s="110"/>
      <c r="G94" s="45"/>
      <c r="H94" s="45"/>
      <c r="I94" s="110" t="s">
        <v>65</v>
      </c>
      <c r="J94" s="110"/>
      <c r="K94" s="110"/>
      <c r="L94" s="110"/>
      <c r="M94" s="110"/>
      <c r="N94" s="110"/>
      <c r="O94" s="110"/>
      <c r="P94" s="110"/>
      <c r="Q94" s="110"/>
    </row>
  </sheetData>
  <sheetProtection algorithmName="SHA-512" hashValue="3yMAlO1Jyg48zOhKbMSo8wWr8wD68mezABWDwga4L0FA2S6jAdlP3/D8lkyKOxtBxTZ2AxOb0a8IH6SIyUEMYw==" saltValue="pxJCHmILuBPCN4khKYYenQ==" spinCount="100000" sheet="1" objects="1" scenarios="1"/>
  <mergeCells count="47">
    <mergeCell ref="J25:L25"/>
    <mergeCell ref="J4:Q18"/>
    <mergeCell ref="C5:F5"/>
    <mergeCell ref="A11:B11"/>
    <mergeCell ref="A12:B12"/>
    <mergeCell ref="A16:B16"/>
    <mergeCell ref="A17:B17"/>
    <mergeCell ref="A18:B18"/>
    <mergeCell ref="A19:B19"/>
    <mergeCell ref="A25:B25"/>
    <mergeCell ref="C25:D25"/>
    <mergeCell ref="E25:F25"/>
    <mergeCell ref="H25:I25"/>
    <mergeCell ref="A46:Q46"/>
    <mergeCell ref="A26:B26"/>
    <mergeCell ref="C26:D26"/>
    <mergeCell ref="E26:F26"/>
    <mergeCell ref="H26:I26"/>
    <mergeCell ref="J26:L26"/>
    <mergeCell ref="A28:F28"/>
    <mergeCell ref="H28:J28"/>
    <mergeCell ref="L28:N28"/>
    <mergeCell ref="P28:P29"/>
    <mergeCell ref="Q28:Q29"/>
    <mergeCell ref="A29:B29"/>
    <mergeCell ref="A36:N36"/>
    <mergeCell ref="A42:N42"/>
    <mergeCell ref="A49:F49"/>
    <mergeCell ref="H49:J49"/>
    <mergeCell ref="L49:N49"/>
    <mergeCell ref="P49:P50"/>
    <mergeCell ref="Q49:Q50"/>
    <mergeCell ref="A50:B50"/>
    <mergeCell ref="A57:N57"/>
    <mergeCell ref="A63:N63"/>
    <mergeCell ref="A67:Q67"/>
    <mergeCell ref="A70:F70"/>
    <mergeCell ref="H70:J70"/>
    <mergeCell ref="L70:N70"/>
    <mergeCell ref="P70:P71"/>
    <mergeCell ref="Q70:Q71"/>
    <mergeCell ref="A71:B71"/>
    <mergeCell ref="A78:N78"/>
    <mergeCell ref="A84:N84"/>
    <mergeCell ref="A88:Q88"/>
    <mergeCell ref="A94:F94"/>
    <mergeCell ref="I94:Q94"/>
  </mergeCells>
  <conditionalFormatting sqref="P30:Q43">
    <cfRule type="cellIs" dxfId="2" priority="3" operator="lessThan">
      <formula>0</formula>
    </cfRule>
  </conditionalFormatting>
  <conditionalFormatting sqref="P51:Q64">
    <cfRule type="cellIs" dxfId="1" priority="2" operator="lessThan">
      <formula>0</formula>
    </cfRule>
  </conditionalFormatting>
  <conditionalFormatting sqref="P72:Q85">
    <cfRule type="cellIs" dxfId="0" priority="1" operator="lessThan">
      <formula>0</formula>
    </cfRule>
  </conditionalFormatting>
  <printOptions horizontalCentered="1"/>
  <pageMargins left="0.25" right="0.25" top="0.45" bottom="0.45" header="0.3" footer="0.2"/>
  <pageSetup paperSize="9" scale="63" fitToHeight="0" orientation="landscape" r:id="rId1"/>
  <headerFooter>
    <oddFooter>&amp;L&amp;F | &amp;A&amp;CPage &amp;P of &amp;N&amp;R&amp;D</oddFooter>
  </headerFooter>
  <rowBreaks count="3" manualBreakCount="3">
    <brk id="47" max="15" man="1"/>
    <brk id="68" max="16383" man="1"/>
    <brk id="90" max="16383"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Instructions-GEN</vt:lpstr>
      <vt:lpstr>Supplementary Illustration-GEN</vt:lpstr>
      <vt:lpstr>Instructions-SL Flexi Life</vt:lpstr>
      <vt:lpstr>Supp Ill.-SL Flexi Life Income</vt:lpstr>
      <vt:lpstr>'Supp Ill.-SL Flexi Life Income'!Print_Titles</vt:lpstr>
      <vt:lpstr>'Supplementary Illustration-GEN'!Print_Titles</vt:lpstr>
    </vt:vector>
  </TitlesOfParts>
  <Company>Aviva-SL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Lionel KING</dc:creator>
  <cp:lastModifiedBy>Caroline Low</cp:lastModifiedBy>
  <cp:lastPrinted>2022-11-14T01:16:45Z</cp:lastPrinted>
  <dcterms:created xsi:type="dcterms:W3CDTF">2022-03-23T06:57:13Z</dcterms:created>
  <dcterms:modified xsi:type="dcterms:W3CDTF">2022-11-14T01:16:50Z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36c2c-fcb1-4cac-97f3-89b84deb3f53_Enabled">
    <vt:lpwstr>true</vt:lpwstr>
  </property>
  <property fmtid="{D5CDD505-2E9C-101B-9397-08002B2CF9AE}" pid="3" name="MSIP_Label_b4736c2c-fcb1-4cac-97f3-89b84deb3f53_SetDate">
    <vt:lpwstr>2022-03-23T07:31:57Z</vt:lpwstr>
  </property>
  <property fmtid="{D5CDD505-2E9C-101B-9397-08002B2CF9AE}" pid="4" name="MSIP_Label_b4736c2c-fcb1-4cac-97f3-89b84deb3f53_Method">
    <vt:lpwstr>Privileged</vt:lpwstr>
  </property>
  <property fmtid="{D5CDD505-2E9C-101B-9397-08002B2CF9AE}" pid="5" name="MSIP_Label_b4736c2c-fcb1-4cac-97f3-89b84deb3f53_Name">
    <vt:lpwstr>Aviva Singlife Internal</vt:lpwstr>
  </property>
  <property fmtid="{D5CDD505-2E9C-101B-9397-08002B2CF9AE}" pid="6" name="MSIP_Label_b4736c2c-fcb1-4cac-97f3-89b84deb3f53_SiteId">
    <vt:lpwstr>ff2a83c7-ec1d-4cc7-8bbe-6c529a23f41a</vt:lpwstr>
  </property>
  <property fmtid="{D5CDD505-2E9C-101B-9397-08002B2CF9AE}" pid="7" name="MSIP_Label_b4736c2c-fcb1-4cac-97f3-89b84deb3f53_ActionId">
    <vt:lpwstr>4724bc66-a379-4122-aaab-f738bdc2982f</vt:lpwstr>
  </property>
  <property fmtid="{D5CDD505-2E9C-101B-9397-08002B2CF9AE}" pid="8" name="MSIP_Label_b4736c2c-fcb1-4cac-97f3-89b84deb3f53_ContentBits">
    <vt:lpwstr>2</vt:lpwstr>
  </property>
</Properties>
</file>