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singaporelife-my.sharepoint.com/personal/cristtin_teow_singlife_com/Documents/Desktop/PIAS Product Comparisons/PIAS Product Comparisons (as of 6 June 2025)/"/>
    </mc:Choice>
  </mc:AlternateContent>
  <xr:revisionPtr revIDLastSave="0" documentId="8_{7E26EA94-22CF-408C-A838-8A9207FCAAF0}" xr6:coauthVersionLast="47" xr6:coauthVersionMax="47" xr10:uidLastSave="{00000000-0000-0000-0000-000000000000}"/>
  <bookViews>
    <workbookView xWindow="-110" yWindow="-110" windowWidth="19420" windowHeight="10300" activeTab="3" xr2:uid="{00000000-000D-0000-FFFF-FFFF00000000}"/>
  </bookViews>
  <sheets>
    <sheet name="Disclaimer" sheetId="2" r:id="rId1"/>
    <sheet name="Content Page" sheetId="1" r:id="rId2"/>
    <sheet name="Non-Providers IULs" sheetId="54" r:id="rId3"/>
    <sheet name="Summary" sheetId="14" r:id="rId4"/>
    <sheet name="PF CP" sheetId="24" state="hidden" r:id="rId5"/>
    <sheet name="Product Structure" sheetId="39" r:id="rId6"/>
    <sheet name="Product Features" sheetId="3" r:id="rId7"/>
    <sheet name="CP (Fees &amp; Charges)" sheetId="25" state="hidden" r:id="rId8"/>
    <sheet name="Fees &amp; Charges" sheetId="38" r:id="rId9"/>
    <sheet name="Monthly Policy Expense Charge" sheetId="51" r:id="rId10"/>
    <sheet name="Cost of Insurance (COI)" sheetId="50" r:id="rId11"/>
    <sheet name="Value Comparisons" sheetId="49" state="hidden" r:id="rId12"/>
    <sheet name="1) 100% FA" sheetId="21" r:id="rId13"/>
    <sheet name="2) 75% FA, 25% IA" sheetId="40" r:id="rId14"/>
    <sheet name="3) 50% FA, 50% IA" sheetId="48" r:id="rId15"/>
    <sheet name="4) 25% FA, 75% IA" sheetId="46" r:id="rId16"/>
    <sheet name="5) 100% IA" sheetId="44" r:id="rId17"/>
  </sheets>
  <externalReferences>
    <externalReference r:id="rId18"/>
  </externalReferences>
  <definedNames>
    <definedName name="DVlist">OFFSET('[1]Portfolio Construction'!$AH$17,0,0,SUMPRODUCT(--('[1]Portfolio Construction'!$AH$17:$AH$994&lt;&gt;"")),1)</definedName>
    <definedName name="DVlist2">OFFSET('[1]Portfolio Construction'!$AJ$17,0,0,SUMPRODUCT(--('[1]Portfolio Construction'!$AJ$17:$AJ$1378&lt;&gt;"")),1)</definedName>
    <definedName name="DVlist3">OFFSET('[1]Portfolio Construction'!$AL$17,0,0,SUMPRODUCT(--('[1]Portfolio Construction'!$AL$17:$AL$169&lt;&gt;"")),1)</definedName>
    <definedName name="DVlist4">OFFSET('[1]Portfolio Construction'!#REF!,0,0,SUMPRODUCT(--('[1]Portfolio Construction'!$AF$17:$AF$27&lt;&gt;"""")),1)</definedName>
    <definedName name="fundrange">OFFSET('[1]Portfolio Construction'!$B$20,0,0,'[1]Portfolio Construction'!$A$19,0)</definedName>
    <definedName name="Name">OFFSET([1]Working!$J$2,0,0,COUNT('[1]Portfolio Construction'!$G$34:$G$43),1)</definedName>
    <definedName name="Name_1_Downside">OFFSET('[1]1 Year Downside'!$B$2,0,0,COUNT('[1]Portfolio Construction'!$Z$85:$Z$104),1)</definedName>
    <definedName name="Name_1_Performance">OFFSET([1]Working!$J$2,0,0,COUNT('[1]Portfolio Construction'!$F$85:$F$104),1)</definedName>
    <definedName name="Name_1_Upside">OFFSET('[1]1 Year Upside'!$B$2,0,0,COUNT('[1]Portfolio Construction'!$W$85:$W$104),1)</definedName>
    <definedName name="Name_10_Performance">OFFSET('[1]10 Year Performance'!$B$2,0,0,COUNT('[1]Portfolio Construction'!$AD$85:$AD$104),1)</definedName>
    <definedName name="Name_3_Downside">OFFSET('[1]3 Year Downside'!$B$2,0,0,COUNT('[1]Portfolio Construction'!$AA$85:$AA$104),1)</definedName>
    <definedName name="Name_3_Performance">OFFSET('[1]3 Year Performance'!$B$2,0,0,COUNT('[1]Portfolio Construction'!$G$85:$G$104),1)</definedName>
    <definedName name="Name_3_Upside">OFFSET('[1]3 Year Upside'!$B$2,0,0,COUNT('[1]Portfolio Construction'!$X$85:$X$104),1)</definedName>
    <definedName name="Name_5_Downside">OFFSET('[1]5 Year Downside'!$B$2,0,0,COUNT('[1]Portfolio Construction'!$AB$85:$AB$104),1)</definedName>
    <definedName name="Name_5_performance">OFFSET('[1]5 Year Performance'!$B$2,0,0,COUNT('[1]Portfolio Construction'!$AC$85:$AC$104),1)</definedName>
    <definedName name="Name_5_Upside">OFFSET('[1]5 Year Upside'!$B$2,0,0,COUNT('[1]Portfolio Construction'!$Y$85:$Y$104),1)</definedName>
    <definedName name="Name_Greek">OFFSET([1]Greek!$B$2,0,0,COUNT('[1]Portfolio Construction'!$AF$86:$AF$105)+1,1)</definedName>
    <definedName name="Name_Lehman">OFFSET([1]Lehman!$B$2,0,0,COUNT('[1]Portfolio Construction'!$AG$85:$AG$104)+1,1)</definedName>
    <definedName name="Name_Taper">OFFSET([1]Taper!$B$2,0,0,COUNT('[1]Portfolio Construction'!$AE$85:$AE$104)+1,1)</definedName>
    <definedName name="_xlnm.Print_Area" localSheetId="12">'1) 100% FA'!$B$1:$H$62</definedName>
    <definedName name="_xlnm.Print_Area" localSheetId="13">'2) 75% FA, 25% IA'!$B$1:$H$2</definedName>
    <definedName name="_xlnm.Print_Area" localSheetId="14">'3) 50% FA, 50% IA'!$B$1:$H$69</definedName>
    <definedName name="_xlnm.Print_Area" localSheetId="15">'4) 25% FA, 75% IA'!$B$1:$H$69</definedName>
    <definedName name="_xlnm.Print_Area" localSheetId="16">'5) 100% IA'!$B$1:$H$64</definedName>
    <definedName name="_xlnm.Print_Area" localSheetId="1">'Content Page'!$B$1:$J$26</definedName>
    <definedName name="_xlnm.Print_Area" localSheetId="10">'Cost of Insurance (COI)'!$B$2:$E$47</definedName>
    <definedName name="_xlnm.Print_Area" localSheetId="0">Disclaimer!$B$2:$F$10</definedName>
    <definedName name="_xlnm.Print_Area" localSheetId="8">'Fees &amp; Charges'!$B$2:$E$10</definedName>
    <definedName name="_xlnm.Print_Area" localSheetId="9">'Monthly Policy Expense Charge'!$B$2:$G$56</definedName>
    <definedName name="_xlnm.Print_Area" localSheetId="2">'Non-Providers IULs'!#REF!</definedName>
    <definedName name="_xlnm.Print_Area" localSheetId="6">'Product Features'!$B$2:$E$45</definedName>
    <definedName name="_xlnm.Print_Area" localSheetId="3">Summary!$B$2:$D$4</definedName>
    <definedName name="x_axis">OFFSET([1]Working!$K$2,0,0,COUNT('[1]Portfolio Construction'!$G$34:$G$43),1)</definedName>
    <definedName name="x_axis_1_Downside">OFFSET('[1]1 Year Downside'!$C$2,0,0,COUNT('[1]Portfolio Construction'!$Z$85:$Z$104),1)</definedName>
    <definedName name="x_axis_1_Performance">OFFSET([1]Working!$K$2,0,0,COUNT('[1]Portfolio Construction'!$F$85:$F$104),1)</definedName>
    <definedName name="x_axis_1_Upside">OFFSET('[1]1 Year Upside'!$C$2,0,0,COUNT('[1]Portfolio Construction'!$W$85:$W$104),1)</definedName>
    <definedName name="x_axis_10_Performance">OFFSET('[1]10 Year Performance'!$C$2,0,0,COUNT('[1]Portfolio Construction'!$AD$85:$AD$104),1)</definedName>
    <definedName name="x_axis_3_Downside">OFFSET('[1]3 Year Downside'!$C$2,0,0,COUNT('[1]Portfolio Construction'!$AA$85:$AA$104),1)</definedName>
    <definedName name="x_axis_3_Performance">OFFSET('[1]3 Year Performance'!$C$2,0,0,COUNT('[1]Portfolio Construction'!$G$85:$G$104),1)</definedName>
    <definedName name="x_axis_3_Upside">OFFSET('[1]3 Year Upside'!$C$2,0,0,COUNT('[1]Portfolio Construction'!$X$85:$X$104),1)</definedName>
    <definedName name="x_axis_5_Downside">OFFSET('[1]5 Year Downside'!$C$2,0,0,COUNT('[1]Portfolio Construction'!$AB$85:$AB$104),1)</definedName>
    <definedName name="x_axis_5_Performance">OFFSET('[1]5 Year Performance'!$C$2,0,0,COUNT('[1]Portfolio Construction'!$AC$85:$AC$104),1)</definedName>
    <definedName name="x_axis_5_Upside">OFFSET('[1]5 Year Upside'!$C$2,0,0,COUNT('[1]Portfolio Construction'!$Y$85:$Y$104),1)</definedName>
    <definedName name="x_axis_Greek">OFFSET([1]Greek!$C$2,0,0,COUNT('[1]Portfolio Construction'!$AF$86:$AF$105)+1,1)</definedName>
    <definedName name="x_axis_Lehman">OFFSET([1]Lehman!$C$2,0,0,COUNT('[1]Portfolio Construction'!$AG$85:$AG$104)+1,1)</definedName>
    <definedName name="x_axis_Taper">OFFSET([1]Taper!$C$2,0,0,COUNT('[1]Portfolio Construction'!$AE$85:$AE$104)+1,1)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8" i="50" l="1"/>
  <c r="C138" i="44"/>
  <c r="C137" i="44"/>
  <c r="C136" i="44"/>
  <c r="C148" i="46"/>
  <c r="C147" i="46"/>
  <c r="C146" i="46"/>
  <c r="C148" i="48"/>
  <c r="C147" i="48"/>
  <c r="C146" i="48"/>
  <c r="D181" i="40"/>
  <c r="C148" i="40"/>
  <c r="C147" i="40"/>
  <c r="C146" i="40"/>
  <c r="C58" i="50"/>
  <c r="C57" i="50"/>
  <c r="C90" i="50"/>
  <c r="C89" i="50"/>
  <c r="C84" i="50"/>
  <c r="C83" i="50"/>
  <c r="C86" i="50"/>
  <c r="C85" i="50"/>
  <c r="C87" i="50"/>
  <c r="C82" i="50"/>
  <c r="C81" i="50"/>
  <c r="C80" i="50"/>
  <c r="C79" i="50"/>
  <c r="C78" i="50"/>
  <c r="C77" i="50"/>
  <c r="C76" i="50"/>
  <c r="C75" i="50"/>
  <c r="C74" i="50"/>
  <c r="C73" i="50"/>
  <c r="C72" i="50"/>
  <c r="C71" i="50"/>
  <c r="C69" i="50"/>
  <c r="C70" i="50"/>
  <c r="C68" i="50"/>
  <c r="C67" i="50"/>
  <c r="C66" i="50"/>
  <c r="C65" i="50"/>
  <c r="C64" i="50"/>
  <c r="C63" i="50"/>
  <c r="C62" i="50"/>
  <c r="C61" i="50"/>
  <c r="C60" i="50"/>
  <c r="C59" i="50"/>
  <c r="C56" i="50"/>
  <c r="C55" i="50"/>
  <c r="C54" i="50"/>
  <c r="C53" i="50"/>
  <c r="C52" i="50"/>
  <c r="C51" i="50"/>
  <c r="C50" i="50"/>
  <c r="C49" i="50"/>
  <c r="C48" i="50"/>
  <c r="C47" i="50"/>
  <c r="C46" i="50"/>
  <c r="C45" i="50"/>
  <c r="C44" i="50"/>
  <c r="C43" i="50"/>
  <c r="C42" i="50"/>
  <c r="C41" i="50"/>
  <c r="C40" i="50"/>
  <c r="C39" i="50"/>
  <c r="C38" i="50"/>
  <c r="C37" i="50"/>
  <c r="C36" i="50"/>
  <c r="C35" i="50"/>
  <c r="C34" i="50"/>
  <c r="C33" i="50"/>
  <c r="D147" i="51"/>
  <c r="C147" i="51"/>
  <c r="D125" i="51"/>
  <c r="C125" i="51"/>
  <c r="D103" i="51"/>
  <c r="C103" i="51"/>
  <c r="D82" i="51"/>
  <c r="C82" i="51"/>
  <c r="D61" i="51"/>
  <c r="C61" i="51"/>
  <c r="D37" i="51"/>
  <c r="C37" i="51"/>
  <c r="D11" i="51"/>
  <c r="C11" i="51"/>
  <c r="C75" i="44"/>
  <c r="G75" i="44"/>
  <c r="C76" i="44"/>
  <c r="E76" i="44"/>
  <c r="G76" i="44"/>
  <c r="C77" i="44"/>
  <c r="E77" i="44"/>
  <c r="G77" i="44"/>
  <c r="C91" i="44"/>
  <c r="D91" i="44"/>
  <c r="E91" i="44"/>
  <c r="F91" i="44"/>
  <c r="G91" i="44"/>
  <c r="H91" i="44"/>
  <c r="C94" i="44"/>
  <c r="D94" i="44"/>
  <c r="E94" i="44"/>
  <c r="F94" i="44"/>
  <c r="G94" i="44"/>
  <c r="H94" i="44"/>
  <c r="G96" i="44"/>
  <c r="C97" i="44"/>
  <c r="D97" i="44"/>
  <c r="E97" i="44"/>
  <c r="F97" i="44"/>
  <c r="G97" i="44"/>
  <c r="H97" i="44"/>
  <c r="C100" i="44"/>
  <c r="D100" i="44"/>
  <c r="E100" i="44"/>
  <c r="F100" i="44"/>
  <c r="G100" i="44"/>
  <c r="H100" i="44"/>
  <c r="C103" i="44"/>
  <c r="D103" i="44"/>
  <c r="E103" i="44"/>
  <c r="F103" i="44"/>
  <c r="G103" i="44"/>
  <c r="H103" i="44"/>
  <c r="C106" i="44"/>
  <c r="D106" i="44"/>
  <c r="E106" i="44"/>
  <c r="F106" i="44"/>
  <c r="G106" i="44"/>
  <c r="H106" i="44"/>
  <c r="C110" i="44"/>
  <c r="D110" i="44"/>
  <c r="E110" i="44"/>
  <c r="F110" i="44"/>
  <c r="G110" i="44"/>
  <c r="H110" i="44"/>
  <c r="C113" i="44"/>
  <c r="D113" i="44"/>
  <c r="E113" i="44"/>
  <c r="F113" i="44"/>
  <c r="G113" i="44"/>
  <c r="H113" i="44"/>
  <c r="C116" i="44"/>
  <c r="D116" i="44"/>
  <c r="E116" i="44"/>
  <c r="F116" i="44"/>
  <c r="G116" i="44"/>
  <c r="H116" i="44"/>
  <c r="C119" i="44"/>
  <c r="D119" i="44"/>
  <c r="E119" i="44"/>
  <c r="F119" i="44"/>
  <c r="G119" i="44"/>
  <c r="H119" i="44"/>
  <c r="C122" i="44"/>
  <c r="D122" i="44"/>
  <c r="E122" i="44"/>
  <c r="F122" i="44"/>
  <c r="G122" i="44"/>
  <c r="H122" i="44"/>
  <c r="C125" i="44"/>
  <c r="D125" i="44"/>
  <c r="E125" i="44"/>
  <c r="F125" i="44"/>
  <c r="G125" i="44"/>
  <c r="H125" i="44"/>
  <c r="H69" i="40" l="1"/>
  <c r="G69" i="40"/>
  <c r="F69" i="40"/>
  <c r="E69" i="40"/>
  <c r="D69" i="40"/>
  <c r="C69" i="40"/>
  <c r="H66" i="40"/>
  <c r="G66" i="40"/>
  <c r="F66" i="40"/>
  <c r="E66" i="40"/>
  <c r="D66" i="40"/>
  <c r="C66" i="40"/>
  <c r="H63" i="40"/>
  <c r="G63" i="40"/>
  <c r="F63" i="40"/>
  <c r="E63" i="40"/>
  <c r="D63" i="40"/>
  <c r="C63" i="40"/>
  <c r="H60" i="40"/>
  <c r="G60" i="40"/>
  <c r="F60" i="40"/>
  <c r="E60" i="40"/>
  <c r="D60" i="40"/>
  <c r="C60" i="40"/>
  <c r="H57" i="40"/>
  <c r="G57" i="40"/>
  <c r="F57" i="40"/>
  <c r="E57" i="40"/>
  <c r="D57" i="40"/>
  <c r="C57" i="40"/>
  <c r="H54" i="40"/>
  <c r="G54" i="40"/>
  <c r="F54" i="40"/>
  <c r="E54" i="40"/>
  <c r="D54" i="40"/>
  <c r="C54" i="40"/>
  <c r="H50" i="40"/>
  <c r="G50" i="40"/>
  <c r="F50" i="40"/>
  <c r="E50" i="40"/>
  <c r="D50" i="40"/>
  <c r="C50" i="40"/>
  <c r="H47" i="40"/>
  <c r="G47" i="40"/>
  <c r="F47" i="40"/>
  <c r="E47" i="40"/>
  <c r="D47" i="40"/>
  <c r="C47" i="40"/>
  <c r="H44" i="40"/>
  <c r="G44" i="40"/>
  <c r="F44" i="40"/>
  <c r="E44" i="40"/>
  <c r="D44" i="40"/>
  <c r="C44" i="40"/>
  <c r="H41" i="40"/>
  <c r="G41" i="40"/>
  <c r="F41" i="40"/>
  <c r="E41" i="40"/>
  <c r="D41" i="40"/>
  <c r="C41" i="40"/>
  <c r="H38" i="40"/>
  <c r="G38" i="40"/>
  <c r="F38" i="40"/>
  <c r="E38" i="40"/>
  <c r="D38" i="40"/>
  <c r="C38" i="40"/>
  <c r="H35" i="40"/>
  <c r="G35" i="40"/>
  <c r="F35" i="40"/>
  <c r="E35" i="40"/>
  <c r="D35" i="40"/>
  <c r="C35" i="40"/>
  <c r="G13" i="40"/>
  <c r="E13" i="40"/>
  <c r="C13" i="40"/>
  <c r="G12" i="40"/>
  <c r="E12" i="40"/>
  <c r="C12" i="40"/>
  <c r="G11" i="40"/>
  <c r="C11" i="40"/>
  <c r="G138" i="44" l="1"/>
  <c r="G137" i="44"/>
  <c r="G136" i="44"/>
  <c r="G11" i="44"/>
  <c r="G148" i="46"/>
  <c r="G147" i="46"/>
  <c r="G146" i="46"/>
  <c r="G80" i="46"/>
  <c r="G11" i="46"/>
  <c r="G148" i="48"/>
  <c r="G147" i="48"/>
  <c r="G146" i="48"/>
  <c r="G80" i="48"/>
  <c r="G11" i="48"/>
  <c r="G148" i="40"/>
  <c r="G147" i="40"/>
  <c r="G146" i="40"/>
  <c r="G80" i="40"/>
  <c r="G11" i="21"/>
  <c r="E138" i="44"/>
  <c r="E137" i="44"/>
  <c r="C11" i="44"/>
  <c r="C80" i="46"/>
  <c r="C13" i="46"/>
  <c r="C12" i="46"/>
  <c r="C11" i="46"/>
  <c r="C185" i="48"/>
  <c r="D185" i="48"/>
  <c r="C80" i="48"/>
  <c r="C11" i="48"/>
  <c r="C185" i="40"/>
  <c r="D185" i="40"/>
  <c r="C80" i="40"/>
  <c r="D43" i="21" l="1"/>
  <c r="C13" i="21"/>
  <c r="C12" i="21"/>
  <c r="C11" i="21"/>
  <c r="D185" i="44"/>
  <c r="C185" i="44"/>
  <c r="D182" i="44"/>
  <c r="C182" i="44"/>
  <c r="D179" i="44"/>
  <c r="C179" i="44"/>
  <c r="D176" i="44"/>
  <c r="C176" i="44"/>
  <c r="D173" i="44"/>
  <c r="C173" i="44"/>
  <c r="D170" i="44"/>
  <c r="C170" i="44"/>
  <c r="D166" i="44"/>
  <c r="C166" i="44"/>
  <c r="D163" i="44"/>
  <c r="C163" i="44"/>
  <c r="D160" i="44"/>
  <c r="C160" i="44"/>
  <c r="D157" i="44"/>
  <c r="C157" i="44"/>
  <c r="D154" i="44"/>
  <c r="C154" i="44"/>
  <c r="D151" i="44"/>
  <c r="C151" i="44"/>
  <c r="D64" i="44"/>
  <c r="C64" i="44"/>
  <c r="D61" i="44"/>
  <c r="C61" i="44"/>
  <c r="D58" i="44"/>
  <c r="C58" i="44"/>
  <c r="D55" i="44"/>
  <c r="C55" i="44"/>
  <c r="D52" i="44"/>
  <c r="C52" i="44"/>
  <c r="D49" i="44"/>
  <c r="C49" i="44"/>
  <c r="D45" i="44"/>
  <c r="C45" i="44"/>
  <c r="D42" i="44"/>
  <c r="C42" i="44"/>
  <c r="D39" i="44"/>
  <c r="C39" i="44"/>
  <c r="D36" i="44"/>
  <c r="C36" i="44"/>
  <c r="D33" i="44"/>
  <c r="C33" i="44"/>
  <c r="D30" i="44"/>
  <c r="C30" i="44"/>
  <c r="C13" i="44"/>
  <c r="C12" i="44"/>
  <c r="D200" i="46"/>
  <c r="C200" i="46"/>
  <c r="D197" i="46"/>
  <c r="C197" i="46"/>
  <c r="D194" i="46"/>
  <c r="C194" i="46"/>
  <c r="D191" i="46"/>
  <c r="C191" i="46"/>
  <c r="D188" i="46"/>
  <c r="C188" i="46"/>
  <c r="D185" i="46"/>
  <c r="C185" i="46"/>
  <c r="D181" i="46"/>
  <c r="C181" i="46"/>
  <c r="D178" i="46"/>
  <c r="C178" i="46"/>
  <c r="D175" i="46"/>
  <c r="C175" i="46"/>
  <c r="D172" i="46"/>
  <c r="C172" i="46"/>
  <c r="D169" i="46"/>
  <c r="C169" i="46"/>
  <c r="D166" i="46"/>
  <c r="C166" i="46"/>
  <c r="D135" i="46"/>
  <c r="C135" i="46"/>
  <c r="D132" i="46"/>
  <c r="C132" i="46"/>
  <c r="D129" i="46"/>
  <c r="C129" i="46"/>
  <c r="D126" i="46"/>
  <c r="C126" i="46"/>
  <c r="D123" i="46"/>
  <c r="C123" i="46"/>
  <c r="D120" i="46"/>
  <c r="C120" i="46"/>
  <c r="D116" i="46"/>
  <c r="C116" i="46"/>
  <c r="D113" i="46"/>
  <c r="C113" i="46"/>
  <c r="D110" i="46"/>
  <c r="C110" i="46"/>
  <c r="D107" i="46"/>
  <c r="C107" i="46"/>
  <c r="D104" i="46"/>
  <c r="C104" i="46"/>
  <c r="D101" i="46"/>
  <c r="C101" i="46"/>
  <c r="C82" i="46"/>
  <c r="C81" i="46"/>
  <c r="D69" i="46"/>
  <c r="C69" i="46"/>
  <c r="D66" i="46"/>
  <c r="C66" i="46"/>
  <c r="D63" i="46"/>
  <c r="C63" i="46"/>
  <c r="D60" i="46"/>
  <c r="C60" i="46"/>
  <c r="D57" i="46"/>
  <c r="C57" i="46"/>
  <c r="D54" i="46"/>
  <c r="C54" i="46"/>
  <c r="D50" i="46"/>
  <c r="C50" i="46"/>
  <c r="D47" i="46"/>
  <c r="C47" i="46"/>
  <c r="D44" i="46"/>
  <c r="C44" i="46"/>
  <c r="D41" i="46"/>
  <c r="C41" i="46"/>
  <c r="D38" i="46"/>
  <c r="C38" i="46"/>
  <c r="D35" i="46"/>
  <c r="C35" i="46"/>
  <c r="D62" i="21"/>
  <c r="C62" i="21"/>
  <c r="D59" i="21"/>
  <c r="C59" i="21"/>
  <c r="D56" i="21"/>
  <c r="C56" i="21"/>
  <c r="D53" i="21"/>
  <c r="C53" i="21"/>
  <c r="D50" i="21"/>
  <c r="C50" i="21"/>
  <c r="D47" i="21"/>
  <c r="C47" i="21"/>
  <c r="C43" i="21"/>
  <c r="D40" i="21"/>
  <c r="C40" i="21"/>
  <c r="D37" i="21"/>
  <c r="C37" i="21"/>
  <c r="D34" i="21"/>
  <c r="C34" i="21"/>
  <c r="D31" i="21"/>
  <c r="C31" i="21"/>
  <c r="D28" i="21"/>
  <c r="C28" i="21"/>
  <c r="D200" i="40"/>
  <c r="C200" i="40"/>
  <c r="D197" i="40"/>
  <c r="C197" i="40"/>
  <c r="D194" i="40"/>
  <c r="C194" i="40"/>
  <c r="D191" i="40"/>
  <c r="C191" i="40"/>
  <c r="D188" i="40"/>
  <c r="C188" i="40"/>
  <c r="C181" i="40"/>
  <c r="D178" i="40"/>
  <c r="C178" i="40"/>
  <c r="D175" i="40"/>
  <c r="C175" i="40"/>
  <c r="D172" i="40"/>
  <c r="C172" i="40"/>
  <c r="D169" i="40"/>
  <c r="C169" i="40"/>
  <c r="D166" i="40"/>
  <c r="C166" i="40"/>
  <c r="D135" i="40"/>
  <c r="C135" i="40"/>
  <c r="D132" i="40"/>
  <c r="C132" i="40"/>
  <c r="D129" i="40"/>
  <c r="C129" i="40"/>
  <c r="D126" i="40"/>
  <c r="C126" i="40"/>
  <c r="D123" i="40"/>
  <c r="C123" i="40"/>
  <c r="D120" i="40"/>
  <c r="C120" i="40"/>
  <c r="D116" i="40"/>
  <c r="C116" i="40"/>
  <c r="D113" i="40"/>
  <c r="C113" i="40"/>
  <c r="D110" i="40"/>
  <c r="C110" i="40"/>
  <c r="D107" i="40"/>
  <c r="C107" i="40"/>
  <c r="D104" i="40"/>
  <c r="C104" i="40"/>
  <c r="D101" i="40"/>
  <c r="C101" i="40"/>
  <c r="C82" i="40"/>
  <c r="C81" i="40"/>
  <c r="D200" i="48"/>
  <c r="C200" i="48"/>
  <c r="D197" i="48"/>
  <c r="C197" i="48"/>
  <c r="D194" i="48"/>
  <c r="C194" i="48"/>
  <c r="D191" i="48"/>
  <c r="C191" i="48"/>
  <c r="D188" i="48"/>
  <c r="C188" i="48"/>
  <c r="D181" i="48"/>
  <c r="C181" i="48"/>
  <c r="D178" i="48"/>
  <c r="C178" i="48"/>
  <c r="D175" i="48"/>
  <c r="C175" i="48"/>
  <c r="D172" i="48"/>
  <c r="C172" i="48"/>
  <c r="D169" i="48"/>
  <c r="C169" i="48"/>
  <c r="D166" i="48"/>
  <c r="C166" i="48"/>
  <c r="D135" i="48"/>
  <c r="C135" i="48"/>
  <c r="D132" i="48"/>
  <c r="C132" i="48"/>
  <c r="D129" i="48"/>
  <c r="C129" i="48"/>
  <c r="D126" i="48"/>
  <c r="C126" i="48"/>
  <c r="D123" i="48"/>
  <c r="C123" i="48"/>
  <c r="D120" i="48"/>
  <c r="C120" i="48"/>
  <c r="D116" i="48"/>
  <c r="C116" i="48"/>
  <c r="D113" i="48"/>
  <c r="C113" i="48"/>
  <c r="D110" i="48"/>
  <c r="C110" i="48"/>
  <c r="D107" i="48"/>
  <c r="C107" i="48"/>
  <c r="D104" i="48"/>
  <c r="C104" i="48"/>
  <c r="D101" i="48"/>
  <c r="C101" i="48"/>
  <c r="C82" i="48"/>
  <c r="C81" i="48"/>
  <c r="D69" i="48"/>
  <c r="C69" i="48"/>
  <c r="D66" i="48"/>
  <c r="C66" i="48"/>
  <c r="D63" i="48"/>
  <c r="C63" i="48"/>
  <c r="D60" i="48"/>
  <c r="C60" i="48"/>
  <c r="D57" i="48"/>
  <c r="C57" i="48"/>
  <c r="D54" i="48"/>
  <c r="C54" i="48"/>
  <c r="D50" i="48"/>
  <c r="C50" i="48"/>
  <c r="D47" i="48"/>
  <c r="C47" i="48"/>
  <c r="D44" i="48"/>
  <c r="C44" i="48"/>
  <c r="D41" i="48"/>
  <c r="C41" i="48"/>
  <c r="D38" i="48"/>
  <c r="C38" i="48"/>
  <c r="D35" i="48"/>
  <c r="C35" i="48"/>
  <c r="C13" i="48"/>
  <c r="C12" i="48"/>
  <c r="G170" i="44" l="1"/>
  <c r="H170" i="44"/>
  <c r="H185" i="44"/>
  <c r="G185" i="44"/>
  <c r="H182" i="44"/>
  <c r="G182" i="44"/>
  <c r="H179" i="44"/>
  <c r="G179" i="44"/>
  <c r="H176" i="44"/>
  <c r="G176" i="44"/>
  <c r="H173" i="44"/>
  <c r="G173" i="44"/>
  <c r="H166" i="44"/>
  <c r="G166" i="44"/>
  <c r="H163" i="44"/>
  <c r="G163" i="44"/>
  <c r="H160" i="44"/>
  <c r="G160" i="44"/>
  <c r="H157" i="44"/>
  <c r="G157" i="44"/>
  <c r="H154" i="44"/>
  <c r="G154" i="44"/>
  <c r="H151" i="44"/>
  <c r="G151" i="44"/>
  <c r="H64" i="44"/>
  <c r="G64" i="44"/>
  <c r="H61" i="44"/>
  <c r="G61" i="44"/>
  <c r="H58" i="44"/>
  <c r="G58" i="44"/>
  <c r="H55" i="44"/>
  <c r="G55" i="44"/>
  <c r="H52" i="44"/>
  <c r="G52" i="44"/>
  <c r="H49" i="44"/>
  <c r="G49" i="44"/>
  <c r="H45" i="44"/>
  <c r="G45" i="44"/>
  <c r="H42" i="44"/>
  <c r="G42" i="44"/>
  <c r="H39" i="44"/>
  <c r="G39" i="44"/>
  <c r="H36" i="44"/>
  <c r="G36" i="44"/>
  <c r="H33" i="44"/>
  <c r="G33" i="44"/>
  <c r="H30" i="44"/>
  <c r="G30" i="44"/>
  <c r="G13" i="44"/>
  <c r="G12" i="44"/>
  <c r="H197" i="46"/>
  <c r="G197" i="46"/>
  <c r="H194" i="46"/>
  <c r="G194" i="46"/>
  <c r="H191" i="46"/>
  <c r="G191" i="46"/>
  <c r="H188" i="46"/>
  <c r="G188" i="46"/>
  <c r="H185" i="46"/>
  <c r="G185" i="46"/>
  <c r="H200" i="46"/>
  <c r="G200" i="46"/>
  <c r="H181" i="46"/>
  <c r="G181" i="46"/>
  <c r="H178" i="46"/>
  <c r="G178" i="46"/>
  <c r="H175" i="46"/>
  <c r="G175" i="46"/>
  <c r="H172" i="46"/>
  <c r="G172" i="46"/>
  <c r="H169" i="46"/>
  <c r="G169" i="46"/>
  <c r="H166" i="46"/>
  <c r="G166" i="46"/>
  <c r="H135" i="46"/>
  <c r="G135" i="46"/>
  <c r="H132" i="46"/>
  <c r="G132" i="46"/>
  <c r="H129" i="46"/>
  <c r="G129" i="46"/>
  <c r="H126" i="46"/>
  <c r="G126" i="46"/>
  <c r="H123" i="46"/>
  <c r="G123" i="46"/>
  <c r="H120" i="46"/>
  <c r="G120" i="46"/>
  <c r="H116" i="46"/>
  <c r="G116" i="46"/>
  <c r="H113" i="46"/>
  <c r="G113" i="46"/>
  <c r="H110" i="46"/>
  <c r="G110" i="46"/>
  <c r="H107" i="46"/>
  <c r="G107" i="46"/>
  <c r="H104" i="46"/>
  <c r="G104" i="46"/>
  <c r="H101" i="46"/>
  <c r="G101" i="46"/>
  <c r="G82" i="46"/>
  <c r="G81" i="46"/>
  <c r="H69" i="46"/>
  <c r="G69" i="46"/>
  <c r="H66" i="46"/>
  <c r="G66" i="46"/>
  <c r="H63" i="46"/>
  <c r="G63" i="46"/>
  <c r="H60" i="46"/>
  <c r="G60" i="46"/>
  <c r="H57" i="46"/>
  <c r="G57" i="46"/>
  <c r="H54" i="46"/>
  <c r="G54" i="46"/>
  <c r="H50" i="46"/>
  <c r="G50" i="46"/>
  <c r="H47" i="46"/>
  <c r="G47" i="46"/>
  <c r="H44" i="46"/>
  <c r="G44" i="46"/>
  <c r="H41" i="46"/>
  <c r="G41" i="46"/>
  <c r="H38" i="46"/>
  <c r="G38" i="46"/>
  <c r="H35" i="46"/>
  <c r="G35" i="46"/>
  <c r="G13" i="46"/>
  <c r="G12" i="46"/>
  <c r="H200" i="48"/>
  <c r="G200" i="48"/>
  <c r="H197" i="48"/>
  <c r="G197" i="48"/>
  <c r="H194" i="48"/>
  <c r="G194" i="48"/>
  <c r="H191" i="48"/>
  <c r="G191" i="48"/>
  <c r="H188" i="48"/>
  <c r="G188" i="48"/>
  <c r="H185" i="48"/>
  <c r="G185" i="48"/>
  <c r="H181" i="48"/>
  <c r="G181" i="48"/>
  <c r="H178" i="48"/>
  <c r="G178" i="48"/>
  <c r="H175" i="48"/>
  <c r="G175" i="48"/>
  <c r="H172" i="48"/>
  <c r="G172" i="48"/>
  <c r="H169" i="48"/>
  <c r="G169" i="48"/>
  <c r="H166" i="48"/>
  <c r="G166" i="48"/>
  <c r="H135" i="48"/>
  <c r="G135" i="48"/>
  <c r="H132" i="48"/>
  <c r="G132" i="48"/>
  <c r="H129" i="48"/>
  <c r="G129" i="48"/>
  <c r="H126" i="48"/>
  <c r="G126" i="48"/>
  <c r="H123" i="48"/>
  <c r="G123" i="48"/>
  <c r="H120" i="48"/>
  <c r="G120" i="48"/>
  <c r="H116" i="48"/>
  <c r="G116" i="48"/>
  <c r="H113" i="48"/>
  <c r="G113" i="48"/>
  <c r="H110" i="48"/>
  <c r="G110" i="48"/>
  <c r="H107" i="48"/>
  <c r="G107" i="48"/>
  <c r="H104" i="48"/>
  <c r="G104" i="48"/>
  <c r="H101" i="48"/>
  <c r="G101" i="48"/>
  <c r="G82" i="48"/>
  <c r="G81" i="48"/>
  <c r="H69" i="48"/>
  <c r="G69" i="48"/>
  <c r="H66" i="48"/>
  <c r="G66" i="48"/>
  <c r="H63" i="48"/>
  <c r="G63" i="48"/>
  <c r="H60" i="48"/>
  <c r="G60" i="48"/>
  <c r="H57" i="48"/>
  <c r="G57" i="48"/>
  <c r="H54" i="48"/>
  <c r="G54" i="48"/>
  <c r="H50" i="48"/>
  <c r="G50" i="48"/>
  <c r="H47" i="48"/>
  <c r="G47" i="48"/>
  <c r="H44" i="48"/>
  <c r="G44" i="48"/>
  <c r="H41" i="48"/>
  <c r="G41" i="48"/>
  <c r="H38" i="48"/>
  <c r="G38" i="48"/>
  <c r="H35" i="48"/>
  <c r="G35" i="48"/>
  <c r="G13" i="48"/>
  <c r="G12" i="48"/>
  <c r="H200" i="40"/>
  <c r="G200" i="40"/>
  <c r="H197" i="40"/>
  <c r="G197" i="40"/>
  <c r="H194" i="40"/>
  <c r="G194" i="40"/>
  <c r="H191" i="40"/>
  <c r="G191" i="40"/>
  <c r="H188" i="40"/>
  <c r="G188" i="40"/>
  <c r="H185" i="40"/>
  <c r="G185" i="40"/>
  <c r="H181" i="40"/>
  <c r="G181" i="40"/>
  <c r="H178" i="40"/>
  <c r="G178" i="40"/>
  <c r="H175" i="40"/>
  <c r="G175" i="40"/>
  <c r="H172" i="40"/>
  <c r="G172" i="40"/>
  <c r="H169" i="40"/>
  <c r="G169" i="40"/>
  <c r="H166" i="40"/>
  <c r="G166" i="40"/>
  <c r="H135" i="40"/>
  <c r="G135" i="40"/>
  <c r="H132" i="40"/>
  <c r="G132" i="40"/>
  <c r="H129" i="40"/>
  <c r="G129" i="40"/>
  <c r="H126" i="40"/>
  <c r="G126" i="40"/>
  <c r="H123" i="40"/>
  <c r="G123" i="40"/>
  <c r="H120" i="40"/>
  <c r="G120" i="40"/>
  <c r="H116" i="40"/>
  <c r="G116" i="40"/>
  <c r="H113" i="40"/>
  <c r="G113" i="40"/>
  <c r="H110" i="40"/>
  <c r="G110" i="40"/>
  <c r="H107" i="40"/>
  <c r="G107" i="40"/>
  <c r="H104" i="40"/>
  <c r="G104" i="40"/>
  <c r="H101" i="40"/>
  <c r="G101" i="40"/>
  <c r="G82" i="40"/>
  <c r="G81" i="40"/>
  <c r="H62" i="21"/>
  <c r="G62" i="21"/>
  <c r="H59" i="21"/>
  <c r="G59" i="21"/>
  <c r="H56" i="21"/>
  <c r="G56" i="21"/>
  <c r="H53" i="21"/>
  <c r="G53" i="21"/>
  <c r="H50" i="21"/>
  <c r="G50" i="21"/>
  <c r="H47" i="21"/>
  <c r="G47" i="21"/>
  <c r="H43" i="21"/>
  <c r="G43" i="21"/>
  <c r="H40" i="21"/>
  <c r="G40" i="21"/>
  <c r="H37" i="21"/>
  <c r="G37" i="21"/>
  <c r="H34" i="21"/>
  <c r="G34" i="21"/>
  <c r="H31" i="21"/>
  <c r="G31" i="21"/>
  <c r="H28" i="21"/>
  <c r="G28" i="21"/>
  <c r="G13" i="21"/>
  <c r="G12" i="21"/>
  <c r="F200" i="48"/>
  <c r="E200" i="48"/>
  <c r="F197" i="48"/>
  <c r="E197" i="48"/>
  <c r="F194" i="48"/>
  <c r="E194" i="48"/>
  <c r="F191" i="48"/>
  <c r="E191" i="48"/>
  <c r="F188" i="48"/>
  <c r="E188" i="48"/>
  <c r="F185" i="48"/>
  <c r="E185" i="48"/>
  <c r="F181" i="48"/>
  <c r="E181" i="48"/>
  <c r="F178" i="48"/>
  <c r="E178" i="48"/>
  <c r="F175" i="48"/>
  <c r="E175" i="48"/>
  <c r="F172" i="48"/>
  <c r="E172" i="48"/>
  <c r="F169" i="48"/>
  <c r="E169" i="48"/>
  <c r="F166" i="48"/>
  <c r="E166" i="48"/>
  <c r="E148" i="48"/>
  <c r="E147" i="48"/>
  <c r="F135" i="48"/>
  <c r="E135" i="48"/>
  <c r="F132" i="48"/>
  <c r="E132" i="48"/>
  <c r="F129" i="48"/>
  <c r="E129" i="48"/>
  <c r="F126" i="48"/>
  <c r="E126" i="48"/>
  <c r="F123" i="48"/>
  <c r="E123" i="48"/>
  <c r="F120" i="48"/>
  <c r="E120" i="48"/>
  <c r="F116" i="48"/>
  <c r="E116" i="48"/>
  <c r="F113" i="48"/>
  <c r="E113" i="48"/>
  <c r="F110" i="48"/>
  <c r="E110" i="48"/>
  <c r="F107" i="48"/>
  <c r="E107" i="48"/>
  <c r="F104" i="48"/>
  <c r="E104" i="48"/>
  <c r="F101" i="48"/>
  <c r="E101" i="48"/>
  <c r="E82" i="48"/>
  <c r="E81" i="48"/>
  <c r="F69" i="48"/>
  <c r="E69" i="48"/>
  <c r="F66" i="48"/>
  <c r="E66" i="48"/>
  <c r="F63" i="48"/>
  <c r="E63" i="48"/>
  <c r="F60" i="48"/>
  <c r="E60" i="48"/>
  <c r="F57" i="48"/>
  <c r="E57" i="48"/>
  <c r="F54" i="48"/>
  <c r="E54" i="48"/>
  <c r="F50" i="48"/>
  <c r="E50" i="48"/>
  <c r="F47" i="48"/>
  <c r="E47" i="48"/>
  <c r="F44" i="48"/>
  <c r="E44" i="48"/>
  <c r="F41" i="48"/>
  <c r="E41" i="48"/>
  <c r="F38" i="48"/>
  <c r="E38" i="48"/>
  <c r="F35" i="48"/>
  <c r="E35" i="48"/>
  <c r="E13" i="48"/>
  <c r="E12" i="48"/>
  <c r="F42" i="44"/>
  <c r="F39" i="44"/>
  <c r="F56" i="21"/>
  <c r="E56" i="21"/>
  <c r="E37" i="21"/>
  <c r="F37" i="21"/>
  <c r="F135" i="46"/>
  <c r="F132" i="46"/>
  <c r="E132" i="46"/>
  <c r="E129" i="46"/>
  <c r="F129" i="46"/>
  <c r="F113" i="46"/>
  <c r="E113" i="46"/>
  <c r="E110" i="46"/>
  <c r="F110" i="46"/>
  <c r="F197" i="46"/>
  <c r="E197" i="46"/>
  <c r="F194" i="46"/>
  <c r="E194" i="46"/>
  <c r="F175" i="46"/>
  <c r="E175" i="46"/>
  <c r="F172" i="46"/>
  <c r="E172" i="46"/>
  <c r="F66" i="46"/>
  <c r="E66" i="46"/>
  <c r="F63" i="46"/>
  <c r="E63" i="46"/>
  <c r="F60" i="46"/>
  <c r="E60" i="46"/>
  <c r="F47" i="46"/>
  <c r="E47" i="46"/>
  <c r="F44" i="46"/>
  <c r="E44" i="46"/>
  <c r="F197" i="40"/>
  <c r="E197" i="40"/>
  <c r="E194" i="40"/>
  <c r="F194" i="40"/>
  <c r="F178" i="40"/>
  <c r="E178" i="40"/>
  <c r="E175" i="40"/>
  <c r="F175" i="40"/>
  <c r="F132" i="40"/>
  <c r="E132" i="40"/>
  <c r="E129" i="40"/>
  <c r="F129" i="40"/>
  <c r="F113" i="40"/>
  <c r="E113" i="40"/>
  <c r="F110" i="40"/>
  <c r="E110" i="40"/>
  <c r="F182" i="44"/>
  <c r="E182" i="44"/>
  <c r="F179" i="44"/>
  <c r="E179" i="44"/>
  <c r="F163" i="44"/>
  <c r="E163" i="44"/>
  <c r="F160" i="44"/>
  <c r="E160" i="44"/>
  <c r="F61" i="44"/>
  <c r="F58" i="44"/>
  <c r="E42" i="44"/>
  <c r="E39" i="44"/>
  <c r="E61" i="44"/>
  <c r="E58" i="44"/>
  <c r="F59" i="21"/>
  <c r="F40" i="21"/>
  <c r="E59" i="21"/>
  <c r="E40" i="21"/>
  <c r="F200" i="46"/>
  <c r="E200" i="46"/>
  <c r="F191" i="46"/>
  <c r="E191" i="46"/>
  <c r="F188" i="46"/>
  <c r="E188" i="46"/>
  <c r="F185" i="46"/>
  <c r="E185" i="46"/>
  <c r="F181" i="46"/>
  <c r="E181" i="46"/>
  <c r="F178" i="46"/>
  <c r="E178" i="46"/>
  <c r="F169" i="46"/>
  <c r="E169" i="46"/>
  <c r="F166" i="46"/>
  <c r="E166" i="46"/>
  <c r="E148" i="46"/>
  <c r="E147" i="46"/>
  <c r="E135" i="46"/>
  <c r="F126" i="46"/>
  <c r="E126" i="46"/>
  <c r="F123" i="46"/>
  <c r="E123" i="46"/>
  <c r="F120" i="46"/>
  <c r="E120" i="46"/>
  <c r="F116" i="46"/>
  <c r="E116" i="46"/>
  <c r="F107" i="46"/>
  <c r="E107" i="46"/>
  <c r="F104" i="46"/>
  <c r="E104" i="46"/>
  <c r="F101" i="46"/>
  <c r="E101" i="46"/>
  <c r="E82" i="46"/>
  <c r="E81" i="46"/>
  <c r="F69" i="46"/>
  <c r="E69" i="46"/>
  <c r="F57" i="46"/>
  <c r="E57" i="46"/>
  <c r="F54" i="46"/>
  <c r="E54" i="46"/>
  <c r="F50" i="46"/>
  <c r="E50" i="46"/>
  <c r="F41" i="46"/>
  <c r="E41" i="46"/>
  <c r="F38" i="46"/>
  <c r="E38" i="46"/>
  <c r="F35" i="46"/>
  <c r="E35" i="46"/>
  <c r="E13" i="46"/>
  <c r="E12" i="46"/>
  <c r="F185" i="44"/>
  <c r="E185" i="44"/>
  <c r="F176" i="44"/>
  <c r="E176" i="44"/>
  <c r="F173" i="44"/>
  <c r="E173" i="44"/>
  <c r="F170" i="44"/>
  <c r="E170" i="44"/>
  <c r="F166" i="44"/>
  <c r="E166" i="44"/>
  <c r="F157" i="44"/>
  <c r="E157" i="44"/>
  <c r="F154" i="44"/>
  <c r="E154" i="44"/>
  <c r="F151" i="44"/>
  <c r="E151" i="44"/>
  <c r="F64" i="44"/>
  <c r="E64" i="44"/>
  <c r="F55" i="44"/>
  <c r="E55" i="44"/>
  <c r="F52" i="44"/>
  <c r="E52" i="44"/>
  <c r="F49" i="44"/>
  <c r="E49" i="44"/>
  <c r="F45" i="44"/>
  <c r="E45" i="44"/>
  <c r="F36" i="44"/>
  <c r="E36" i="44"/>
  <c r="F33" i="44"/>
  <c r="E33" i="44"/>
  <c r="F30" i="44"/>
  <c r="E30" i="44"/>
  <c r="E13" i="44"/>
  <c r="E12" i="44"/>
  <c r="F181" i="40"/>
  <c r="E181" i="40"/>
  <c r="F172" i="40"/>
  <c r="E172" i="40"/>
  <c r="F169" i="40"/>
  <c r="E169" i="40"/>
  <c r="F166" i="40"/>
  <c r="E166" i="40"/>
  <c r="F116" i="40"/>
  <c r="E116" i="40"/>
  <c r="F107" i="40"/>
  <c r="E107" i="40"/>
  <c r="F104" i="40"/>
  <c r="E104" i="40"/>
  <c r="F101" i="40"/>
  <c r="E101" i="40"/>
  <c r="F43" i="21"/>
  <c r="E43" i="21"/>
  <c r="F34" i="21"/>
  <c r="E34" i="21"/>
  <c r="F31" i="21"/>
  <c r="E31" i="21"/>
  <c r="F28" i="21"/>
  <c r="E28" i="21"/>
  <c r="F200" i="40"/>
  <c r="E200" i="40"/>
  <c r="F191" i="40"/>
  <c r="E191" i="40"/>
  <c r="F188" i="40"/>
  <c r="E188" i="40"/>
  <c r="F185" i="40"/>
  <c r="E185" i="40"/>
  <c r="E148" i="40"/>
  <c r="E147" i="40"/>
  <c r="F135" i="40"/>
  <c r="E135" i="40"/>
  <c r="F126" i="40"/>
  <c r="E126" i="40"/>
  <c r="F123" i="40"/>
  <c r="E123" i="40"/>
  <c r="F120" i="40"/>
  <c r="E120" i="40"/>
  <c r="E82" i="40"/>
  <c r="E81" i="40"/>
  <c r="E13" i="21"/>
  <c r="E12" i="21"/>
  <c r="F62" i="21"/>
  <c r="E62" i="21"/>
  <c r="F53" i="21"/>
  <c r="E53" i="21"/>
  <c r="F50" i="21"/>
  <c r="E50" i="21"/>
  <c r="F47" i="21"/>
  <c r="E47" i="21"/>
</calcChain>
</file>

<file path=xl/sharedStrings.xml><?xml version="1.0" encoding="utf-8"?>
<sst xmlns="http://schemas.openxmlformats.org/spreadsheetml/2006/main" count="1684" uniqueCount="339">
  <si>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</si>
  <si>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</si>
  <si>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</si>
  <si>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</si>
  <si>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</si>
  <si>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Product Provider</t>
  </si>
  <si>
    <t>Manulife</t>
  </si>
  <si>
    <t>Transamerica</t>
  </si>
  <si>
    <t>Product Name</t>
  </si>
  <si>
    <t>Premium Term</t>
  </si>
  <si>
    <t>Policy Term</t>
  </si>
  <si>
    <t>Whole of Life</t>
  </si>
  <si>
    <t>Coverage</t>
  </si>
  <si>
    <t>ANB/ALB</t>
  </si>
  <si>
    <t>ALB</t>
  </si>
  <si>
    <t>Currency</t>
  </si>
  <si>
    <t>USD</t>
  </si>
  <si>
    <t>-</t>
  </si>
  <si>
    <t xml:space="preserve">Single Premium </t>
  </si>
  <si>
    <t>Company</t>
  </si>
  <si>
    <t>Plan name</t>
  </si>
  <si>
    <t xml:space="preserve">Transamerica </t>
  </si>
  <si>
    <t xml:space="preserve">Manulife </t>
  </si>
  <si>
    <t>Death Benefit</t>
  </si>
  <si>
    <t>NA</t>
  </si>
  <si>
    <t>Policy Loan</t>
  </si>
  <si>
    <t>Quit Smoking Incentive</t>
  </si>
  <si>
    <t>Lapse age based on guaranteed minimum crediting rate</t>
  </si>
  <si>
    <t xml:space="preserve">Breakeven Year (Policy Year)
</t>
  </si>
  <si>
    <t>8th</t>
  </si>
  <si>
    <t xml:space="preserve">Illustration: </t>
  </si>
  <si>
    <t>First Year Based on Guaranteed Crediting Rate</t>
  </si>
  <si>
    <t>Subsequent Years Based on General Crediting Rate/
Guaranteed Minimum Crediting Rate</t>
  </si>
  <si>
    <t>Policy Issuance Country/
Legal Jurisdiction</t>
  </si>
  <si>
    <t>Singapore
(This policy will be governed by and construed in accordance with the laws of Singapore)</t>
  </si>
  <si>
    <t>Singapore
(This policy is governed by laws of Bermuda)</t>
  </si>
  <si>
    <t>Entry Age
(Life Insured)</t>
  </si>
  <si>
    <t>Entry Age
(Policyowner)</t>
  </si>
  <si>
    <t>USD500,000</t>
  </si>
  <si>
    <t>Underwriting Risk Classes</t>
  </si>
  <si>
    <t>Loyalty Bonus/ Persistency Bonus</t>
  </si>
  <si>
    <t>Minimum Sum Assured (SA)</t>
  </si>
  <si>
    <t>Partial Withdrawals</t>
  </si>
  <si>
    <t xml:space="preserve">Target Customers </t>
  </si>
  <si>
    <t>Underwriting</t>
  </si>
  <si>
    <t>Full Medical Underwriting</t>
  </si>
  <si>
    <t>Premium Charge</t>
  </si>
  <si>
    <t>Surrender Charge</t>
  </si>
  <si>
    <t>Premiums &amp; Allocation</t>
  </si>
  <si>
    <t>▪ Increase is not allowed
▪ Min reduction is US$100,000, new sum assured after reduction cannot be less than minimum sum assured (US$500,000)</t>
  </si>
  <si>
    <t>Penalty-free Withdrawal</t>
  </si>
  <si>
    <t>Individual: Age 18 or above; and
Trustees or coporates of trust structures</t>
  </si>
  <si>
    <t>Accumulation of Value/Interest Crediting</t>
  </si>
  <si>
    <t>Yes. Available any time after the free-look period, subject to the terms of the policy contract</t>
  </si>
  <si>
    <t>Flexibilities/Others</t>
  </si>
  <si>
    <t>Maximum Sum Assured (SA)</t>
  </si>
  <si>
    <t>Index Account Composition
(among Index Sub-accounts)</t>
  </si>
  <si>
    <t>- Equals to the sum of values in Fixed Account and Index Account. Master Holding Segment and Individual Holding Segment are treated as one of the segments within Index Account. 
- Monthly Charges will be deducted at each Policy Monthiversary from Fixed Account, Master Holding Segment, Individual Holding Segment and each Segment under respective Index Sub-accounts on a pro-rata basis, in accordance with the value of each account/Segment against the Policy Value.</t>
  </si>
  <si>
    <t>Index Sub-account Interest</t>
  </si>
  <si>
    <t>Loyalty Bonus: 0.35% p.a (Year 11 to Age 100)
This is guaranteed and applicable on both Fixed and Index Accounts.</t>
  </si>
  <si>
    <t>Net Premium Allocation (Fixed Account (FA) and Index Account(IA))
(Net Premium = Premiums less Premium Charge)</t>
  </si>
  <si>
    <t xml:space="preserve">Change of Life Insured </t>
  </si>
  <si>
    <t xml:space="preserve">TransAmerica
</t>
  </si>
  <si>
    <t>Product Structure</t>
  </si>
  <si>
    <t>Product Structure
Strictly for PIAS' FA Representatives reference only
(Not for circulation to Prospects or Clients)</t>
  </si>
  <si>
    <t>S&amp;P Rating Provider</t>
  </si>
  <si>
    <t>A+</t>
  </si>
  <si>
    <t>Index</t>
  </si>
  <si>
    <t>4.10% (1st Year)</t>
  </si>
  <si>
    <t>Current Crediting Interest Rate</t>
  </si>
  <si>
    <t>Fixed Account</t>
  </si>
  <si>
    <t>Index Account</t>
  </si>
  <si>
    <t>S&amp;P500 Index Sub-Account</t>
  </si>
  <si>
    <t>Hang Seng Index Sub-Account</t>
  </si>
  <si>
    <t>Index Sub-Accounts Guaranteed minimum crediting rate by insurers</t>
  </si>
  <si>
    <t>Fixed Account Guaranteed minimum crediting rate by insurers</t>
  </si>
  <si>
    <t xml:space="preserve">Locked-In Crediting Interest Rate (CIR)
</t>
  </si>
  <si>
    <t>Cumulative Guaranteed CIR</t>
  </si>
  <si>
    <t>Persistency Bonus Rate</t>
  </si>
  <si>
    <t>7th</t>
  </si>
  <si>
    <t>Day 1 Death Benefit/Single Premium</t>
  </si>
  <si>
    <t>Day 1 Death Benefit</t>
  </si>
  <si>
    <t>AA-</t>
  </si>
  <si>
    <t>Fixed Account Guaranteed Minimum Crediting Rate</t>
  </si>
  <si>
    <t>Surrender Value</t>
  </si>
  <si>
    <t xml:space="preserve">Surrender Value </t>
  </si>
  <si>
    <t>Surrender Value/Single Premium @ 100</t>
  </si>
  <si>
    <t>USD200M (PI quotation limitation)</t>
  </si>
  <si>
    <t>Acceleration of Death Benefit, up to TI limit of $2 million (up to age 99)</t>
  </si>
  <si>
    <t>5 options to choose from: 
1. 0% FA; 100% IA
2. 25% FA; 75% IA
3. 50% FA; 50% IA
4. 75% FA; 25% IA
5. 100% FA; 0% IA</t>
  </si>
  <si>
    <t>Starting from Policy Year 11, up to 5% of the Account Value can be withdrawn per Policy Year, without incurring a Surrender Charge or without reducing the Face Amount.
Any unused Penalty Free Withdrawal Limit will expire by the end of policy year and cannot be carried forward to next policy year.</t>
  </si>
  <si>
    <t>▪ Allowed after 2 years from the Policy Issue Date
▪ Limit to 2x for individual owned policies and unlimited for corporate owned policies</t>
  </si>
  <si>
    <t>9th</t>
  </si>
  <si>
    <t>Automatic Premium Spread/Dollar Cost Averaging Feature to Spread the Premium Allocated into Index Account</t>
  </si>
  <si>
    <r>
      <rPr>
        <b/>
        <sz val="11"/>
        <color rgb="FF0000CC"/>
        <rFont val="Calibri"/>
        <family val="2"/>
        <scheme val="minor"/>
      </rPr>
      <t xml:space="preserve">Available and enhances surrender value by waiving a portion of the surrender charge for the first 12 policy years. </t>
    </r>
    <r>
      <rPr>
        <sz val="11"/>
        <rFont val="Calibri"/>
        <family val="2"/>
        <scheme val="minor"/>
      </rPr>
      <t xml:space="preserve">
Must be added before policy is issued and applicable during 
- Full surrender
- Lapse processing
Requires an additional 1.5% premium charge during first 12 years. Kindly refer to 'Fees &amp; Charges' tab for premium charge</t>
    </r>
  </si>
  <si>
    <t xml:space="preserve">The higher value based on Guaranteed Minimum Crediting Rate </t>
  </si>
  <si>
    <t xml:space="preserve">The higher value based on Current Crediting Rate </t>
  </si>
  <si>
    <t>Current Assumed Index Crediting Rate</t>
  </si>
  <si>
    <t>5.70% (Current Assumed Crediting Rate)</t>
  </si>
  <si>
    <t>2.00% (Cumulative Guaranteed Crediting Interest Rate)</t>
  </si>
  <si>
    <t>7.25% (Current Assumed Crediting Rate)</t>
  </si>
  <si>
    <t>The higher value based on Cumulative Guaranteed Crediting Rate</t>
  </si>
  <si>
    <t>The higher value based on Current Index Assumed Crediting Rate</t>
  </si>
  <si>
    <t>Fixed Account Crediting Rate</t>
  </si>
  <si>
    <t>4.2% (Current Rate)</t>
  </si>
  <si>
    <t>Index Account Crediting Rate</t>
  </si>
  <si>
    <t>2% (Guaranteed Rate)</t>
  </si>
  <si>
    <t>2% (Cumulative Guaranteed Rate)</t>
  </si>
  <si>
    <t>4.10% (Current Rate)</t>
  </si>
  <si>
    <t>5.70% (Assumed Rate)</t>
  </si>
  <si>
    <t>7.25% (Assumed Rate)</t>
  </si>
  <si>
    <t xml:space="preserve">The higher value based on Guaranteed Crediting Rate </t>
  </si>
  <si>
    <t xml:space="preserve">The higher value based on Current &amp; Assumed Crediting Rate </t>
  </si>
  <si>
    <t>122+</t>
  </si>
  <si>
    <t xml:space="preserve">Policy Year </t>
  </si>
  <si>
    <t>Monthly Expense Charge rate per $1,000 sum assured per month (current rates)</t>
  </si>
  <si>
    <t>Monthly Expense Charge rate per $1,000 sum assured per month (guaranteed maximum rates)</t>
  </si>
  <si>
    <t>Monthly Face Amount Charge rate per $1,000 of face amount (current rates)</t>
  </si>
  <si>
    <t>Monthly Face Amount Charge rate per $1,000 of face amount (maximum rates)</t>
  </si>
  <si>
    <t>Monthly Face Amount Charge/Monthly Expense Charge Comparison
Strictly for PIAS' FA Representatives reference only
(Not for circulation to Prospects or Clients)</t>
  </si>
  <si>
    <t>Cost of Insurance rate per $1,000 sum at risk per month
(Current rates)</t>
  </si>
  <si>
    <t>2.00% (First 10 policy years)
1.50% (From 11th policy year onwards)</t>
  </si>
  <si>
    <r>
      <t xml:space="preserve">- Region 1S and Region 1: </t>
    </r>
    <r>
      <rPr>
        <b/>
        <sz val="11"/>
        <color rgb="FF0000CC"/>
        <rFont val="Calibri"/>
        <family val="2"/>
        <scheme val="minor"/>
      </rPr>
      <t xml:space="preserve">15 days </t>
    </r>
    <r>
      <rPr>
        <sz val="11"/>
        <color theme="1"/>
        <rFont val="Calibri"/>
        <family val="2"/>
        <scheme val="minor"/>
      </rPr>
      <t xml:space="preserve">-80 (ALB)
- Region 2: </t>
    </r>
    <r>
      <rPr>
        <b/>
        <sz val="11"/>
        <color rgb="FF0000CC"/>
        <rFont val="Calibri"/>
        <family val="2"/>
        <scheme val="minor"/>
      </rPr>
      <t>15 days</t>
    </r>
    <r>
      <rPr>
        <sz val="11"/>
        <color theme="1"/>
        <rFont val="Calibri"/>
        <family val="2"/>
        <scheme val="minor"/>
      </rPr>
      <t xml:space="preserve"> -75 (ALB)</t>
    </r>
  </si>
  <si>
    <t>(i) Single Premium (split premium is allowed; to be paid within the first Policy Year)
(ii) Planned Premiums (flexible to be paid until Insured’s Age 121)
Customers may contribute additional unscheduled Premium at any time; subject to TLB’s approval.</t>
  </si>
  <si>
    <t>Available which waives a percentage of the policy's surrender charge at full surrender during first 6 policy years. 
Endorsement must be elected at policy issue and requires an additional 0.2% premium charge in policy years 1-6.</t>
  </si>
  <si>
    <t>Fee &amp; Charges
Strictly for PIAS' FA Representatives reference only
(Not for circulation to Prospects or Clients)</t>
  </si>
  <si>
    <t>Cost of Insurance (COI)
Strictly for PIAS' FA Representatives reference only
(Not for circulation to Prospects or Clients)</t>
  </si>
  <si>
    <t>Content Page</t>
  </si>
  <si>
    <t>What we like about the plan / USPs</t>
  </si>
  <si>
    <r>
      <rPr>
        <b/>
        <sz val="11"/>
        <rFont val="Calibri"/>
        <family val="2"/>
        <scheme val="minor"/>
      </rPr>
      <t>Features Comparison</t>
    </r>
    <r>
      <rPr>
        <b/>
        <sz val="11"/>
        <color theme="1"/>
        <rFont val="Calibri"/>
        <family val="2"/>
        <scheme val="minor"/>
      </rPr>
      <t xml:space="preserve">
Strictly for PIAS' FA Representatives reference only
(Not for circulation to Prospects or Clients)</t>
    </r>
  </si>
  <si>
    <t>2. Product Structure</t>
  </si>
  <si>
    <t>3. Product Features</t>
  </si>
  <si>
    <t>4. Fees &amp; Charges</t>
  </si>
  <si>
    <t>7.1  100% Fixed Account</t>
  </si>
  <si>
    <t>7.2 75% Fixed Account, 25% Index Account</t>
  </si>
  <si>
    <t>7.3 50% Fixed Account &amp; 50% Index Account</t>
  </si>
  <si>
    <t>7.4 25% Fixed Account &amp; 75% Index Account</t>
  </si>
  <si>
    <t>7.5 100% Index Account</t>
  </si>
  <si>
    <t>Global Index Account</t>
  </si>
  <si>
    <t>Global Index Account:</t>
  </si>
  <si>
    <t>Singlife</t>
  </si>
  <si>
    <t>Singlife Legacy Indexed Universal Life</t>
  </si>
  <si>
    <t xml:space="preserve">Based on MNS ALB40/ANB41, US$10,000,000 face amount. 
Standard non-smoker risk class, SG Residency , non cash value enhancement (CVE)
</t>
  </si>
  <si>
    <t>Day 1 Surrender Cash Value</t>
  </si>
  <si>
    <t>Day 1  Surrender Cash Value/Single Premium</t>
  </si>
  <si>
    <t>Day 1 Account Value/Single Premium</t>
  </si>
  <si>
    <t>Day 1 Account Value</t>
  </si>
  <si>
    <t>4.25% (Current Rate)</t>
  </si>
  <si>
    <t>Nasdaq-100 Index Sub-Account</t>
  </si>
  <si>
    <t>7.20% (Assumed Rate)</t>
  </si>
  <si>
    <t>7.50% (Assumed Rate)</t>
  </si>
  <si>
    <t>7.50% (Current Assumed Crediting Rate)</t>
  </si>
  <si>
    <t>7.20% (Current Assumed Crediting Rate)</t>
  </si>
  <si>
    <t>ANB</t>
  </si>
  <si>
    <t>19-99</t>
  </si>
  <si>
    <t>First Party: 19-75
Third Party: 17-75</t>
  </si>
  <si>
    <t xml:space="preserve">Mass Affluent </t>
  </si>
  <si>
    <t xml:space="preserve">HNW </t>
  </si>
  <si>
    <t>HNW</t>
  </si>
  <si>
    <t>USD250,000</t>
  </si>
  <si>
    <t>Subject to underwriting and per life limit</t>
  </si>
  <si>
    <r>
      <t xml:space="preserve">Acceleration of Death Benefit, </t>
    </r>
    <r>
      <rPr>
        <b/>
        <sz val="11"/>
        <color rgb="FF0000CC"/>
        <rFont val="Calibri"/>
        <family val="2"/>
        <scheme val="minor"/>
      </rPr>
      <t>up to TI limit of $5.5 million (whole of life)</t>
    </r>
  </si>
  <si>
    <t>Account Reallocation Feature to allocate future net premiums into Fixed Account and Index Account, and/or Index Sub-accounts</t>
  </si>
  <si>
    <t>Account Value/Policy Value</t>
  </si>
  <si>
    <t>Fixed Account / 
General Account Crediting Rates</t>
  </si>
  <si>
    <t>-Interest is calculated based on Fixed Account value and accrues on a daily basis and credited on a monthly basis.
- Current crediting rate: 4.2%
- Minimum crediting rate: 2%
- The minimum crediting rate in the 1st Policy Year will not be lower than the current crediting rate at policy issuance.
- During the 1st Policy Year, the crediting rate = max (current crediting rate at issue, current crediting rate)</t>
  </si>
  <si>
    <t xml:space="preserve">Minimum Account Value (MAV)/
Minimum Surrender Value (MSV)
</t>
  </si>
  <si>
    <r>
      <rPr>
        <b/>
        <sz val="11"/>
        <rFont val="Calibri"/>
        <family val="2"/>
        <scheme val="minor"/>
      </rPr>
      <t>Minimum Surrender Value:</t>
    </r>
    <r>
      <rPr>
        <sz val="11"/>
        <rFont val="Calibri"/>
        <family val="2"/>
        <scheme val="minor"/>
      </rPr>
      <t xml:space="preserve">
- Applicable and upon a full surrender, the policy never earns less than 2.00% p.a. on a cumulative basis regardless of the allocation between Fixed Account and Index Account in this policy.</t>
    </r>
  </si>
  <si>
    <t>Starting from Policy Year 6 to 10, up to 5% of the Account Value can be withdrawn per Policy Year, without incurring a Surrender Charge or without reducing the Face Amount.
Any balance of the Penalty Free Partial Withdrawal Limit that is not utilized in any applicable Policy Year will not be carried forward to the next Policy Year.</t>
  </si>
  <si>
    <t>Cash Value Enhancement (CVE) Option/ Surrender Charge Waiver</t>
  </si>
  <si>
    <t>Early Lapse Protection (ELP)/
No Lapse Guarantee</t>
  </si>
  <si>
    <t>Available and guarantees that the policy will not lapse as during the No Lapse Guarantee Period of first 5 policy years from policy effective date even if the Account Value or Minimum Account Value falls to 0 or below.
However, No Lapse Guarantee will be terminated when there is a Change of Life Insured and the total premiums paid for the policy after deducting any withdrawals and any amount the policyholder owes Singlife is lower than No Lapse Guarantee Premium</t>
  </si>
  <si>
    <t>Centennial Benefit/
Age 100 Advantage</t>
  </si>
  <si>
    <r>
      <rPr>
        <b/>
        <sz val="11"/>
        <color rgb="FF0000CC"/>
        <rFont val="Calibri"/>
        <family val="2"/>
        <scheme val="minor"/>
      </rPr>
      <t>Centennial Benefit is available</t>
    </r>
    <r>
      <rPr>
        <sz val="11"/>
        <color theme="1"/>
        <rFont val="Calibri"/>
        <family val="2"/>
        <scheme val="minor"/>
      </rPr>
      <t xml:space="preserve"> and starting from Age 100, no further Cost of Insurance (COI) &amp; Policy Expense Charge will be deducted from the policy and interest will continue to be credited to the policy.
However, Fund Charge will continue to be charged after age 100, as long as there is value in the Index Account
The following will apply:
- Premium payments will no longer be allowed. Any premiums received will be refunded to the policyholder without interest;
- Default Payment will not be allowed
-Loan interest will continue to apply if there is any outstanding loan. Loan repayments will continue to be accepted
- New loans and withdrawals will continue to be allowed up to policy anniversary on which the life assured is 121ANB. Thereafter, no new loans and withdrawals will be allowed.
- Account reallocation and Account Rebalancing will no longer be allowed</t>
    </r>
  </si>
  <si>
    <r>
      <rPr>
        <b/>
        <sz val="11"/>
        <color rgb="FF0000CC"/>
        <rFont val="Calibri"/>
        <family val="2"/>
        <scheme val="minor"/>
      </rPr>
      <t>Available</t>
    </r>
    <r>
      <rPr>
        <sz val="11"/>
        <rFont val="Calibri"/>
        <family val="2"/>
        <scheme val="minor"/>
      </rPr>
      <t xml:space="preserve"> and allows customer to change their risk class from smoker to non-smoker without full underwriting and at the same time, enjoy Standard Non-Smoker charges during the first 3 policy years.
By end of policy year 3, if Life Insured provides satisfactory evidence of having quit smoking for at least 12 consecutive months, the policy will be re-classified as Standard Non-Smoker. Future monthly COI and Face Amount Charges will then be based on Standard Non-Smoker’s rates.</t>
    </r>
  </si>
  <si>
    <t>Changes in Face Amount/Sum Insured</t>
  </si>
  <si>
    <t>- Increase is not allowed
- Min reduction is in multiples of US$50,000 and new sum assured after reduction cannot be less than minimum sum assured (US$250,000)</t>
  </si>
  <si>
    <t>Yes, 90% of the account value less surrender charge (if any), less any indebtedness. Available provided that the policy is not in default status. Currently at 5.5% p.a. compounded annually</t>
  </si>
  <si>
    <t>Yes, 90% of the surrender value less any policy debt.  Available any time after policy inception via written request except when policy is in lapse pending status. Currently at 6.75% p.a. compounded annually</t>
  </si>
  <si>
    <t>Face Amount Charge/ 
Policy Expense Charge/Monthly Expense Charge</t>
  </si>
  <si>
    <t>Fund Charge/
Performance Charge/
Cap Appreciation Charge</t>
  </si>
  <si>
    <t>Cost of Insurance Charge/
Insurance Charge</t>
  </si>
  <si>
    <r>
      <t xml:space="preserve">Starting from Policy Year 6, up to 10% of the Account Value can be withdrawn per Policy Year, </t>
    </r>
    <r>
      <rPr>
        <sz val="11"/>
        <rFont val="Calibri"/>
        <family val="2"/>
        <scheme val="minor"/>
      </rPr>
      <t>without incurring a Surrender Charge or without reducing the SA.</t>
    </r>
  </si>
  <si>
    <t>Info not available in PI</t>
  </si>
  <si>
    <t xml:space="preserve">Premium Financing </t>
  </si>
  <si>
    <t>CIMB</t>
  </si>
  <si>
    <t xml:space="preserve">Note: These products have been classified internally by PIAS as complex. For advisers to recommend the plan and for supervisors signing off on the FP, kindly refer to the announcement from PIAS T&amp;C (dated 11 Sep 2024): Changes to the Mandatory Training Requirements for Complex Products - Indexed Universal Life Products for training requirement. </t>
  </si>
  <si>
    <t>Signature Indexed Universal Life Select (III)</t>
  </si>
  <si>
    <t>Genesis III Indexed Universal Life</t>
  </si>
  <si>
    <t xml:space="preserve">Notes: 
(i) The assumed crediting rates (CR) are subject to changes by insurers.
(ii) 50% Fixed Account and 50% Index Account allocation (100% S&amp;P 500 Index Sub-account) allocation is selected for Singlife Legacy Indexed Universal Life &amp; Manulife SIUL Select (III); 50% Fixed Account and 50% S&amp;P 500 Index is selected for Transamerica Genesis III IUL.
</t>
  </si>
  <si>
    <t xml:space="preserve">Notes: 
(i) The assumed crediting rates (CR) are subject to changes by insurers.
(ii)  25% Fixed Account and 75% Index Account allocation (100% S&amp;P 500 Index Sub-account) allocation is selected for Singlife Legacy Indexed Universal Life &amp; Manulife SIUL Select (III); 25% Fixed Account and 75% S&amp;P 500 Index is selected for Transamerica Genesis III IUL.
</t>
  </si>
  <si>
    <t>Notes: 
(i) The assumed crediting rates (CR) are subject to changes by insurers.
(ii) 100% Fixed Account and 0% Index Account allocation is selected for this comparison.
(iii) Transamerica Genesis III IUL has a lower crediting rate for its Fixed Account at 4.10%p.a. as compared to Manulife SIUL Select (III) at 4.20%p.a.</t>
  </si>
  <si>
    <t>S&amp;P 500 Plus Index Sub-Account</t>
  </si>
  <si>
    <t>7.45% (Assumed Rate)</t>
  </si>
  <si>
    <t xml:space="preserve">Notes: 
(i) The assumed crediting rates (CR) are subject to changes by insurers.
(ii) 75% Fixed Account and 25% Index Account allocation (100% S&amp;P 500 Index Sub-account) allocation is selected for Singlife Legacy Indexed Universal Life &amp; Manulife SIUL Select (III); 75% Fixed Account and 25% S&amp;P 500 Index is selected for Transamerica Genesis III IUL
</t>
  </si>
  <si>
    <t>6.25% (Assumed Rate)</t>
  </si>
  <si>
    <t xml:space="preserve">Notes: 
(i) The assumed crediting rates (CR) are subject to changes by insurers.
(ii) 75% Fixed Account and 25% Index Account allocation (50% S&amp;P 500 Index Sub-account + 50% Nasdaq-100 Index Sub-account)  allocation is selected for Singlife Legacy Indexed Universal Life; 75% Fixed Account and 25% Index Account allocation (50% S&amp;P 500 Index Sub-account + 25% Hang Seng Index Sub-account + 25% Euro Stoxx 50 Index) is selected for Manulife SIUL Select (III); 75% Fixed Account and 25% Global Index Account allocation is selected for Transamerica Genesis III IUL
</t>
  </si>
  <si>
    <t>Euro Stoxx 50 Index</t>
  </si>
  <si>
    <t xml:space="preserve">Notes: 
(i) The assumed crediting rates (CR) are subject to changes by insurers.
(ii)  50% Fixed Account and 50% Index Account allocation (50% S&amp;P 500 Index Sub-account + 50% Nasdaq-100 Index Sub-account) is selected for Singlife Legacy Indexed Universal Life; 50% Fixed Account and 50% Index Account allocation (50% S&amp;P 500 Index Sub-account + 25% Hang Seng Index Sub-account + 25% Euro Stoxx 50 Index) is selected for Manulife SIUL Select (III); 50% Fixed Account and 50% Global Index Account allocation is selected for Transamerica Genesis III IUL.
</t>
  </si>
  <si>
    <t>Based on the above selected IA</t>
  </si>
  <si>
    <t>Notes: 
(i) The assumed crediting rates (CR) are subject to changes by insurers.
(ii) 25% Fixed Account and 75% Index Account allocation (50% S&amp;P 500 Index Sub-account + 50% Nasdaq-100 Index Sub-account) is selected for Singlife Legacy Indexed Universal Life; 25% Fixed Account and 75% Index Account allocation (50% S&amp;P 500 Index Sub-account + 25% Hang Seng Index Sub-account + 25% Euro Stoxx 50 Index) is selected for Manulife SIUL Select (III); 25% Fixed Account and 75% Global Index Account allocation is selected for Transamerica Genesis III IUL.</t>
  </si>
  <si>
    <t xml:space="preserve">Notes: 
(i) The assumed crediting rates (CR) are subject to changes by insurers.
(ii) 100% Index Account allocation (50% S&amp;P 500 Index Sub-account + 50% Nasdaq-100 Index Sub-account) is selected for Singlife Legacy Indexed Universal Life; 100% Index Account  (50% S&amp;P 500 Index Sub-account + 25% Hang Seng Index Sub-account + 25% Euro Stoxx 50 Index) is selected for Manulife SIUL Select (III); 100% Global Index Account allocation is selected for Transamerica Genesis III IUL
</t>
  </si>
  <si>
    <t>7.45% (Current Assumed Crediting Rate)</t>
  </si>
  <si>
    <t>Notes: 
(i) The assumed crediting rates (CR) are subject to changes by insurers.
(ii) 100% Index Account (100% S&amp;P 500 Index Sub-account) is selected for Singlife Legacy Indexed Universal Life &amp; Manulife SIUL Select (III);  100% S&amp;P 500 Index is selected for Transamerica Genesis III IUL.</t>
  </si>
  <si>
    <t>6.25% (Current Assumed Crediting Rate)</t>
  </si>
  <si>
    <t>Transamerica Genesis III Indexed Universal Life</t>
  </si>
  <si>
    <r>
      <t xml:space="preserve">A premium charge of 6.00% will be deducted from each Gross Premium before allocating to the FA or IA as Account Value.
</t>
    </r>
    <r>
      <rPr>
        <b/>
        <sz val="11"/>
        <color rgb="FF0000CC"/>
        <rFont val="Calibri"/>
        <family val="2"/>
        <scheme val="minor"/>
      </rPr>
      <t xml:space="preserve">For Cash Value Enhancement Endorsement option, it requires additional 0.20% premium charge in the first 6 policy years. </t>
    </r>
  </si>
  <si>
    <t xml:space="preserve">Up to 8% and deducted before a premium paid is allocated to Fixed Account and Index Account. 
For CVE option, it requires an additional 1.5% premium charge during the first 12 years. </t>
  </si>
  <si>
    <t>- Monthly expense charge rates per USD1,000 of Sum Assured will be charged in the first 15 years and vary by underwriting class, issue age, Policy Year, smoking status, and gender.
- Deducted proportionately from the Fixed Account, the Holding Account and the Index Account. The deduction from the Blended Index Account and Focus Index Account will be processed on a pro-rata basis across Segments.</t>
  </si>
  <si>
    <t xml:space="preserve">- Face Amount Charge per USD1,000 of Face Amount is deducted monthly, proportionately from the Fixed Account and Index Account (from Holding Segment and each Index Segment).
- Charge is based on Life Insured’s issue age, gender, underwriting class, residency code, and Face Amount band. 
- Rates are guaranteed at policy issuance, unless there is a change of Life Insured, change in Face Amount band, change in Underwriting Class and/or Residency Code.
- The charge period is as follows:
</t>
  </si>
  <si>
    <r>
      <t xml:space="preserve">- Policy Expense Charge rates per USD1,000 of Sum Assured will be deducted proportionately from Fixed Account and Index Account starting from the policy effective date and thereafter on every monthly anniversary date for the first 15 years.
-Charge is based on Life Insured’s age, gender, smoking status, country of residence, risk classification and the sum assured of the policy.
</t>
    </r>
    <r>
      <rPr>
        <b/>
        <sz val="11"/>
        <color rgb="FF0000CC"/>
        <rFont val="Calibri"/>
        <family val="2"/>
        <scheme val="minor"/>
      </rPr>
      <t xml:space="preserve">- Maximum policy expense charge rates are capped at 120% of the Policy Expense Charge rates stated in the Policy Schedule.
</t>
    </r>
  </si>
  <si>
    <t>- 0.083% monthly charge based on Account Value
- Only applicable to US Market Index Account, the S&amp;P 500 Index Account and the S&amp;P 500 Shariah Index Account</t>
  </si>
  <si>
    <t xml:space="preserve">- Applicable during the first 18 Policy Years. 
- Surrender Charge will be deducted from Policy Value upon surrender or reduction in Face Amount. 
- Applied on a pro-rata basis upon Manulife’s approval on the policyowner’s request to reduce Face Amount and withdrawal that causes a reduction in Face Amount. 
- Consists of an Initial Surrender Charge and Subsequent Surrender Charge
Initial Surrender Charge
Derived based on:
(i) single premium solved (IUL09) or total of 10-years level premium solved (IUL10) to endow at Face Amount at Age 100; and multiplied with
(ii) a fixed surrender charge factor of 13.5%.
Subsequent Surrender Charge
-	Surrender Charge applied will reduce gradually over the Surrender Charge Period until it becomes zero. 
-	The amount to which the Surrender Charge is reduced at any time is determined by multiplying the Initial Surrender Charge by the percentage that is applicable at that interval during the Surrender Charge Period.
Subsequent Surrender Charge = Initial Surrender Charge x Surrender Charge Grading Factor
</t>
  </si>
  <si>
    <t>- 0.083% monthly charge based on account value of the Index Account deducted proportionately from Holding Account and all open segments under Index Sub-Accounts, starting from policy effective date and D10monthly anniversary date as long as there is account value in Index Account.</t>
  </si>
  <si>
    <t>Subject to financial underwriting and per life limit</t>
  </si>
  <si>
    <r>
      <t xml:space="preserve">5 underwriting risk classes 
(3 for non-smoker and 2 for smoker)
</t>
    </r>
    <r>
      <rPr>
        <b/>
        <u/>
        <sz val="11"/>
        <rFont val="Calibri"/>
        <family val="2"/>
        <scheme val="minor"/>
      </rPr>
      <t>Non-Smoker</t>
    </r>
    <r>
      <rPr>
        <sz val="11"/>
        <rFont val="Calibri"/>
        <family val="2"/>
        <scheme val="minor"/>
      </rPr>
      <t xml:space="preserve">
Select Non-smoker
Preferred Non-smoker
Standard Non-smoker
</t>
    </r>
    <r>
      <rPr>
        <b/>
        <u/>
        <sz val="11"/>
        <rFont val="Calibri"/>
        <family val="2"/>
        <scheme val="minor"/>
      </rPr>
      <t>Smoker</t>
    </r>
    <r>
      <rPr>
        <sz val="11"/>
        <rFont val="Calibri"/>
        <family val="2"/>
        <scheme val="minor"/>
      </rPr>
      <t xml:space="preserve">
Preferred Smoker
Standard Smoker
Insured's age below 16: Standard Non-smoker</t>
    </r>
  </si>
  <si>
    <t>Acceleration of Death Benefit, up to TI limit of $2 million</t>
  </si>
  <si>
    <r>
      <rPr>
        <b/>
        <sz val="11"/>
        <color rgb="FF0000CC"/>
        <rFont val="Calibri"/>
        <family val="2"/>
        <scheme val="minor"/>
      </rPr>
      <t xml:space="preserve">5 Indexes: </t>
    </r>
    <r>
      <rPr>
        <sz val="11"/>
        <rFont val="Calibri"/>
        <family val="2"/>
        <scheme val="minor"/>
      </rPr>
      <t xml:space="preserve">
1. S&amp;P 500 Index
2. Hang Seng Index
3. EURO STOXX 50 Index: Europe’s leading blue-chip index for the Eurozone, comprising 50 large cap stocks from leading European companies.
4. S&amp;P 400 and Russell 2000 Index
5. S&amp;P 500 Shariah Index</t>
    </r>
  </si>
  <si>
    <r>
      <t xml:space="preserve">4 options to choose from:
1. Global Index Account with 40% allocation to S&amp;P 500 Index, 35% to Hang Seng Index and 25% to EURO TOXX 50 Index 
</t>
    </r>
    <r>
      <rPr>
        <b/>
        <sz val="11"/>
        <color rgb="FF0000CC"/>
        <rFont val="Calibri"/>
        <family val="2"/>
        <scheme val="minor"/>
      </rPr>
      <t>2. US Market Index Account with 50% allocation to S&amp;P 500 Index and 50% best performer between S&amp;P 400 and Russell 2000 Index</t>
    </r>
    <r>
      <rPr>
        <sz val="11"/>
        <rFont val="Calibri"/>
        <family val="2"/>
        <scheme val="minor"/>
      </rPr>
      <t xml:space="preserve">
3. 100% allocation to S&amp;P 500 Index Account 
</t>
    </r>
    <r>
      <rPr>
        <b/>
        <sz val="11"/>
        <color rgb="FF0000CC"/>
        <rFont val="Calibri"/>
        <family val="2"/>
        <scheme val="minor"/>
      </rPr>
      <t>4. 100% allocation to S&amp;P 500 Shariah Index Account</t>
    </r>
  </si>
  <si>
    <t xml:space="preserve">Yes, customers can request to re-allocate values between Fixed Account &amp; Index Account. </t>
  </si>
  <si>
    <r>
      <t>If Dollar Cost Averaging is selected, policyowner can elect to allocate funds to any of the sub-account of the Index Account on a monthly basis,</t>
    </r>
    <r>
      <rPr>
        <b/>
        <sz val="11"/>
        <color rgb="FF0000CC"/>
        <rFont val="Calibri"/>
        <family val="2"/>
        <scheme val="minor"/>
      </rPr>
      <t xml:space="preserve"> over the number of instalments specified by the policyowner </t>
    </r>
    <r>
      <rPr>
        <sz val="11"/>
        <rFont val="Calibri"/>
        <family val="2"/>
        <scheme val="minor"/>
      </rPr>
      <t xml:space="preserve">or over 12 instalments for each received premium. </t>
    </r>
  </si>
  <si>
    <t>- Equals to the sum of values in Fixed Account, Index Account and Holding Account. 
- Monthly Charges will be deducted at each Policy Monthiversary.E31</t>
  </si>
  <si>
    <r>
      <t xml:space="preserve">It consists of 4 sub-accounts. Each sub-account comprises Segment(s) that can earn Index Interest on the Segment Maturity Date.
The underlying Indices, index weightage and current Cap Rates of the sub-accounts are:
The IA has a Guaranteed Participation Rate of 100%, a Guaranteed Floor Rate of 0.00% p.a., and a Cap Rate that is declared from time to time with a </t>
    </r>
    <r>
      <rPr>
        <b/>
        <sz val="11"/>
        <color rgb="FF0000CC"/>
        <rFont val="Calibri"/>
        <family val="2"/>
        <scheme val="minor"/>
      </rPr>
      <t>guaranteed minimum rate of 3.50% p.a.</t>
    </r>
  </si>
  <si>
    <r>
      <rPr>
        <sz val="11"/>
        <rFont val="Calibri"/>
        <family val="2"/>
        <scheme val="minor"/>
      </rPr>
      <t xml:space="preserve">Persistency Bonus:  </t>
    </r>
    <r>
      <rPr>
        <b/>
        <sz val="11"/>
        <color rgb="FF0000CC"/>
        <rFont val="Calibri"/>
        <family val="2"/>
        <scheme val="minor"/>
      </rPr>
      <t xml:space="preserve">1.00% p.a. </t>
    </r>
    <r>
      <rPr>
        <sz val="11"/>
        <rFont val="Calibri"/>
        <family val="2"/>
        <scheme val="minor"/>
      </rPr>
      <t>starting from the later of Policy Year 11 or Insured’s Age 65 until Insured’s Age 121</t>
    </r>
  </si>
  <si>
    <t>Allowed any time after the Free-look Period, subject to the terms of the policy contract.
Partial withdrawals and applicable Surrender Charges will reduce the Sum Assured.
The reduced Sum Assured cannot be lower than the minimum Sum Assured.</t>
  </si>
  <si>
    <r>
      <t xml:space="preserve">Allows the change of Insured with new policy issued, subject to insurable interest and other conditions. 
</t>
    </r>
    <r>
      <rPr>
        <b/>
        <sz val="11"/>
        <color rgb="FF0000CC"/>
        <rFont val="Calibri"/>
        <family val="2"/>
        <scheme val="minor"/>
      </rPr>
      <t>Unlimited number of changes,</t>
    </r>
    <r>
      <rPr>
        <sz val="11"/>
        <color theme="1"/>
        <rFont val="Calibri"/>
        <family val="2"/>
        <scheme val="minor"/>
      </rPr>
      <t xml:space="preserve"> subject to Transamerica's approval.</t>
    </r>
  </si>
  <si>
    <r>
      <t xml:space="preserve">First Party: 18-80
Third Party (spouse): </t>
    </r>
    <r>
      <rPr>
        <b/>
        <sz val="11"/>
        <color rgb="FF0000CC"/>
        <rFont val="Calibri"/>
        <family val="2"/>
        <scheme val="minor"/>
      </rPr>
      <t>16</t>
    </r>
    <r>
      <rPr>
        <sz val="11"/>
        <color theme="1"/>
        <rFont val="Calibri"/>
        <family val="2"/>
        <scheme val="minor"/>
      </rPr>
      <t>-99</t>
    </r>
  </si>
  <si>
    <r>
      <t xml:space="preserve">First Party: 18– 70
Third Party: 0 </t>
    </r>
    <r>
      <rPr>
        <b/>
        <sz val="11"/>
        <color rgb="FF0000CC"/>
        <rFont val="Calibri"/>
        <family val="2"/>
        <scheme val="minor"/>
      </rPr>
      <t>(15 days)</t>
    </r>
    <r>
      <rPr>
        <sz val="11"/>
        <color theme="1"/>
        <rFont val="Calibri"/>
        <family val="2"/>
        <scheme val="minor"/>
      </rPr>
      <t>-80
Note: For 71-80 (subject to underwriting approval and facultative review)</t>
    </r>
  </si>
  <si>
    <r>
      <rPr>
        <b/>
        <sz val="11"/>
        <color rgb="FF0000CC"/>
        <rFont val="Calibri"/>
        <family val="2"/>
        <scheme val="minor"/>
      </rPr>
      <t xml:space="preserve">6 underwriting risk classes </t>
    </r>
    <r>
      <rPr>
        <sz val="11"/>
        <color theme="1"/>
        <rFont val="Calibri"/>
        <family val="2"/>
        <scheme val="minor"/>
      </rPr>
      <t xml:space="preserve">
(4 for non-smoker and 2 for smoker)
</t>
    </r>
    <r>
      <rPr>
        <b/>
        <u/>
        <sz val="11"/>
        <color theme="1"/>
        <rFont val="Calibri"/>
        <family val="2"/>
        <scheme val="minor"/>
      </rPr>
      <t xml:space="preserve">
Non-Smoker
</t>
    </r>
    <r>
      <rPr>
        <sz val="11"/>
        <color theme="1"/>
        <rFont val="Calibri"/>
        <family val="2"/>
        <scheme val="minor"/>
      </rPr>
      <t xml:space="preserve">Super Preferred Non-smoker
Preferred Non-smoker
</t>
    </r>
    <r>
      <rPr>
        <b/>
        <sz val="11"/>
        <color rgb="FF0000CC"/>
        <rFont val="Calibri"/>
        <family val="2"/>
        <scheme val="minor"/>
      </rPr>
      <t>Standard Plus Non-smoker</t>
    </r>
    <r>
      <rPr>
        <sz val="11"/>
        <color theme="1"/>
        <rFont val="Calibri"/>
        <family val="2"/>
        <scheme val="minor"/>
      </rPr>
      <t xml:space="preserve">
Standard Non-smoker
</t>
    </r>
    <r>
      <rPr>
        <b/>
        <u/>
        <sz val="11"/>
        <color theme="1"/>
        <rFont val="Calibri"/>
        <family val="2"/>
        <scheme val="minor"/>
      </rPr>
      <t>Smoker</t>
    </r>
    <r>
      <rPr>
        <sz val="11"/>
        <color theme="1"/>
        <rFont val="Calibri"/>
        <family val="2"/>
        <scheme val="minor"/>
      </rPr>
      <t xml:space="preserve">
Preferred Smoker
Standard Smoker</t>
    </r>
  </si>
  <si>
    <t>Death, Terminal illness</t>
  </si>
  <si>
    <t>Terminal illness</t>
  </si>
  <si>
    <r>
      <rPr>
        <b/>
        <sz val="11"/>
        <color rgb="FF0000CC"/>
        <rFont val="Calibri"/>
        <family val="2"/>
        <scheme val="minor"/>
      </rPr>
      <t>6 Indexes: 
1. S&amp;P 500 Plus Index 
2. S&amp;P PRISM Index</t>
    </r>
    <r>
      <rPr>
        <sz val="11"/>
        <rFont val="Calibri"/>
        <family val="2"/>
        <scheme val="minor"/>
      </rPr>
      <t xml:space="preserve"> 
3. S&amp;P 500 Index 
4. Euro Stoxx 50 Index 
5. Hang Seng Index 
</t>
    </r>
    <r>
      <rPr>
        <b/>
        <sz val="11"/>
        <color rgb="FF0000CC"/>
        <rFont val="Calibri"/>
        <family val="2"/>
        <scheme val="minor"/>
      </rPr>
      <t xml:space="preserve">6. S&amp;P GSCI Gold ER Index </t>
    </r>
  </si>
  <si>
    <r>
      <rPr>
        <b/>
        <sz val="11"/>
        <color rgb="FF0000CC"/>
        <rFont val="Calibri"/>
        <family val="2"/>
        <scheme val="minor"/>
      </rPr>
      <t xml:space="preserve">Flexible with a maximum of 3 Index Sub-account per policy and allocation into each Index Sub-account must be in multiples of 25%. Total allocations into all Index Sub-account must equal to 100%. </t>
    </r>
    <r>
      <rPr>
        <sz val="11"/>
        <rFont val="Calibri"/>
        <family val="2"/>
        <scheme val="minor"/>
      </rPr>
      <t xml:space="preserve">
Any amount allocated to Index Account will be first kept in Holding Segment until Segment Initiation Date, followed by creation of Segments under respective Index Sub-accounts according to the allocation percentage of the Index Account Composition chosen by customers (“Index Account Composition”). </t>
    </r>
  </si>
  <si>
    <t xml:space="preserve">Available and allows a customer to spread the Net Premium allocated into Index Account over 12 months to create an Index Segment in each month, over the next 12 months
Can be opted in or opted out before policy issuance and at any time after Policy Year 1, except when the policy is in lapse pending status. Any change in Automatic Premium Spread (opt-in or opt-out) will only apply to future amount allocated to Index Account.
</t>
  </si>
  <si>
    <r>
      <t xml:space="preserve">- Interest is calculated based on the performance of each index, and credited at the end of the 1-year Segment Term (on Segment Maturity Date).
- Minimum crediting rate: 0% minimum Floor Rate (protects the policy from negative index returns)
- Current crediting rate
a) Annual performance of underlying index, point-to-point, excluding dividends.
b) Subjected to the applicable Cap Rate
c) Guaranteed Minimum Cap Rate = 3% 
d) Current segment cap rate for
•	S&amp;P 500 Plus Index Sub-account: </t>
    </r>
    <r>
      <rPr>
        <b/>
        <sz val="11"/>
        <color rgb="FF0000CC"/>
        <rFont val="Calibri"/>
        <family val="2"/>
        <scheme val="minor"/>
      </rPr>
      <t>11.30%</t>
    </r>
    <r>
      <rPr>
        <sz val="11"/>
        <rFont val="Calibri"/>
        <family val="2"/>
        <scheme val="minor"/>
      </rPr>
      <t xml:space="preserve">
•	S&amp;P PRISM Index Sub-account: No cap rate (While there is no cap rate, there is a volatility control mechanism built into the Index rules that will limit its return)
•	S&amp;P 500 Index Sub-account: 9%
•	Euro Stoxx 50 Index Sub-account: 10%
•	Hang Seng Index Sub-account: 9%
•	S&amp;P GSCI Gold ER Index Sub-account: </t>
    </r>
    <r>
      <rPr>
        <b/>
        <sz val="11"/>
        <color rgb="FF0000CC"/>
        <rFont val="Calibri"/>
        <family val="2"/>
        <scheme val="minor"/>
      </rPr>
      <t>13.5%</t>
    </r>
    <r>
      <rPr>
        <sz val="11"/>
        <rFont val="Calibri"/>
        <family val="2"/>
        <scheme val="minor"/>
      </rPr>
      <t xml:space="preserve">
- The current Cap Rate for the Index Account is not guaranteed, and it can be different for each segment under the same Index Sub-account. </t>
    </r>
  </si>
  <si>
    <t>Loyalty Bonus: 0.80% p.a (Year 11 to Age 100), provided that the Face Amount is higher than the policy value as at the date Manulife credit interest to the Fixed and Index Accounts. 
This is guaranteed and applicable on both Fixed and Index Accounts.</t>
  </si>
  <si>
    <r>
      <rPr>
        <b/>
        <sz val="11"/>
        <rFont val="Calibri"/>
        <family val="2"/>
        <scheme val="minor"/>
      </rPr>
      <t>Minimum Surrender Value:</t>
    </r>
    <r>
      <rPr>
        <sz val="11"/>
        <rFont val="Calibri"/>
        <family val="2"/>
        <scheme val="minor"/>
      </rPr>
      <t xml:space="preserve">
- Applicable and determined by using a fixed crediting rate of 2% p.a. regardless of the actual crediting rates and any loyalty bonus earned by the Fixed &amp; Index Account, less applicable charges and withdrawals.</t>
    </r>
  </si>
  <si>
    <t>Allowed once per policy month after the 1st policy year except when the policy is in lapse pending status
Withdrawal is taken in the following sequence:
1. Fixed Account
2. Master Holding Segment
3. Individual Holding Segment; and
4. All Segments (pro-rated based on value in each Segment)</t>
  </si>
  <si>
    <t xml:space="preserve">Available and guarantees that the policy will not lapse as long as the ELP Cumulative Premium Test is met during the first 5 Policy Year (ELP period) even if the Net Surrender Value is less than or equal to zero. 
However, ELP will be terminated when there is a Change of Life Insured. </t>
  </si>
  <si>
    <r>
      <rPr>
        <b/>
        <sz val="11"/>
        <color rgb="FF0000CC"/>
        <rFont val="Calibri"/>
        <family val="2"/>
        <scheme val="minor"/>
      </rPr>
      <t xml:space="preserve">Age 100 Advantage is available </t>
    </r>
    <r>
      <rPr>
        <sz val="11"/>
        <rFont val="Calibri"/>
        <family val="2"/>
        <scheme val="minor"/>
      </rPr>
      <t>and starting from Age 100, no further Cost of Insurance (COI) Charge will be deducted from the policy and interest will continue to be credited to the policy. The policy value will increase, and the coverage continues.
However, Performance Charge will continue to be charged, as long as there is value in the S&amp;P 500 Plus Index Sub-account
The following will apply:
- Premium payment will no longer be allowed, except for loan repayments. 
- Interest earned by the Fixed Account and Index Account will continue to be credited. 
- Interest on any outstanding Policy Debt will continue to be charged. The policy will still lapse if policy debt exceeds policy value
- The death benefit will continue to apply.
- Account Reallocation will not be allowed. 
- Penalty Free Withdrawal will not be applicable.</t>
    </r>
  </si>
  <si>
    <t>- Increase is not allowed
- Reduction is allowed after Policy Year 1. Min reduction is US$100,000 and new sum assured after reduction cannot be less than minimum sum assured (US$500,000)</t>
  </si>
  <si>
    <r>
      <t xml:space="preserve">5 underwriting risk classes 
(3 for non-smoker and 2 for smoker)
</t>
    </r>
    <r>
      <rPr>
        <b/>
        <u/>
        <sz val="11"/>
        <color theme="1"/>
        <rFont val="Calibri"/>
        <family val="2"/>
        <scheme val="minor"/>
      </rPr>
      <t>Non-Smoker</t>
    </r>
    <r>
      <rPr>
        <sz val="11"/>
        <color theme="1"/>
        <rFont val="Calibri"/>
        <family val="2"/>
        <scheme val="minor"/>
      </rPr>
      <t xml:space="preserve">
Preferred Plus Non-smoker
Preferred Non-smoker
Standard Non-smoker
</t>
    </r>
    <r>
      <rPr>
        <b/>
        <u/>
        <sz val="11"/>
        <color theme="1"/>
        <rFont val="Calibri"/>
        <family val="2"/>
        <scheme val="minor"/>
      </rPr>
      <t xml:space="preserve">
Smoker
</t>
    </r>
    <r>
      <rPr>
        <sz val="11"/>
        <color theme="1"/>
        <rFont val="Calibri"/>
        <family val="2"/>
        <scheme val="minor"/>
      </rPr>
      <t>Preferred Smoker
Standard Smoker</t>
    </r>
  </si>
  <si>
    <r>
      <rPr>
        <sz val="11"/>
        <rFont val="Calibri"/>
        <family val="2"/>
        <scheme val="minor"/>
      </rPr>
      <t xml:space="preserve">2 Indexes: 
1. S&amp;P 500 Index
</t>
    </r>
    <r>
      <rPr>
        <b/>
        <sz val="11"/>
        <color rgb="FF0000CC"/>
        <rFont val="Calibri"/>
        <family val="2"/>
        <scheme val="minor"/>
      </rPr>
      <t xml:space="preserve">2. Nasdaq-100 Index </t>
    </r>
  </si>
  <si>
    <r>
      <rPr>
        <b/>
        <sz val="11"/>
        <color rgb="FF0000CC"/>
        <rFont val="Calibri"/>
        <family val="2"/>
        <scheme val="minor"/>
      </rPr>
      <t xml:space="preserve">5 options to choose from: </t>
    </r>
    <r>
      <rPr>
        <b/>
        <sz val="11"/>
        <rFont val="Calibri"/>
        <family val="2"/>
        <scheme val="minor"/>
      </rPr>
      <t xml:space="preserve">
</t>
    </r>
    <r>
      <rPr>
        <sz val="11"/>
        <rFont val="Calibri"/>
        <family val="2"/>
        <scheme val="minor"/>
      </rPr>
      <t xml:space="preserve">1. 0% S&amp;P 500 Index Sub-account; 100% Nasdaq-100 Index Sub-account
2. 25% S&amp;P 500 Index Sub-account; 75% Nasdaq-100 Index Sub-account
3. 50% S&amp;P 500 Index Sub-account; 50% Nasdaq-100 Index Sub-account
4. 75% S&amp;P 500 Index Sub-account; 25% Nasdaq-100 Index Sub-account
5. 100% S&amp;P 500 Index Sub-account; 0% Nasdaq-100 Index Sub-account
Net premium allocated to Index Account or the account value that is transferred into the Index Account will first be kept in Holding Account before it is transferred into the Index Sub-accounts to create Segments on the applicable Segment Start Date. 
</t>
    </r>
  </si>
  <si>
    <t xml:space="preserve">- Equals to the sum of account values of Fixed Account and Index Account. 
- Premium Charge will be deducted before net premium is allocated into the Fixed Account and Index Account based on the policyholder’s chosen net premium allocation.
- On the policy effective date and every monthly anniversary date, monthly charges will be deducted from the account value of the policy. It will be deducted proportionately from Fixed Account and/or Index Account, where applicable. 
- Interest credited to the Fixed Account and Index Account will form part of the account values of these accounts.
</t>
  </si>
  <si>
    <t xml:space="preserve">- Interest rate is calculated based on the point-to-point percentage change in the underlying Index’ market value (‘’Index Difference”), on the Segment Maturity Date as compared to the Segment Start Date, subject to the applicable Segment Floor Rate at 0% and Segment Cap Rate at 3% (current at 11%) under each Index Sub-account. No interest will be credited if the Policy is terminated prior to any Segment Maturity Date.  </t>
  </si>
  <si>
    <r>
      <rPr>
        <b/>
        <sz val="11"/>
        <rFont val="Calibri"/>
        <family val="2"/>
        <scheme val="minor"/>
      </rPr>
      <t xml:space="preserve">Minimum Account Value: 
</t>
    </r>
    <r>
      <rPr>
        <sz val="11"/>
        <rFont val="Calibri"/>
        <family val="2"/>
        <scheme val="minor"/>
      </rPr>
      <t xml:space="preserve">- Applicable and determined using a fixed 2.00% crediting rate on net premiums paid, regardless of the premium allocation between Fixed and Index Accounts, and any crediting rates (including the loyalty bonus crediting rate) earned by Fixed Account and Index Account, less all applicable monthly charges.
- Will not increase the amounts available for withdrawals and loans.
- Any transactions or changes made to the policy that affects the actual Account Value such as partial withdrawals, claims or change in fees and charges will also apply to MAV
</t>
    </r>
    <r>
      <rPr>
        <b/>
        <sz val="11"/>
        <rFont val="Calibri"/>
        <family val="2"/>
        <scheme val="minor"/>
      </rPr>
      <t xml:space="preserve">
Minimum Surrender Value: 
</t>
    </r>
    <r>
      <rPr>
        <sz val="11"/>
        <rFont val="Calibri"/>
        <family val="2"/>
        <scheme val="minor"/>
      </rPr>
      <t xml:space="preserve">- Applicable and determined as the Minimum Account Value less any applicable surrender charge
- Minimum Surrender Value less any amount the policyholder owes Singlife at the time of full surrender is payable if it is higher than the Account Value less surrender charge (if any).
</t>
    </r>
  </si>
  <si>
    <t xml:space="preserve">Allowed once after first Policy year, subject to following conditions:
-Policy is not in default status
- Minimum Partial withdrawal amount is US$500 in multiples of US$500
-Account value of policy must not fall below minimum amount of US$5000 after the partial withdrawal 
-Partial withdrawal does not cause the sum assured of policy to fall below the minimum sum assured prevailing at the time of application.
- Surrender charge will be imposed for any partial withdrawal made during the first 10 policy years, except for withdrawals made under Penalty Free Partial Withdrawal Benefit.
Withdrawal is taken in the following sequence:
1. Fixed Account
2. Holding Account; and
3. All open Segments under the index Sub-accounts on a pro-rated basis 
</t>
  </si>
  <si>
    <r>
      <t>▪ Allowed after</t>
    </r>
    <r>
      <rPr>
        <b/>
        <sz val="11"/>
        <color rgb="FF0000CC"/>
        <rFont val="Calibri"/>
        <family val="2"/>
        <scheme val="minor"/>
      </rPr>
      <t xml:space="preserve"> 1 year</t>
    </r>
    <r>
      <rPr>
        <sz val="11"/>
        <color theme="1"/>
        <rFont val="Calibri"/>
        <family val="2"/>
        <scheme val="minor"/>
      </rPr>
      <t xml:space="preserve"> from the Policy Issue Date
▪ </t>
    </r>
    <r>
      <rPr>
        <b/>
        <sz val="11"/>
        <color rgb="FF0000CC"/>
        <rFont val="Calibri"/>
        <family val="2"/>
        <scheme val="minor"/>
      </rPr>
      <t xml:space="preserve">Unlimited number of changes </t>
    </r>
    <r>
      <rPr>
        <sz val="11"/>
        <color theme="1"/>
        <rFont val="Calibri"/>
        <family val="2"/>
        <scheme val="minor"/>
      </rPr>
      <t>for individual owned policies and corporate owned policies</t>
    </r>
  </si>
  <si>
    <t>-Extended coverage to infants and juveniles, similar to Manulife IUL. 
-Provide flexibility as Net Premiums can be allocated to the Fixed Account, Global Index Account, US Market Index Account, S&amp;P 500 Index Account and S&amp;P 500 Shariah Index Account in whole percentages according to the client’s instructions.
-Availability of two unique index account options 
i) US Market Index Account – tied to US stock indices covering the three major market capitalization segment – the S&amp;P 500 Index (large-cap), the S&amp;P 400 Index (mid-cap), and the Russell 2000® Index (small-cap). This option offers diversification across US companies of different sizes and growth stages. A special feature of the US Market Index Account is that every year, it combines large-cap performance with whichever segment performs better between mid-cap and small-cap, so as to help minimize volatility while enhancing return potential.
ii) S&amp;P 500 Shariah Index Account – Solely linked to the S&amp;P 500 Shariah Index. This option only focuses on Shariah-compliant constituents of the S&amp;P 500 Index.
-Dollar Cost Averaging option to stabilize returns from market volatility.  The number of instalments can be specified by the policyowner. 
-Competitive Fixed Account's Guaranteed Minimum Crediting Interest Rate at 2.00%p.a. during the first 10 policy years, thereafter 1.50%p.a.
-Higher guaranteed Index segment cap rate at 3.5% (3% for Manulife and Singlife IUL)
-Up to 1% p.a. Persistency Bonus from Policy Year 11 onwards or Insured's age 65 whichever is later
-Early withdrawal up to 10% of Account Value per policy year from Policy Year 6 without incurring Surrender Charges or reducing Sum Assured
-Unlimited times of Exchange of Insured Persons  
-Additions of new administrative services to strengthen legacy and estate planning proposition: 
i) Appointment of a contingent owner
ii) Future Insurability Option
iii) Death Benefit Payout Option
-In terms of fees/charges 
i)For Cash Value Enhancement Endorsement option, it requires additional 0.20% premium charge in the first 6 policy years. This compares better against Singlife where it requires an additional 1.5% premium charge during the first 12 years.
ii) Its current COI is guaranteed in the first 5 Policy Years. After Policy Year 5, it is guaranteed to be no more than 110% of current COI.</t>
  </si>
  <si>
    <r>
      <t>- Allows for Juveniles (from 15 days old) as life assured under Third Party Policy.
- 6 underwriting risk classes, including a standard plus non-smoker risk class, allowing non-smoker to qualify for better rates. 
- Offers clients a choice of 6 index sub-accounts (including 4 new) that caters to clients’ investment preferences with the following 3 index that are unique to it:   S&amp;P 500 Plus Index, S&amp;P PRISM Index, S&amp;P GSCI Gold ER Index. 
- Offers index sub-accounts with higher cap rates to no cap. The new S&amp;P 500 Plus Index Sub-account and S&amp;P GSCI Gold ER Index Sub-account has a relatively high current segment cap rate of 11.3% and 13.5% respectively.  The new S&amp;P PRISM Index Sub-account has no cap rate but there is a volatility control mechanism built into the Index rules that will limit its return. 
- Provides flexibility for clients with up to 3 Index Sub-accounts (out of the 6 index sub-accounts) as Index Account Composition. 
- Cash Value Enhancement option is available, and it enhances surrender value by waiving a portion of the surrender charge for the first 12 policy years. To exercise this option, it requires an additional 1.5% premium charge during first 12 years.
- Like Singlife’s Centennial Benefit, it has Age 100 Advantage and starting from Age 100, no further Cost of Insurance (COI) Charge will be deducted from the policy and interest will continue to be credited to the policy. The policy value will increase, and the coverage continues.
- In terms of fees and charges
i) It has a relatively shorter Face Amount charge period of first 12 policy years for those aged 55 and above. The charge period for other IULs is 15 years.
ii) Its Performance Charge rates applicable only to its &amp;P 500 Plus Index are guaranteed at policy issuance.</t>
    </r>
    <r>
      <rPr>
        <sz val="11"/>
        <color rgb="FFFF0000"/>
        <rFont val="Calibri"/>
        <family val="2"/>
        <scheme val="minor"/>
      </rPr>
      <t xml:space="preserve">
</t>
    </r>
  </si>
  <si>
    <t>Manulife Signature Indexed Universal Life Select (III)</t>
  </si>
  <si>
    <t>The higher of Sum Assured or Account Value/Minimum Account Value, less any policy debt</t>
  </si>
  <si>
    <t>The higher of Sum Assured or Account Value, less any policy debt</t>
  </si>
  <si>
    <t>The higher of Face Amount or Policy Value, less any policy debt</t>
  </si>
  <si>
    <t>Flexible premium payment. Policyholder can choose to pay:
(i) a single premium payment; or
(ii) multiple premium payments from minimum of 2 years up to 100 ANB of the Life Assured, at every 1-year interval.
The Policyholder may skip a premium or discontinue premium payments entirely as long as the Policy has sufficient value for the deduction of the monthly charges. Unscheduled premiums can also be made to the Policy at any time subject to the minimum and maximum premium limit set by Singlife.
The total premiums paid throughout the policy term is subject to the maximum premium limit set for the Policy.
Premiums payments will no longer be allowed from the Policy Anniversary on which the Life Assured is 100 ANB.
The actual amount and frequency of premium payments will affect the Account Value, the Minimum Account Value and the duration of coverage of the Policy.</t>
  </si>
  <si>
    <t>Flexible premium payment. Policyholder can choose to pay
i) A lump sum amount or;
ii) Planned premium up to age 100 (amount the Policy Owner plans to pay in future years)
Policy Owner may choose how much to pay and when to make a premium payment (such as top ups), subject to maximum premium limit and maximum age allowed.
Policy Owner may also skip a planned premium or discontinue premium payments entirely so long as there is sufficient Net Surrender Value.
To skip a premium or discontinue premiums entirely, the Net Surrender Value must be sufficient to keep the policy in-force. 
Additional premium may be required to keep the policy in-force or to endow the policy if actual interest credited is lower than illustrated, or if loans or withdrawals are taken or if the COI charges increase. 
May affect the Early Lapse Protection (ELP) feature and cause the policy to go into lapse pending. 
Monthly deductions of Cost of Insurance (COI) and Face Amount Charge will still continue to be taken out from the policy value even when Policy Owner stops paying planned premiums.</t>
  </si>
  <si>
    <r>
      <rPr>
        <b/>
        <sz val="11"/>
        <color rgb="FF0000CC"/>
        <rFont val="Calibri"/>
        <family val="2"/>
        <scheme val="minor"/>
      </rPr>
      <t>Allocation of premium between these accounts must be in whole percentages according to the customer's instruction:</t>
    </r>
    <r>
      <rPr>
        <sz val="11"/>
        <rFont val="Calibri"/>
        <family val="2"/>
        <scheme val="minor"/>
      </rPr>
      <t xml:space="preserve">
1) Fixed Account
2) Global Index Account
3) US Market Index Account
4) S&amp;P500 Index Account
5) S&amp;P500 Shariah Index Account
</t>
    </r>
  </si>
  <si>
    <t>Allowed 1 year after the Policy Issue Date and before the Policy Anniversary on which the Life Assured is 100 ANB.
The Policyholder can apply to:
a) change the Net Premium Allocation for the Fixed Account and the Index Account; or
b) change the Index Account Composition for the Index Sub-accounts;</t>
  </si>
  <si>
    <t>Allowed 1 year after the Policy Issue Date. 
The Policyholder can apply to:
a) change the Net Premium Allocation for the Fixed Account and the Index Account; or
b) change the Index Account Composition for the Index Sub-accounts;</t>
  </si>
  <si>
    <t>Earns a crediting interest rate (CIR) on a daily basis and credited on each Monthly Policy Date:
- Policy Year 1: Lock-in Crediting Interest Rate of 4.10% p.a.
- Policy Year 2 onwards: CIR will be declared from time to time with a Guaranteed Minimum CIR of 2% p.a. for the first 10 Policy Years and thereafter, 1.50% p.a.</t>
  </si>
  <si>
    <r>
      <t xml:space="preserve">-Interest is calculated based on Fixed Account value and accrues on a daily basis and credited on a monthly basis.
</t>
    </r>
    <r>
      <rPr>
        <b/>
        <sz val="11"/>
        <color rgb="FF0000CC"/>
        <rFont val="Calibri"/>
        <family val="2"/>
        <scheme val="minor"/>
      </rPr>
      <t>- Current crediting rate: 4.25%</t>
    </r>
    <r>
      <rPr>
        <sz val="11"/>
        <rFont val="Calibri"/>
        <family val="2"/>
        <scheme val="minor"/>
      </rPr>
      <t xml:space="preserve">
- Minimum crediting rate: 2%
- The crediting rate in subsequent years will not be less than the minimum guaranteed crediting rate at 2%
- During the 1st Policy Year, Lock-in Guaranteed Crediting rate = Current crediting rate</t>
    </r>
  </si>
  <si>
    <t>Up to 6% and deducted before a premium paid is allocated to Fixed Account and 
Index Account.</t>
  </si>
  <si>
    <r>
      <t xml:space="preserve">- A monthly charge per US$1,000 of NAAR* deducted proportionately from the Fixed Account
and Index Account (from Holding Segment and each Index Segment)
- Rate varies by attained age, gender, underwriting class, residency code and any additional ratings
- COI charge is applicable up to age 100
- Current COI is guaranteed in the 1st policy year. </t>
    </r>
    <r>
      <rPr>
        <b/>
        <sz val="11"/>
        <color rgb="FF0000CC"/>
        <rFont val="Calibri"/>
        <family val="2"/>
        <scheme val="minor"/>
      </rPr>
      <t>After Policy Year 1, it is guaranteed to be no more than 110% of current COI for 1st policy year [before additional rating (if any)]</t>
    </r>
    <r>
      <rPr>
        <sz val="11"/>
        <rFont val="Calibri"/>
        <family val="2"/>
        <scheme val="minor"/>
      </rPr>
      <t xml:space="preserve">
*NAAR is (Face Amount - Policy Value)/ (1- per dollar COI rate including any additional rating), floored at 0</t>
    </r>
  </si>
  <si>
    <r>
      <t xml:space="preserve">- A monthly charge per $1,000 sum at risk* deducted proportionately from the Fixed Account, the Holding Account and the Index
Account. 
- Charged until Insured’s Age 121. 
</t>
    </r>
    <r>
      <rPr>
        <b/>
        <sz val="11"/>
        <color rgb="FF0000CC"/>
        <rFont val="Calibri"/>
        <family val="2"/>
        <scheme val="minor"/>
      </rPr>
      <t>- Current COI is guaranteed in the first 5 Policy Years. After Policy Year 5, it is guaranteed to be no more than 110% of current COI.</t>
    </r>
    <r>
      <rPr>
        <sz val="11"/>
        <rFont val="Calibri"/>
        <family val="2"/>
        <scheme val="minor"/>
      </rPr>
      <t xml:space="preserve">
*Sum at Risk is higher of Death Benefit less Account Value. For CVE option, it requires additional 0.20% premium charge in the first 6 policy years</t>
    </r>
  </si>
  <si>
    <r>
      <t xml:space="preserve">- A monthly charge deducted proportionately from the Fixed Account and Index Account starting from policy effective date and thereafter on each monthly anniversary date up to life insured 100ANB
- Rate varies by attained age, gender, smoking status, country of residence, risk classification, Sum at Risk and Health Extra* (if any) 
- COI charge is applicable up to age 100 and </t>
    </r>
    <r>
      <rPr>
        <b/>
        <sz val="11"/>
        <color rgb="FF0000CC"/>
        <rFont val="Calibri"/>
        <family val="2"/>
        <scheme val="minor"/>
      </rPr>
      <t>rates are guaranteed for the first 5 policy years.</t>
    </r>
    <r>
      <rPr>
        <sz val="11"/>
        <rFont val="Calibri"/>
        <family val="2"/>
        <scheme val="minor"/>
      </rPr>
      <t xml:space="preserve">
- COI rates are not guaranteed (except for the 1st policy year) and increase with attained age
- Maximum COI is capped at 120% of COI (before Health extra*)
(a)	Sum at Risk based on the account value of the policy = Sum Assured – Account Value of the Policy
(b)	Sum at Risk based on the Minimum Account Value of the policy = Sum Assured – Minimum Account Value of the policy
*Health Extra: Additional risk loadings that apply when the Life Assured does not meet the underwriting requirements to be accepted on standard terms and conditions.</t>
    </r>
  </si>
  <si>
    <r>
      <t xml:space="preserve">- 0.083% monthly charge based on Segment value, deducted proportionately from the Fixed Account and Index Account (from Master Holding Segment, Individual Holding Segment and each Segment). 
- Only applicable to S&amp;P 500 Plus Index Sub-account. 
</t>
    </r>
    <r>
      <rPr>
        <b/>
        <sz val="11"/>
        <color rgb="FF0000CC"/>
        <rFont val="Calibri"/>
        <family val="2"/>
        <scheme val="minor"/>
      </rPr>
      <t xml:space="preserve">- Rates are guaranteed at policy issuance. </t>
    </r>
  </si>
  <si>
    <r>
      <t xml:space="preserve">- </t>
    </r>
    <r>
      <rPr>
        <b/>
        <sz val="11"/>
        <color rgb="FF0000CC"/>
        <rFont val="Calibri"/>
        <family val="2"/>
        <scheme val="minor"/>
      </rPr>
      <t xml:space="preserve">Applies in the first 10 policy years </t>
    </r>
    <r>
      <rPr>
        <sz val="11"/>
        <rFont val="Calibri"/>
        <family val="2"/>
        <scheme val="minor"/>
      </rPr>
      <t xml:space="preserve">to Full Surrender, partial withdrawal, except for withdrawals made under the penalty free withdrawal benefit; or reduces the sum assured of the policy.
- Determined based on life assured’s age, gender, smoking status, country of residence and risk classification
Full Surrender: 
Surrender Charge Rate (%) X full amount withdrawn 
Partial Withdrawal: 
Within first 5 policy years: Surrender Charge Rate (%) X full amount withdrawn
From Policy Year 6 to 10:
Surrender Charge Rate (%) X Amount exceeding Penalty Free Partial Withdrawal Limit
Reduction in Sum Assured:
Surrender Charge Rate (%) X Amount of Sum Assured reduced 
(If the Account Value of the Policy is
insufficient to deduct the Surrender
Charge incurred, the request for Reduction in Sum Assured will not be allowed.)
</t>
    </r>
  </si>
  <si>
    <t xml:space="preserve">- Applies in the first 15 Policy Years and apply in case of policy termination, full surrender, partial withdrawal, and Lapse.
- In the 12th month of each Policy Year, the surrender charge rate of the next Policy Year will be used to calculate the surrender charge
</t>
  </si>
  <si>
    <r>
      <t xml:space="preserve">Notes: 
(i) The assumed crediting rates (CR) are subject to changes by insurers.
(ii) 100% Index Account  (100% S&amp;P 500 Index Sub-account) is selected for Singlife Legacy Indexed Universal Life; 100% Index Account  (100% S&amp;P 500 </t>
    </r>
    <r>
      <rPr>
        <b/>
        <u/>
        <sz val="11"/>
        <rFont val="Calibri"/>
        <family val="2"/>
        <scheme val="minor"/>
      </rPr>
      <t>Plus</t>
    </r>
    <r>
      <rPr>
        <b/>
        <sz val="11"/>
        <rFont val="Calibri"/>
        <family val="2"/>
        <scheme val="minor"/>
      </rPr>
      <t xml:space="preserve"> Index Sub-account) is selected for Manulife SIUL Select (III); 100% S&amp;P 500 Index is selected for Transamerica Genesis III IUL.</t>
    </r>
  </si>
  <si>
    <r>
      <t xml:space="preserve">Notes: 
(i) The assumed crediting rates (CR) are subject to changes by insurers.
(ii) 25% Fixed Account and 75% Index Account allocation (100% S&amp;P 500 Index Sub-account) allocation is selected for Singlife Legacy Indexed Universal Life; 25% Fixed Account and 75% Index Account (100% S&amp;P 500 </t>
    </r>
    <r>
      <rPr>
        <b/>
        <u/>
        <sz val="11"/>
        <rFont val="Calibri"/>
        <family val="2"/>
        <scheme val="minor"/>
      </rPr>
      <t xml:space="preserve">Plus </t>
    </r>
    <r>
      <rPr>
        <b/>
        <sz val="11"/>
        <rFont val="Calibri"/>
        <family val="2"/>
        <scheme val="minor"/>
      </rPr>
      <t xml:space="preserve">Index Sub-account) allocation is selected for Manulife SIUL Select (II);  25% Fixed Account and 75% S&amp;P 500 Index is selected for Transamerica Genesis II IUL.
</t>
    </r>
  </si>
  <si>
    <r>
      <t xml:space="preserve">Notes: 
(i) The assumed crediting rates (CR) are subject to changes by insurers.
(ii) 50% Fixed Account and 50% Index Account allocation (100% S&amp;P 500 Index Sub-account) allocation is selected for Singlife Legacy Indexed Universal Life; 50% Fixed Account and 50% Index Account (100% S&amp;P 500 </t>
    </r>
    <r>
      <rPr>
        <b/>
        <u/>
        <sz val="11"/>
        <rFont val="Calibri"/>
        <family val="2"/>
        <scheme val="minor"/>
      </rPr>
      <t>Plus</t>
    </r>
    <r>
      <rPr>
        <b/>
        <sz val="11"/>
        <rFont val="Calibri"/>
        <family val="2"/>
        <scheme val="minor"/>
      </rPr>
      <t xml:space="preserve"> Index Sub-account) allocation is selected for Manulife SIUL Select (III); 50% Fixed Account and 50% S&amp;P 500 Index is selected for Transamerica Genesis III IUL.
</t>
    </r>
  </si>
  <si>
    <r>
      <t xml:space="preserve">Notes: 
(i) The assumed crediting rates (CR) are subject to changes by insurers.
(ii) 75% Fixed Account and 25% Index Account allocation (100% S&amp;P 500 Index Sub-account) allocation is selected for Singlife Legacy Indexed Universal Life; 75% Fixed Account and 25% Index Account (100% S&amp;P 500 </t>
    </r>
    <r>
      <rPr>
        <b/>
        <u/>
        <sz val="11"/>
        <rFont val="Calibri"/>
        <family val="2"/>
        <scheme val="minor"/>
      </rPr>
      <t xml:space="preserve">Plus </t>
    </r>
    <r>
      <rPr>
        <b/>
        <sz val="11"/>
        <rFont val="Calibri"/>
        <family val="2"/>
        <scheme val="minor"/>
      </rPr>
      <t xml:space="preserve">Index Sub-account) allocation is selected for Manulife SIUL Select (III); 75% Fixed Account and 25% S&amp;P 500 Index is selected for Transamerica Genesis III IUL
</t>
    </r>
  </si>
  <si>
    <t>Manulife SIUL Select (III)</t>
  </si>
  <si>
    <t>Information below is based on MNS ALB40/ANB41, US$10,000,000 face amount</t>
  </si>
  <si>
    <t xml:space="preserve">Note: These products have been classified internally by PIAS as complex. For advisers to recommend the plan and for supervisors signing off on the FP, kindly refer to the announcement from PIAS T&amp;C (dated 11 Sep 2024): Changes to the Mandatory Training Requirements for Complex Products - Indexed Universal Life Products for training requirement. 
</t>
  </si>
  <si>
    <t>Monthly Policy Expense Charge rate per $1,000 of face amount (current rates)</t>
  </si>
  <si>
    <t>Monthly Policy Expense Charge rate per $1,000 of face amount (maximum rates)</t>
  </si>
  <si>
    <t xml:space="preserve">
This comparison is based on ALB30/ANB31</t>
  </si>
  <si>
    <t xml:space="preserve">
This comparison is based on ALB35/ANB36</t>
  </si>
  <si>
    <t xml:space="preserve"> 
This comparison is based on ALB40/ANB41</t>
  </si>
  <si>
    <t xml:space="preserve"> 
This comparison is based on ALB45/ANB46</t>
  </si>
  <si>
    <t xml:space="preserve"> 
This comparison is based on ALB50/ANB51</t>
  </si>
  <si>
    <t xml:space="preserve">
This comparison is based on ALB55/ANB56</t>
  </si>
  <si>
    <t xml:space="preserve">
This comparison is based on ALB60/ANB61</t>
  </si>
  <si>
    <t>-For Manulife SIUL Select (III), the monthly Face Amount Charge is per $1,000 of face amount for the first 18 years</t>
  </si>
  <si>
    <t>-For Manulife SIUL Select (III), the monthly Face Amount Charge is per $1,000 of face amount for the first 12 years</t>
  </si>
  <si>
    <t>Attained age
ANB/ALB</t>
  </si>
  <si>
    <t>100+</t>
  </si>
  <si>
    <t>Non-providers Products</t>
  </si>
  <si>
    <t>Provider</t>
  </si>
  <si>
    <t>Plan</t>
  </si>
  <si>
    <t>AIA</t>
  </si>
  <si>
    <t>Great Eastern</t>
  </si>
  <si>
    <t>HSBC Life</t>
  </si>
  <si>
    <t>Prudential</t>
  </si>
  <si>
    <t>1. Summary</t>
  </si>
  <si>
    <t>6. Cost Of Insurance (COI)</t>
  </si>
  <si>
    <t>Platinum Indexed Legacy</t>
  </si>
  <si>
    <t>PRUVantage Legacy Index</t>
  </si>
  <si>
    <t>Prestige Legacy Index</t>
  </si>
  <si>
    <t>Diamond Prestige IUL</t>
  </si>
  <si>
    <t>SunLife</t>
  </si>
  <si>
    <t>SunBrilliance Indexed Universal Life</t>
  </si>
  <si>
    <r>
      <t xml:space="preserve">Source: This information is accurate as of </t>
    </r>
    <r>
      <rPr>
        <b/>
        <sz val="12"/>
        <color rgb="FF0000CC"/>
        <rFont val="Arial"/>
        <family val="2"/>
      </rPr>
      <t>06 June 2025.</t>
    </r>
  </si>
  <si>
    <t>-For Singlife Legacy IUL &amp; Transamerica Genesis III IUL, the monthly Monthly Policy Expense Charge is per $1,000 of face amount for the first 15 years</t>
  </si>
  <si>
    <t>-For Singlife Legacy IUL, Manulife SIUL Select (III) &amp; Transamerica Genesis III IUL, the monthly Monthly Policy Expense Charge/Face Amount Charge is per $1,000 of face amount for the first 15 years</t>
  </si>
  <si>
    <r>
      <t>Notes:
(i) For both Singlife Savvy Legacy IUL &amp; Manulife SIUL Select (III), the Monthly cost of insurace charge rate per US1,000 of Net Amount at Risk is 0 for age 100 and above.
(ii) For Transamerica Genesis III Indexed Universal Life plan, the cost of insurance ends at Insured's age 121.</t>
    </r>
    <r>
      <rPr>
        <b/>
        <sz val="11"/>
        <color rgb="FF0000CC"/>
        <rFont val="Calibri"/>
        <family val="2"/>
        <scheme val="minor"/>
      </rPr>
      <t xml:space="preserve">
</t>
    </r>
  </si>
  <si>
    <t>Information not available</t>
  </si>
  <si>
    <t>At age 50 (ALB), 51 (ANB)</t>
  </si>
  <si>
    <t>At age 60 (ALB), 61 (ANB)</t>
  </si>
  <si>
    <t>At age 70 (ALB), 71 (ANB)</t>
  </si>
  <si>
    <t>At age 80 (ALB), 81 (ANB)</t>
  </si>
  <si>
    <t>At age 90 (ALB), 91 (ANB)</t>
  </si>
  <si>
    <t>At age 100 (ALB), 101 (ANB)</t>
  </si>
  <si>
    <t>Death Benefit/Single Premium @ 50 (ALB)/51 (ANB)</t>
  </si>
  <si>
    <t>Death Benefit/Single Premium @ 60 (ALB)/61 (ANB)</t>
  </si>
  <si>
    <t>Death Benefit/Single Premium @ 70 (ALB)/71 (ANB)</t>
  </si>
  <si>
    <t>Death Benefit/Single Premium @ 80 (ALB)/81 (ANB)</t>
  </si>
  <si>
    <t>Death Benefit/Single Premium @ 90 (ALB)/91 (ANB)</t>
  </si>
  <si>
    <t>Death Benefit/Single Premium @ 100 (ALB)/101 (ANB)</t>
  </si>
  <si>
    <t>Surrender Value/Single Premium @ 50 (ALB)/51 (ANB)</t>
  </si>
  <si>
    <t>Surrender Value/Single Premium @ 60 (ALB)/61 (ANB)</t>
  </si>
  <si>
    <t>Surrender Value/Single Premium @ 70 (ALB)/71 (ANB)</t>
  </si>
  <si>
    <t>Surrender Value/Single Premium @ 80 (ALB)/81 (ANB)</t>
  </si>
  <si>
    <t>Surrender Value/Single Premium @ 90 (ALB)/91 (ANB)</t>
  </si>
  <si>
    <t>Surrender Value/Single Premium @ 100 (ALB)/101 (ANB)</t>
  </si>
  <si>
    <t>URL</t>
  </si>
  <si>
    <t>https://www.aia.com.sg/en/our-products/platinum/legacy-planning/aia-platinum-indexed-legacy</t>
  </si>
  <si>
    <t>https://www.greateasternlife.com/sg/en/personal-insurance/our-products/life-insurance/prestige-legacy-index.html</t>
  </si>
  <si>
    <t>https://www.insurance.hsbc.com.sg/legacy/products/diamond-prestige-iul/</t>
  </si>
  <si>
    <t>https://www.prudential.com.sg/products/legacy-planning/pruvantage-legacy-index</t>
  </si>
  <si>
    <t>https://www.sunlife.com.sg/en/product-solutions/indexed-universal-life/</t>
  </si>
  <si>
    <r>
      <t xml:space="preserve">This information is accurate as at </t>
    </r>
    <r>
      <rPr>
        <sz val="11"/>
        <color rgb="FF0000CC"/>
        <rFont val="Calibri"/>
        <family val="2"/>
        <scheme val="minor"/>
      </rPr>
      <t>6 June 2025</t>
    </r>
  </si>
  <si>
    <t>- Competitive surrender value over single premium based on current rate.
- Lower minimum sum assured of USD250K, allowing easier accessibility for clients into the plan 
- Higher TI limit of US$5.5 million
-  Offers more flexibility to choose the allocation based on the client’s financial goal as it has 5 pre-fixed options available to choose for Index Account composition.
- Offers the flexibility to reallocate and rebalance values between Fixed Account &amp; Index Account; and/or among Index Sub-accounts after 1 year from policy issue date
- Potentially higher returns with the Index Account that is linked to the performance of two internationally recognized indices, including Nasdaq-100 Index Sub-accounts which is unique to the plan.  Nasdaq-100 Index is one of the world's preeminent large-cap growth indexes. The companies in the Nasdaq-100 includes 100-plus of the largest domestic and international non-financial companies listed on the Nasdaq.
-Has a competitive first year lock-in guaranteed crediting rate and current crediting rate at 4.25%. 
- Based on our value comparison, it has competitive Surrender Values and Surrender Value over Single Premium paid based on current crediting rate, throughout all compared ages. 
- It is also competitve in terms of death benefit over single premium paid and lower single premium paid for the same Face amount when Index Account is allocated into Index Account composition of 50% S&amp;P 500 Index Sub-account + 50% Nasdaq-100 Index Sub-account.</t>
  </si>
  <si>
    <t>,</t>
  </si>
  <si>
    <t>7. Value Comparisons</t>
  </si>
  <si>
    <t>5. Monthly Policy Expense Charge</t>
  </si>
  <si>
    <t>1. This insurance product comparison has been produced by Propel Product Management on behalf of PIAS, and is solely meant for FA Representatives of PIAS as a quick reference and not meant to be reproduced in any manner.
2. The product comparison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product comparison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</si>
</sst>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
    <numFmt numFmtId="165" formatCode="0.0000"/>
    <numFmt numFmtId="166" formatCode="0.00000"/>
    <numFmt numFmtId="167" formatCode="0.0%"/>
  </numFmts>
  <fonts count="36" x14ac:knownFonts="1">
    <font>
      <sz val="11"/>
      <color theme="1"/>
      <name val="Calibri"/>
      <family val="2"/>
      <scheme val="minor"/>
    </font>
    <font>
      <sz val="11"/>
      <color theme="1"/>
      <name val="Calibri"/>
      <family val="2"/>
      <scheme val="minor"/>
    </font>
    <font>
      <b/>
      <sz val="11"/>
      <color theme="1"/>
      <name val="Calibri"/>
      <family val="2"/>
      <scheme val="minor"/>
    </font>
    <font>
      <sz val="14"/>
      <color indexed="8"/>
      <name val="Arial"/>
      <family val="2"/>
    </font>
    <font>
      <sz val="10"/>
      <name val="Arial"/>
      <family val="2"/>
    </font>
    <font>
      <b/>
      <sz val="12"/>
      <color indexed="8"/>
      <name val="Arial"/>
      <family val="2"/>
    </font>
    <font>
      <sz val="12"/>
      <color theme="1"/>
      <name val="Arial"/>
      <family val="2"/>
    </font>
    <font>
      <sz val="11"/>
      <color theme="1"/>
      <name val="Arial"/>
      <family val="2"/>
    </font>
    <font>
      <b/>
      <u/>
      <sz val="18"/>
      <color theme="1"/>
      <name val="Arial"/>
      <family val="2"/>
    </font>
    <font>
      <u/>
      <sz val="11"/>
      <color indexed="12"/>
      <name val="Calibri"/>
      <family val="2"/>
    </font>
    <font>
      <u/>
      <sz val="12"/>
      <color indexed="12"/>
      <name val="Calibri"/>
      <family val="2"/>
    </font>
    <font>
      <sz val="12"/>
      <color indexed="8"/>
      <name val="Arial"/>
      <family val="2"/>
    </font>
    <font>
      <sz val="11"/>
      <color rgb="FFFF0000"/>
      <name val="Calibri"/>
      <family val="2"/>
      <scheme val="minor"/>
    </font>
    <font>
      <b/>
      <sz val="11"/>
      <name val="Calibri"/>
      <family val="2"/>
      <scheme val="minor"/>
    </font>
    <font>
      <sz val="11"/>
      <name val="Calibri"/>
      <family val="2"/>
      <scheme val="minor"/>
    </font>
    <font>
      <b/>
      <sz val="11"/>
      <color rgb="FF006600"/>
      <name val="Calibri"/>
      <family val="2"/>
      <scheme val="minor"/>
    </font>
    <font>
      <sz val="11"/>
      <color rgb="FF0000CC"/>
      <name val="Calibri"/>
      <family val="2"/>
      <scheme val="minor"/>
    </font>
    <font>
      <b/>
      <sz val="11"/>
      <color rgb="FF0000CC"/>
      <name val="Calibri"/>
      <family val="2"/>
      <scheme val="minor"/>
    </font>
    <font>
      <b/>
      <sz val="11"/>
      <color rgb="FFFF0000"/>
      <name val="Calibri"/>
      <family val="2"/>
      <scheme val="minor"/>
    </font>
    <font>
      <b/>
      <sz val="12"/>
      <color rgb="FF0000CC"/>
      <name val="Arial"/>
      <family val="2"/>
    </font>
    <font>
      <b/>
      <u/>
      <sz val="11"/>
      <color theme="1"/>
      <name val="Calibri"/>
      <family val="2"/>
      <scheme val="minor"/>
    </font>
    <font>
      <b/>
      <u/>
      <sz val="11"/>
      <name val="Calibri"/>
      <family val="2"/>
      <scheme val="minor"/>
    </font>
    <font>
      <b/>
      <sz val="13"/>
      <color theme="1"/>
      <name val="Calibri"/>
      <family val="2"/>
      <scheme val="minor"/>
    </font>
    <font>
      <b/>
      <sz val="11"/>
      <color theme="0"/>
      <name val="Calibri"/>
      <family val="2"/>
      <scheme val="minor"/>
    </font>
    <font>
      <b/>
      <sz val="20"/>
      <name val="Calibri"/>
      <family val="2"/>
      <scheme val="minor"/>
    </font>
    <font>
      <b/>
      <u/>
      <sz val="20"/>
      <color theme="10"/>
      <name val="Calibri"/>
      <family val="2"/>
      <scheme val="minor"/>
    </font>
    <font>
      <sz val="8"/>
      <name val="Calibri"/>
      <family val="2"/>
      <scheme val="minor"/>
    </font>
    <font>
      <u/>
      <sz val="11"/>
      <color theme="10"/>
      <name val="Calibri"/>
      <family val="2"/>
      <scheme val="minor"/>
    </font>
    <font>
      <b/>
      <sz val="20"/>
      <color rgb="FF000000"/>
      <name val="Calibri"/>
      <family val="2"/>
      <scheme val="minor"/>
    </font>
    <font>
      <sz val="12"/>
      <color rgb="FF000000"/>
      <name val="Calibri"/>
      <family val="2"/>
      <scheme val="minor"/>
    </font>
    <font>
      <i/>
      <sz val="10"/>
      <name val="Arial"/>
      <family val="2"/>
    </font>
    <font>
      <b/>
      <i/>
      <u/>
      <sz val="14"/>
      <color theme="8"/>
      <name val="Calibri"/>
      <family val="2"/>
      <scheme val="minor"/>
    </font>
    <font>
      <b/>
      <u/>
      <sz val="14"/>
      <name val="Calibri"/>
      <family val="2"/>
      <scheme val="minor"/>
    </font>
    <font>
      <b/>
      <sz val="14"/>
      <name val="Calibri"/>
      <family val="2"/>
      <scheme val="minor"/>
    </font>
    <font>
      <b/>
      <sz val="10"/>
      <name val="Arial"/>
      <family val="2"/>
    </font>
    <font>
      <b/>
      <u/>
      <sz val="14"/>
      <name val="Calibri"/>
      <family val="2"/>
    </font>
  </fonts>
  <fills count="1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C00000"/>
        <bgColor indexed="64"/>
      </patternFill>
    </fill>
  </fills>
  <borders count="7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rgb="FF000000"/>
      </bottom>
      <diagonal/>
    </border>
  </borders>
  <cellStyleXfs count="6">
    <xf numFmtId="0" fontId="0" fillId="0" borderId="0"/>
    <xf numFmtId="0" fontId="1" fillId="0" borderId="0"/>
    <xf numFmtId="0" fontId="4" fillId="0" borderId="0"/>
    <xf numFmtId="0" fontId="9" fillId="0" borderId="0" applyNumberFormat="0" applyFill="0" applyBorder="0" applyAlignment="0" applyProtection="0">
      <alignment vertical="top"/>
      <protection locked="0"/>
    </xf>
    <xf numFmtId="9" fontId="1" fillId="0" borderId="0" applyFont="0" applyFill="0" applyBorder="0" applyAlignment="0" applyProtection="0"/>
    <xf numFmtId="0" fontId="27" fillId="0" borderId="0" applyNumberFormat="0" applyFill="0" applyBorder="0" applyAlignment="0" applyProtection="0"/>
  </cellStyleXfs>
  <cellXfs count="554">
    <xf numFmtId="0" fontId="0" fillId="0" borderId="0" xfId="0"/>
    <xf numFmtId="0" fontId="4" fillId="2" borderId="0" xfId="2" applyFill="1"/>
    <xf numFmtId="0" fontId="7" fillId="2" borderId="0" xfId="2" applyFont="1" applyFill="1"/>
    <xf numFmtId="0" fontId="6" fillId="2" borderId="0" xfId="2" applyFont="1" applyFill="1"/>
    <xf numFmtId="0" fontId="10" fillId="2" borderId="0" xfId="3" applyFont="1" applyFill="1" applyAlignment="1" applyProtection="1">
      <alignment horizontal="left" vertical="center" wrapText="1"/>
    </xf>
    <xf numFmtId="16" fontId="6" fillId="2" borderId="0" xfId="2" applyNumberFormat="1" applyFont="1" applyFill="1"/>
    <xf numFmtId="0" fontId="6" fillId="2" borderId="0" xfId="2" applyFont="1" applyFill="1" applyAlignment="1">
      <alignment wrapText="1"/>
    </xf>
    <xf numFmtId="0" fontId="0" fillId="0" borderId="10" xfId="0" quotePrefix="1" applyBorder="1" applyAlignment="1">
      <alignment horizontal="left" vertical="top" wrapText="1"/>
    </xf>
    <xf numFmtId="0" fontId="12" fillId="0" borderId="0" xfId="0" applyFont="1"/>
    <xf numFmtId="0" fontId="14" fillId="0" borderId="10" xfId="0" applyFont="1" applyBorder="1" applyAlignment="1">
      <alignment vertical="top"/>
    </xf>
    <xf numFmtId="6" fontId="0" fillId="0" borderId="10" xfId="0" applyNumberFormat="1" applyBorder="1" applyAlignment="1">
      <alignment horizontal="center" vertical="center"/>
    </xf>
    <xf numFmtId="0" fontId="0" fillId="0" borderId="10" xfId="0" applyBorder="1" applyAlignment="1">
      <alignment horizontal="left" vertical="top" wrapText="1"/>
    </xf>
    <xf numFmtId="0" fontId="2" fillId="3" borderId="27" xfId="0" applyFont="1" applyFill="1" applyBorder="1" applyAlignment="1">
      <alignment wrapText="1"/>
    </xf>
    <xf numFmtId="164" fontId="14" fillId="0" borderId="10" xfId="0" applyNumberFormat="1" applyFont="1" applyBorder="1" applyAlignment="1">
      <alignment horizontal="center" wrapText="1"/>
    </xf>
    <xf numFmtId="2" fontId="2" fillId="3" borderId="28" xfId="0" applyNumberFormat="1" applyFont="1" applyFill="1" applyBorder="1" applyAlignment="1">
      <alignment horizontal="center" vertical="center" wrapText="1"/>
    </xf>
    <xf numFmtId="2" fontId="2" fillId="3" borderId="28" xfId="0" applyNumberFormat="1" applyFont="1" applyFill="1" applyBorder="1" applyAlignment="1">
      <alignment horizontal="center" wrapText="1"/>
    </xf>
    <xf numFmtId="40" fontId="2" fillId="3" borderId="29" xfId="0" applyNumberFormat="1" applyFont="1" applyFill="1" applyBorder="1" applyAlignment="1">
      <alignment horizontal="center" vertical="center"/>
    </xf>
    <xf numFmtId="164" fontId="0" fillId="0" borderId="10" xfId="0" applyNumberFormat="1" applyBorder="1" applyAlignment="1">
      <alignment horizontal="center" vertical="center"/>
    </xf>
    <xf numFmtId="164" fontId="14" fillId="0" borderId="10" xfId="0" applyNumberFormat="1" applyFont="1" applyBorder="1" applyAlignment="1">
      <alignment horizontal="center" vertical="center"/>
    </xf>
    <xf numFmtId="164" fontId="14" fillId="0" borderId="30" xfId="0" applyNumberFormat="1" applyFont="1" applyBorder="1" applyAlignment="1">
      <alignment horizontal="center" vertical="center"/>
    </xf>
    <xf numFmtId="0" fontId="0" fillId="0" borderId="21" xfId="0" applyBorder="1"/>
    <xf numFmtId="0" fontId="14" fillId="0" borderId="21" xfId="0" applyFont="1" applyBorder="1" applyAlignment="1">
      <alignment vertical="top" wrapText="1"/>
    </xf>
    <xf numFmtId="0" fontId="2" fillId="0" borderId="46" xfId="0" applyFont="1" applyBorder="1"/>
    <xf numFmtId="164" fontId="0" fillId="0" borderId="22" xfId="0" applyNumberFormat="1" applyBorder="1" applyAlignment="1">
      <alignment horizontal="center" vertical="center"/>
    </xf>
    <xf numFmtId="0" fontId="0" fillId="0" borderId="25" xfId="0" applyBorder="1"/>
    <xf numFmtId="0" fontId="0" fillId="0" borderId="46" xfId="0" applyBorder="1"/>
    <xf numFmtId="164" fontId="14" fillId="0" borderId="48" xfId="0" applyNumberFormat="1" applyFont="1" applyBorder="1" applyAlignment="1">
      <alignment horizontal="center" vertical="center"/>
    </xf>
    <xf numFmtId="6" fontId="0" fillId="0" borderId="22" xfId="0" applyNumberFormat="1" applyBorder="1" applyAlignment="1">
      <alignment horizontal="center" vertical="center"/>
    </xf>
    <xf numFmtId="2" fontId="2" fillId="3" borderId="29" xfId="0" applyNumberFormat="1" applyFont="1" applyFill="1" applyBorder="1" applyAlignment="1">
      <alignment horizontal="center" vertical="center" wrapText="1"/>
    </xf>
    <xf numFmtId="0" fontId="0" fillId="0" borderId="21" xfId="0" applyBorder="1" applyAlignment="1">
      <alignment horizontal="left"/>
    </xf>
    <xf numFmtId="0" fontId="0" fillId="0" borderId="49" xfId="0" applyBorder="1"/>
    <xf numFmtId="0" fontId="14" fillId="0" borderId="22" xfId="0" quotePrefix="1" applyFont="1" applyBorder="1" applyAlignment="1">
      <alignment horizontal="left" vertical="top" wrapText="1"/>
    </xf>
    <xf numFmtId="9" fontId="14" fillId="0" borderId="10" xfId="0" applyNumberFormat="1" applyFont="1" applyBorder="1" applyAlignment="1">
      <alignment horizontal="left" vertical="top" wrapText="1"/>
    </xf>
    <xf numFmtId="9" fontId="14" fillId="0" borderId="10" xfId="0" quotePrefix="1" applyNumberFormat="1" applyFont="1" applyBorder="1" applyAlignment="1">
      <alignment horizontal="left" vertical="top" wrapText="1"/>
    </xf>
    <xf numFmtId="0" fontId="0" fillId="0" borderId="13" xfId="0" applyBorder="1" applyAlignment="1">
      <alignment horizontal="left" vertical="top"/>
    </xf>
    <xf numFmtId="0" fontId="0" fillId="0" borderId="10" xfId="0" applyBorder="1" applyAlignment="1">
      <alignment horizontal="left" vertical="top"/>
    </xf>
    <xf numFmtId="0" fontId="0" fillId="0" borderId="30" xfId="0" quotePrefix="1" applyBorder="1" applyAlignment="1">
      <alignment horizontal="left" vertical="top" wrapText="1"/>
    </xf>
    <xf numFmtId="0" fontId="0" fillId="0" borderId="14" xfId="0" applyBorder="1" applyAlignment="1">
      <alignment horizontal="left" vertical="top"/>
    </xf>
    <xf numFmtId="0" fontId="0" fillId="0" borderId="22" xfId="0" applyBorder="1" applyAlignment="1">
      <alignment horizontal="left" vertical="top"/>
    </xf>
    <xf numFmtId="0" fontId="0" fillId="0" borderId="22" xfId="0" quotePrefix="1" applyBorder="1" applyAlignment="1">
      <alignment horizontal="left" vertical="top" wrapText="1"/>
    </xf>
    <xf numFmtId="0" fontId="0" fillId="0" borderId="48" xfId="0" quotePrefix="1" applyBorder="1" applyAlignment="1">
      <alignment horizontal="left" vertical="top" wrapText="1"/>
    </xf>
    <xf numFmtId="0" fontId="0" fillId="0" borderId="22" xfId="0" applyBorder="1" applyAlignment="1">
      <alignment horizontal="left" vertical="top" wrapText="1"/>
    </xf>
    <xf numFmtId="9" fontId="14" fillId="0" borderId="22" xfId="0" applyNumberFormat="1" applyFont="1" applyBorder="1" applyAlignment="1">
      <alignment horizontal="left" vertical="top" wrapText="1"/>
    </xf>
    <xf numFmtId="9" fontId="17" fillId="0" borderId="22" xfId="0" quotePrefix="1" applyNumberFormat="1" applyFont="1" applyBorder="1" applyAlignment="1">
      <alignment horizontal="left" vertical="top" wrapText="1"/>
    </xf>
    <xf numFmtId="0" fontId="17" fillId="0" borderId="22" xfId="0" quotePrefix="1" applyFont="1" applyBorder="1" applyAlignment="1">
      <alignment horizontal="left" vertical="top" wrapText="1"/>
    </xf>
    <xf numFmtId="0" fontId="0" fillId="0" borderId="26" xfId="0" quotePrefix="1" applyBorder="1" applyAlignment="1">
      <alignment horizontal="left" vertical="top" wrapText="1"/>
    </xf>
    <xf numFmtId="0" fontId="2" fillId="5" borderId="21" xfId="0" applyFont="1" applyFill="1" applyBorder="1"/>
    <xf numFmtId="0" fontId="2" fillId="5" borderId="25" xfId="0" applyFont="1" applyFill="1" applyBorder="1" applyAlignment="1">
      <alignment wrapText="1"/>
    </xf>
    <xf numFmtId="10" fontId="2" fillId="5" borderId="10" xfId="0" applyNumberFormat="1" applyFont="1" applyFill="1" applyBorder="1" applyAlignment="1">
      <alignment horizontal="center" vertical="center"/>
    </xf>
    <xf numFmtId="40" fontId="2" fillId="5" borderId="10" xfId="0" quotePrefix="1" applyNumberFormat="1" applyFont="1" applyFill="1" applyBorder="1" applyAlignment="1">
      <alignment horizontal="center" vertical="center"/>
    </xf>
    <xf numFmtId="40" fontId="2" fillId="5" borderId="10" xfId="0" applyNumberFormat="1" applyFont="1" applyFill="1" applyBorder="1" applyAlignment="1">
      <alignment horizontal="center" vertical="center"/>
    </xf>
    <xf numFmtId="0" fontId="2" fillId="5" borderId="33" xfId="0" applyFont="1" applyFill="1" applyBorder="1" applyAlignment="1">
      <alignment wrapText="1"/>
    </xf>
    <xf numFmtId="2" fontId="2" fillId="6" borderId="28" xfId="0" applyNumberFormat="1" applyFont="1" applyFill="1" applyBorder="1" applyAlignment="1">
      <alignment horizontal="center" vertical="center" wrapText="1"/>
    </xf>
    <xf numFmtId="0" fontId="0" fillId="6" borderId="44" xfId="0" applyFill="1" applyBorder="1"/>
    <xf numFmtId="2" fontId="2" fillId="7" borderId="28" xfId="0" applyNumberFormat="1" applyFont="1" applyFill="1" applyBorder="1" applyAlignment="1">
      <alignment horizontal="center" vertical="center" wrapText="1"/>
    </xf>
    <xf numFmtId="40" fontId="2" fillId="7" borderId="28" xfId="0" applyNumberFormat="1" applyFont="1" applyFill="1" applyBorder="1" applyAlignment="1">
      <alignment horizontal="center" vertical="center"/>
    </xf>
    <xf numFmtId="0" fontId="14" fillId="0" borderId="21" xfId="0" applyFont="1" applyBorder="1" applyAlignment="1">
      <alignment horizontal="left"/>
    </xf>
    <xf numFmtId="10" fontId="2" fillId="5" borderId="22" xfId="0" applyNumberFormat="1" applyFont="1" applyFill="1" applyBorder="1" applyAlignment="1">
      <alignment horizontal="center" vertical="center"/>
    </xf>
    <xf numFmtId="40" fontId="17" fillId="5" borderId="22" xfId="0" applyNumberFormat="1" applyFont="1" applyFill="1" applyBorder="1" applyAlignment="1">
      <alignment horizontal="center" vertical="center"/>
    </xf>
    <xf numFmtId="0" fontId="0" fillId="0" borderId="46" xfId="0" applyBorder="1" applyAlignment="1">
      <alignment vertical="top" wrapText="1"/>
    </xf>
    <xf numFmtId="0" fontId="0" fillId="0" borderId="46" xfId="0" applyBorder="1" applyAlignment="1">
      <alignment horizontal="left"/>
    </xf>
    <xf numFmtId="0" fontId="0" fillId="7" borderId="44" xfId="0" applyFill="1" applyBorder="1"/>
    <xf numFmtId="0" fontId="2" fillId="0" borderId="0" xfId="0" applyFont="1"/>
    <xf numFmtId="0" fontId="2" fillId="0" borderId="44" xfId="0" applyFont="1" applyBorder="1" applyAlignment="1">
      <alignment wrapText="1"/>
    </xf>
    <xf numFmtId="0" fontId="14" fillId="0" borderId="48" xfId="0" quotePrefix="1" applyFont="1" applyBorder="1" applyAlignment="1">
      <alignment horizontal="left" vertical="top" wrapText="1"/>
    </xf>
    <xf numFmtId="0" fontId="2" fillId="3" borderId="49" xfId="0" applyFont="1" applyFill="1" applyBorder="1"/>
    <xf numFmtId="0" fontId="2" fillId="3" borderId="54" xfId="0" applyFont="1" applyFill="1" applyBorder="1"/>
    <xf numFmtId="40" fontId="2" fillId="3" borderId="28" xfId="0" applyNumberFormat="1" applyFont="1" applyFill="1" applyBorder="1" applyAlignment="1">
      <alignment horizontal="center" vertical="center"/>
    </xf>
    <xf numFmtId="0" fontId="14" fillId="0" borderId="11" xfId="0" applyFont="1" applyBorder="1" applyAlignment="1">
      <alignment horizontal="left" vertical="top"/>
    </xf>
    <xf numFmtId="0" fontId="14" fillId="0" borderId="30" xfId="0" applyFont="1" applyBorder="1" applyAlignment="1">
      <alignment horizontal="left" vertical="top" wrapText="1"/>
    </xf>
    <xf numFmtId="0" fontId="14" fillId="0" borderId="10" xfId="0" applyFont="1" applyBorder="1" applyAlignment="1">
      <alignment horizontal="left" vertical="top" wrapText="1"/>
    </xf>
    <xf numFmtId="9" fontId="14" fillId="0" borderId="30" xfId="0" quotePrefix="1" applyNumberFormat="1" applyFont="1" applyBorder="1" applyAlignment="1">
      <alignment horizontal="left" vertical="top" wrapText="1"/>
    </xf>
    <xf numFmtId="9" fontId="14" fillId="0" borderId="11" xfId="0" applyNumberFormat="1" applyFont="1" applyBorder="1" applyAlignment="1">
      <alignment horizontal="left" vertical="top" wrapText="1"/>
    </xf>
    <xf numFmtId="9" fontId="14" fillId="0" borderId="26" xfId="0" applyNumberFormat="1" applyFont="1" applyBorder="1" applyAlignment="1">
      <alignment horizontal="left" vertical="top" wrapText="1"/>
    </xf>
    <xf numFmtId="0" fontId="14" fillId="0" borderId="17" xfId="0" quotePrefix="1" applyFont="1" applyBorder="1" applyAlignment="1">
      <alignment horizontal="left" vertical="top" wrapText="1"/>
    </xf>
    <xf numFmtId="0" fontId="14" fillId="0" borderId="11" xfId="0" applyFont="1" applyBorder="1" applyAlignment="1">
      <alignment horizontal="left" vertical="top" wrapText="1"/>
    </xf>
    <xf numFmtId="0" fontId="14" fillId="0" borderId="22" xfId="0" applyFont="1" applyBorder="1" applyAlignment="1">
      <alignment vertical="top"/>
    </xf>
    <xf numFmtId="9" fontId="14" fillId="0" borderId="48" xfId="0" quotePrefix="1" applyNumberFormat="1" applyFont="1" applyBorder="1" applyAlignment="1">
      <alignment horizontal="left" vertical="top" wrapText="1"/>
    </xf>
    <xf numFmtId="0" fontId="0" fillId="0" borderId="0" xfId="0" applyAlignment="1">
      <alignment vertical="top"/>
    </xf>
    <xf numFmtId="0" fontId="2" fillId="0" borderId="25" xfId="0" applyFont="1" applyBorder="1"/>
    <xf numFmtId="10" fontId="2" fillId="0" borderId="10" xfId="0" applyNumberFormat="1" applyFont="1" applyBorder="1" applyAlignment="1">
      <alignment horizontal="center"/>
    </xf>
    <xf numFmtId="0" fontId="2" fillId="0" borderId="25" xfId="0" applyFont="1" applyBorder="1" applyAlignment="1">
      <alignment vertical="top" wrapText="1"/>
    </xf>
    <xf numFmtId="10" fontId="2" fillId="0" borderId="10" xfId="0" applyNumberFormat="1" applyFont="1" applyBorder="1" applyAlignment="1">
      <alignment horizontal="center" vertical="top"/>
    </xf>
    <xf numFmtId="0" fontId="18" fillId="0" borderId="0" xfId="0" applyFont="1" applyAlignment="1">
      <alignment horizontal="left" wrapText="1"/>
    </xf>
    <xf numFmtId="165" fontId="0" fillId="0" borderId="10" xfId="0" applyNumberFormat="1" applyBorder="1" applyAlignment="1">
      <alignment horizontal="center" vertical="center"/>
    </xf>
    <xf numFmtId="165" fontId="0" fillId="0" borderId="10" xfId="0" quotePrefix="1" applyNumberFormat="1" applyBorder="1" applyAlignment="1">
      <alignment horizontal="center" vertical="center" wrapText="1"/>
    </xf>
    <xf numFmtId="165" fontId="14" fillId="0" borderId="10" xfId="0" quotePrefix="1" applyNumberFormat="1" applyFont="1" applyBorder="1" applyAlignment="1">
      <alignment horizontal="center" vertical="center" wrapText="1"/>
    </xf>
    <xf numFmtId="165" fontId="14" fillId="0" borderId="10" xfId="0" applyNumberFormat="1" applyFont="1" applyBorder="1" applyAlignment="1">
      <alignment horizontal="center" vertical="center" wrapText="1"/>
    </xf>
    <xf numFmtId="165" fontId="0" fillId="0" borderId="22" xfId="0" applyNumberFormat="1" applyBorder="1" applyAlignment="1">
      <alignment horizontal="center" vertical="center"/>
    </xf>
    <xf numFmtId="0" fontId="17" fillId="0" borderId="0" xfId="0" quotePrefix="1" applyFont="1" applyAlignment="1">
      <alignment horizontal="left" vertical="top" wrapText="1"/>
    </xf>
    <xf numFmtId="166" fontId="17" fillId="0" borderId="0" xfId="0" applyNumberFormat="1" applyFont="1" applyAlignment="1">
      <alignment horizontal="center" vertical="center"/>
    </xf>
    <xf numFmtId="0" fontId="0" fillId="0" borderId="0" xfId="0" quotePrefix="1" applyAlignment="1">
      <alignment horizontal="center"/>
    </xf>
    <xf numFmtId="165" fontId="17" fillId="0" borderId="0" xfId="0" applyNumberFormat="1" applyFont="1" applyAlignment="1">
      <alignment horizontal="center" vertical="center"/>
    </xf>
    <xf numFmtId="0" fontId="0" fillId="0" borderId="0" xfId="0" applyAlignment="1">
      <alignment horizontal="center"/>
    </xf>
    <xf numFmtId="165" fontId="16" fillId="0" borderId="10" xfId="0" applyNumberFormat="1" applyFont="1" applyBorder="1" applyAlignment="1">
      <alignment horizontal="center" vertical="center"/>
    </xf>
    <xf numFmtId="0" fontId="18" fillId="0" borderId="0" xfId="0" applyFont="1" applyAlignment="1">
      <alignment horizontal="center" wrapText="1"/>
    </xf>
    <xf numFmtId="0" fontId="2" fillId="0" borderId="0" xfId="0" applyFont="1" applyAlignment="1">
      <alignment wrapText="1"/>
    </xf>
    <xf numFmtId="10" fontId="2" fillId="5" borderId="10" xfId="0" applyNumberFormat="1" applyFont="1" applyFill="1" applyBorder="1" applyAlignment="1">
      <alignment horizontal="center" vertical="center" wrapText="1"/>
    </xf>
    <xf numFmtId="10" fontId="2" fillId="0" borderId="10" xfId="0" applyNumberFormat="1" applyFont="1" applyBorder="1" applyAlignment="1">
      <alignment horizontal="center" wrapText="1"/>
    </xf>
    <xf numFmtId="0" fontId="0" fillId="7" borderId="45" xfId="0" applyFill="1" applyBorder="1"/>
    <xf numFmtId="0" fontId="2" fillId="0" borderId="45" xfId="0" applyFont="1" applyBorder="1" applyAlignment="1">
      <alignment wrapText="1"/>
    </xf>
    <xf numFmtId="0" fontId="14" fillId="0" borderId="10" xfId="0" quotePrefix="1" applyFont="1" applyBorder="1" applyAlignment="1">
      <alignment horizontal="left" vertical="top" wrapText="1"/>
    </xf>
    <xf numFmtId="0" fontId="17" fillId="0" borderId="10" xfId="0" quotePrefix="1" applyFont="1" applyBorder="1" applyAlignment="1">
      <alignment horizontal="left" vertical="top" wrapText="1"/>
    </xf>
    <xf numFmtId="9" fontId="14" fillId="0" borderId="30" xfId="0" applyNumberFormat="1" applyFont="1" applyBorder="1" applyAlignment="1">
      <alignment horizontal="left" vertical="top" wrapText="1"/>
    </xf>
    <xf numFmtId="164" fontId="0" fillId="2" borderId="22" xfId="0" applyNumberFormat="1" applyFill="1" applyBorder="1" applyAlignment="1">
      <alignment horizontal="center" vertical="center"/>
    </xf>
    <xf numFmtId="0" fontId="0" fillId="2" borderId="0" xfId="0" applyFill="1"/>
    <xf numFmtId="0" fontId="0" fillId="0" borderId="48" xfId="0" applyBorder="1" applyAlignment="1">
      <alignment vertical="top" wrapText="1"/>
    </xf>
    <xf numFmtId="0" fontId="0" fillId="0" borderId="22" xfId="0" quotePrefix="1" applyBorder="1" applyAlignment="1">
      <alignment vertical="top" wrapText="1"/>
    </xf>
    <xf numFmtId="9" fontId="14" fillId="0" borderId="16" xfId="0" quotePrefix="1" applyNumberFormat="1" applyFont="1" applyBorder="1" applyAlignment="1">
      <alignment horizontal="left" vertical="top" wrapText="1"/>
    </xf>
    <xf numFmtId="10" fontId="2" fillId="0" borderId="22" xfId="0" applyNumberFormat="1" applyFont="1" applyBorder="1" applyAlignment="1">
      <alignment horizontal="center"/>
    </xf>
    <xf numFmtId="10" fontId="2" fillId="0" borderId="22" xfId="0" applyNumberFormat="1" applyFont="1" applyBorder="1" applyAlignment="1">
      <alignment horizontal="center" vertical="top"/>
    </xf>
    <xf numFmtId="0" fontId="2" fillId="11" borderId="21" xfId="0" applyFont="1" applyFill="1" applyBorder="1" applyAlignment="1">
      <alignment horizontal="left" vertical="top"/>
    </xf>
    <xf numFmtId="0" fontId="2" fillId="11" borderId="21" xfId="0" applyFont="1" applyFill="1" applyBorder="1" applyAlignment="1">
      <alignment horizontal="left" vertical="top" wrapText="1"/>
    </xf>
    <xf numFmtId="0" fontId="2" fillId="11" borderId="21" xfId="0" applyFont="1" applyFill="1" applyBorder="1" applyAlignment="1">
      <alignment horizontal="center" vertical="top"/>
    </xf>
    <xf numFmtId="0" fontId="2" fillId="11" borderId="15" xfId="0" applyFont="1" applyFill="1" applyBorder="1" applyAlignment="1">
      <alignment horizontal="center" vertical="top"/>
    </xf>
    <xf numFmtId="0" fontId="2" fillId="11" borderId="10" xfId="0" applyFont="1" applyFill="1" applyBorder="1" applyAlignment="1">
      <alignment horizontal="center"/>
    </xf>
    <xf numFmtId="0" fontId="2" fillId="11" borderId="12" xfId="0" applyFont="1" applyFill="1" applyBorder="1" applyAlignment="1">
      <alignment horizontal="left" vertical="top"/>
    </xf>
    <xf numFmtId="0" fontId="2" fillId="11" borderId="46" xfId="0" applyFont="1" applyFill="1" applyBorder="1" applyAlignment="1">
      <alignment horizontal="left" vertical="top" wrapText="1"/>
    </xf>
    <xf numFmtId="0" fontId="2" fillId="11" borderId="25" xfId="0" applyFont="1" applyFill="1" applyBorder="1" applyAlignment="1">
      <alignment horizontal="left" vertical="top" wrapText="1"/>
    </xf>
    <xf numFmtId="0" fontId="2" fillId="11" borderId="46" xfId="0" applyFont="1" applyFill="1" applyBorder="1" applyAlignment="1">
      <alignment horizontal="left" vertical="top"/>
    </xf>
    <xf numFmtId="0" fontId="13" fillId="11" borderId="21" xfId="0" applyFont="1" applyFill="1" applyBorder="1" applyAlignment="1">
      <alignment horizontal="left" vertical="top" wrapText="1"/>
    </xf>
    <xf numFmtId="0" fontId="13" fillId="11" borderId="25" xfId="0" applyFont="1" applyFill="1" applyBorder="1" applyAlignment="1">
      <alignment horizontal="left" vertical="top" wrapText="1"/>
    </xf>
    <xf numFmtId="0" fontId="13" fillId="11" borderId="21" xfId="0" applyFont="1" applyFill="1" applyBorder="1" applyAlignment="1">
      <alignment horizontal="left" vertical="top"/>
    </xf>
    <xf numFmtId="0" fontId="23" fillId="13" borderId="12" xfId="0" applyFont="1" applyFill="1" applyBorder="1"/>
    <xf numFmtId="0" fontId="23" fillId="13" borderId="15" xfId="0" applyFont="1" applyFill="1" applyBorder="1"/>
    <xf numFmtId="0" fontId="2" fillId="10" borderId="13" xfId="0" applyFont="1" applyFill="1" applyBorder="1" applyAlignment="1">
      <alignment horizontal="center" vertical="center"/>
    </xf>
    <xf numFmtId="0" fontId="2" fillId="10" borderId="16" xfId="0" applyFont="1" applyFill="1" applyBorder="1" applyAlignment="1">
      <alignment horizontal="center" vertical="center"/>
    </xf>
    <xf numFmtId="0" fontId="13" fillId="11" borderId="46" xfId="0" applyFont="1" applyFill="1" applyBorder="1" applyAlignment="1">
      <alignment horizontal="left" vertical="top"/>
    </xf>
    <xf numFmtId="0" fontId="13" fillId="11" borderId="15" xfId="0" applyFont="1" applyFill="1" applyBorder="1" applyAlignment="1">
      <alignment horizontal="left" vertical="top"/>
    </xf>
    <xf numFmtId="0" fontId="2" fillId="11" borderId="46" xfId="0" applyFont="1" applyFill="1" applyBorder="1" applyAlignment="1">
      <alignment horizontal="center" vertical="top"/>
    </xf>
    <xf numFmtId="0" fontId="24" fillId="2" borderId="0" xfId="0" applyFont="1" applyFill="1" applyAlignment="1">
      <alignment horizontal="left" vertical="center"/>
    </xf>
    <xf numFmtId="0" fontId="0" fillId="2" borderId="0" xfId="0" applyFill="1" applyAlignment="1">
      <alignment horizontal="centerContinuous" vertical="center"/>
    </xf>
    <xf numFmtId="0" fontId="3" fillId="2" borderId="0" xfId="1" applyFont="1" applyFill="1"/>
    <xf numFmtId="0" fontId="25" fillId="2" borderId="0" xfId="3" applyFont="1" applyFill="1" applyBorder="1" applyAlignment="1" applyProtection="1">
      <alignment horizontal="left" vertical="top"/>
    </xf>
    <xf numFmtId="0" fontId="13" fillId="0" borderId="31" xfId="0" applyFont="1" applyBorder="1" applyAlignment="1">
      <alignment horizontal="left" vertical="top" wrapText="1"/>
    </xf>
    <xf numFmtId="0" fontId="2" fillId="0" borderId="35" xfId="0" applyFont="1" applyBorder="1"/>
    <xf numFmtId="0" fontId="2" fillId="0" borderId="52" xfId="0" applyFont="1" applyBorder="1"/>
    <xf numFmtId="0" fontId="0" fillId="6" borderId="9" xfId="0" applyFill="1" applyBorder="1"/>
    <xf numFmtId="0" fontId="0" fillId="7" borderId="3" xfId="0" applyFill="1" applyBorder="1"/>
    <xf numFmtId="0" fontId="17" fillId="0" borderId="35" xfId="0" quotePrefix="1" applyFont="1" applyBorder="1" applyAlignment="1">
      <alignment horizontal="left" vertical="top" wrapText="1"/>
    </xf>
    <xf numFmtId="0" fontId="2" fillId="8" borderId="14" xfId="0" applyFont="1" applyFill="1" applyBorder="1" applyAlignment="1">
      <alignment horizontal="center" vertical="center"/>
    </xf>
    <xf numFmtId="0" fontId="2" fillId="8" borderId="17" xfId="0" applyFont="1" applyFill="1" applyBorder="1" applyAlignment="1">
      <alignment horizontal="center" vertical="center"/>
    </xf>
    <xf numFmtId="0" fontId="13" fillId="6" borderId="20" xfId="0" applyFont="1" applyFill="1" applyBorder="1" applyAlignment="1">
      <alignment horizontal="center" vertical="center"/>
    </xf>
    <xf numFmtId="0" fontId="13" fillId="6" borderId="32" xfId="0" applyFont="1" applyFill="1" applyBorder="1" applyAlignment="1">
      <alignment horizontal="center" vertical="center"/>
    </xf>
    <xf numFmtId="0" fontId="2" fillId="0" borderId="65" xfId="0" applyFont="1" applyBorder="1"/>
    <xf numFmtId="10" fontId="2" fillId="0" borderId="30" xfId="0" applyNumberFormat="1" applyFont="1" applyBorder="1" applyAlignment="1">
      <alignment horizontal="center"/>
    </xf>
    <xf numFmtId="10" fontId="2" fillId="0" borderId="30" xfId="0" applyNumberFormat="1" applyFont="1" applyBorder="1" applyAlignment="1">
      <alignment horizontal="center" wrapText="1"/>
    </xf>
    <xf numFmtId="10" fontId="2" fillId="0" borderId="48" xfId="0" applyNumberFormat="1" applyFont="1" applyBorder="1" applyAlignment="1">
      <alignment horizontal="center"/>
    </xf>
    <xf numFmtId="0" fontId="17" fillId="0" borderId="30" xfId="0" quotePrefix="1" applyFont="1" applyBorder="1" applyAlignment="1">
      <alignment horizontal="left" vertical="top" wrapText="1"/>
    </xf>
    <xf numFmtId="0" fontId="0" fillId="0" borderId="31" xfId="0" applyBorder="1" applyAlignment="1">
      <alignment horizontal="left" vertical="top" wrapText="1"/>
    </xf>
    <xf numFmtId="0" fontId="0" fillId="0" borderId="56" xfId="0" applyBorder="1" applyAlignment="1">
      <alignment horizontal="left" vertical="top" wrapText="1"/>
    </xf>
    <xf numFmtId="0" fontId="0" fillId="0" borderId="52" xfId="0" applyBorder="1" applyAlignment="1">
      <alignment horizontal="left" vertical="top" wrapText="1"/>
    </xf>
    <xf numFmtId="0" fontId="14" fillId="0" borderId="31" xfId="0" applyFont="1" applyBorder="1" applyAlignment="1">
      <alignment horizontal="left" vertical="top" wrapText="1"/>
    </xf>
    <xf numFmtId="0" fontId="0" fillId="0" borderId="52" xfId="0" quotePrefix="1" applyBorder="1" applyAlignment="1">
      <alignment horizontal="left" vertical="top" wrapText="1"/>
    </xf>
    <xf numFmtId="0" fontId="14" fillId="0" borderId="31" xfId="0" quotePrefix="1" applyFont="1" applyBorder="1" applyAlignment="1">
      <alignment horizontal="left" vertical="top" wrapText="1"/>
    </xf>
    <xf numFmtId="0" fontId="0" fillId="0" borderId="31" xfId="0" applyBorder="1" applyAlignment="1">
      <alignment horizontal="left" vertical="top"/>
    </xf>
    <xf numFmtId="0" fontId="14" fillId="0" borderId="56" xfId="0" applyFont="1" applyBorder="1" applyAlignment="1">
      <alignment horizontal="left" vertical="top" wrapText="1"/>
    </xf>
    <xf numFmtId="0" fontId="2" fillId="8" borderId="14" xfId="0" applyFont="1" applyFill="1" applyBorder="1" applyAlignment="1">
      <alignment horizontal="center" vertical="center" wrapText="1"/>
    </xf>
    <xf numFmtId="0" fontId="14" fillId="0" borderId="32" xfId="0" quotePrefix="1" applyFont="1" applyBorder="1" applyAlignment="1">
      <alignment horizontal="left" vertical="top" wrapText="1"/>
    </xf>
    <xf numFmtId="0" fontId="14" fillId="0" borderId="26" xfId="0" quotePrefix="1" applyFont="1" applyBorder="1" applyAlignment="1">
      <alignment horizontal="left" vertical="top" wrapText="1"/>
    </xf>
    <xf numFmtId="0" fontId="18" fillId="2" borderId="0" xfId="0" applyFont="1" applyFill="1" applyAlignment="1">
      <alignment vertical="top" wrapText="1"/>
    </xf>
    <xf numFmtId="0" fontId="23" fillId="13" borderId="6" xfId="0" applyFont="1" applyFill="1" applyBorder="1" applyAlignment="1">
      <alignment horizontal="left" vertical="center"/>
    </xf>
    <xf numFmtId="0" fontId="13" fillId="12" borderId="51" xfId="0" applyFont="1" applyFill="1" applyBorder="1" applyAlignment="1">
      <alignment horizontal="center" vertical="center"/>
    </xf>
    <xf numFmtId="0" fontId="0" fillId="0" borderId="1" xfId="0" applyBorder="1"/>
    <xf numFmtId="0" fontId="0" fillId="0" borderId="3" xfId="0" applyBorder="1"/>
    <xf numFmtId="0" fontId="2" fillId="14" borderId="0" xfId="0" applyFont="1" applyFill="1" applyAlignment="1">
      <alignment horizontal="left" vertical="center"/>
    </xf>
    <xf numFmtId="0" fontId="13" fillId="0" borderId="41" xfId="0" applyFont="1" applyBorder="1" applyAlignment="1">
      <alignment vertical="top"/>
    </xf>
    <xf numFmtId="0" fontId="2" fillId="0" borderId="62" xfId="0" applyFont="1" applyBorder="1" applyAlignment="1">
      <alignment vertical="top"/>
    </xf>
    <xf numFmtId="0" fontId="2" fillId="14" borderId="65" xfId="0" applyFont="1" applyFill="1" applyBorder="1" applyAlignment="1">
      <alignment horizontal="left" vertical="center"/>
    </xf>
    <xf numFmtId="0" fontId="2" fillId="14" borderId="66" xfId="0" applyFont="1" applyFill="1" applyBorder="1" applyAlignment="1">
      <alignment horizontal="left" vertical="center"/>
    </xf>
    <xf numFmtId="0" fontId="14" fillId="0" borderId="22" xfId="0" quotePrefix="1" applyFont="1" applyBorder="1" applyAlignment="1">
      <alignment vertical="top" wrapText="1"/>
    </xf>
    <xf numFmtId="0" fontId="14" fillId="0" borderId="11" xfId="0" quotePrefix="1" applyFont="1" applyBorder="1" applyAlignment="1">
      <alignment horizontal="left" vertical="top" wrapText="1"/>
    </xf>
    <xf numFmtId="0" fontId="14" fillId="0" borderId="30" xfId="0" applyFont="1" applyBorder="1" applyAlignment="1">
      <alignment horizontal="left" vertical="top"/>
    </xf>
    <xf numFmtId="0" fontId="0" fillId="0" borderId="31" xfId="0" quotePrefix="1" applyBorder="1" applyAlignment="1">
      <alignment horizontal="left" vertical="top" wrapText="1"/>
    </xf>
    <xf numFmtId="0" fontId="2" fillId="11" borderId="10" xfId="0" applyFont="1" applyFill="1" applyBorder="1" applyAlignment="1">
      <alignment horizontal="left" vertical="top" wrapText="1"/>
    </xf>
    <xf numFmtId="0" fontId="17" fillId="0" borderId="52" xfId="0" applyFont="1" applyBorder="1" applyAlignment="1">
      <alignment horizontal="left" vertical="top" wrapText="1"/>
    </xf>
    <xf numFmtId="0" fontId="0" fillId="0" borderId="21" xfId="0" applyBorder="1" applyAlignment="1">
      <alignment horizontal="left" vertical="top"/>
    </xf>
    <xf numFmtId="0" fontId="2" fillId="0" borderId="37" xfId="0" applyFont="1" applyBorder="1" applyAlignment="1">
      <alignment horizontal="left" vertical="top"/>
    </xf>
    <xf numFmtId="165" fontId="12" fillId="0" borderId="10" xfId="0" applyNumberFormat="1" applyFont="1" applyBorder="1" applyAlignment="1">
      <alignment horizontal="center" vertical="center"/>
    </xf>
    <xf numFmtId="165" fontId="12" fillId="0" borderId="10" xfId="0" applyNumberFormat="1" applyFont="1" applyBorder="1" applyAlignment="1">
      <alignment horizontal="center" vertical="center" wrapText="1"/>
    </xf>
    <xf numFmtId="0" fontId="14" fillId="0" borderId="21" xfId="0" applyFont="1" applyBorder="1" applyAlignment="1">
      <alignment vertical="top"/>
    </xf>
    <xf numFmtId="0" fontId="0" fillId="0" borderId="15" xfId="0" applyBorder="1" applyAlignment="1">
      <alignment vertical="top"/>
    </xf>
    <xf numFmtId="0" fontId="2" fillId="11" borderId="10" xfId="0" applyFont="1" applyFill="1" applyBorder="1" applyAlignment="1">
      <alignment horizontal="center" vertical="top"/>
    </xf>
    <xf numFmtId="0" fontId="2" fillId="6" borderId="10"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2" fillId="8" borderId="10" xfId="0" applyFont="1" applyFill="1" applyBorder="1" applyAlignment="1">
      <alignment horizontal="center" vertical="center"/>
    </xf>
    <xf numFmtId="0" fontId="2" fillId="10" borderId="10" xfId="0" applyFont="1" applyFill="1" applyBorder="1" applyAlignment="1">
      <alignment horizontal="center" vertical="center"/>
    </xf>
    <xf numFmtId="0" fontId="2" fillId="8" borderId="10" xfId="0" applyFont="1" applyFill="1" applyBorder="1" applyAlignment="1">
      <alignment horizontal="center" vertical="center" wrapText="1"/>
    </xf>
    <xf numFmtId="0" fontId="2" fillId="11" borderId="10" xfId="0" applyFont="1" applyFill="1" applyBorder="1" applyAlignment="1">
      <alignment horizontal="center" vertical="top" wrapText="1"/>
    </xf>
    <xf numFmtId="165" fontId="16" fillId="0" borderId="10" xfId="0" quotePrefix="1" applyNumberFormat="1" applyFont="1" applyBorder="1" applyAlignment="1">
      <alignment horizontal="center" vertical="center" wrapText="1"/>
    </xf>
    <xf numFmtId="0" fontId="16" fillId="0" borderId="10" xfId="0" applyFont="1" applyBorder="1" applyAlignment="1">
      <alignment horizontal="center" vertical="center"/>
    </xf>
    <xf numFmtId="165" fontId="16" fillId="0" borderId="10" xfId="0" applyNumberFormat="1" applyFont="1" applyBorder="1" applyAlignment="1">
      <alignment horizontal="center" vertical="center" wrapText="1"/>
    </xf>
    <xf numFmtId="0" fontId="2" fillId="0" borderId="10" xfId="0" quotePrefix="1" applyFont="1" applyBorder="1" applyAlignment="1">
      <alignment horizontal="center" vertical="top"/>
    </xf>
    <xf numFmtId="165" fontId="0" fillId="0" borderId="10" xfId="0" applyNumberFormat="1" applyBorder="1" applyAlignment="1">
      <alignment horizontal="center" vertical="top"/>
    </xf>
    <xf numFmtId="165" fontId="0" fillId="0" borderId="10" xfId="0" applyNumberFormat="1" applyBorder="1" applyAlignment="1">
      <alignment horizontal="center" vertical="top" wrapText="1"/>
    </xf>
    <xf numFmtId="165" fontId="16" fillId="0" borderId="10" xfId="0" applyNumberFormat="1" applyFont="1" applyBorder="1" applyAlignment="1">
      <alignment horizontal="center" vertical="top"/>
    </xf>
    <xf numFmtId="165" fontId="16" fillId="0" borderId="10" xfId="0" applyNumberFormat="1" applyFont="1" applyBorder="1" applyAlignment="1">
      <alignment horizontal="center" vertical="top" wrapText="1"/>
    </xf>
    <xf numFmtId="165" fontId="14" fillId="0" borderId="10" xfId="0" applyNumberFormat="1" applyFont="1" applyBorder="1" applyAlignment="1">
      <alignment horizontal="center" vertical="center"/>
    </xf>
    <xf numFmtId="0" fontId="28" fillId="0" borderId="0" xfId="0" applyFont="1" applyAlignment="1">
      <alignment horizontal="left" vertical="top"/>
    </xf>
    <xf numFmtId="0" fontId="2" fillId="16" borderId="61" xfId="0" applyFont="1" applyFill="1" applyBorder="1"/>
    <xf numFmtId="0" fontId="0" fillId="0" borderId="10" xfId="0" applyBorder="1"/>
    <xf numFmtId="0" fontId="29" fillId="0" borderId="10" xfId="0" applyFont="1" applyBorder="1" applyAlignment="1">
      <alignment horizontal="left" vertical="center"/>
    </xf>
    <xf numFmtId="0" fontId="0" fillId="0" borderId="11" xfId="0" applyBorder="1"/>
    <xf numFmtId="0" fontId="0" fillId="0" borderId="10" xfId="0" applyBorder="1" applyAlignment="1">
      <alignment horizontal="center"/>
    </xf>
    <xf numFmtId="165" fontId="14" fillId="0" borderId="30" xfId="0" applyNumberFormat="1" applyFont="1" applyBorder="1" applyAlignment="1">
      <alignment horizontal="center" vertical="center"/>
    </xf>
    <xf numFmtId="165" fontId="14" fillId="0" borderId="16" xfId="0" applyNumberFormat="1" applyFont="1" applyBorder="1" applyAlignment="1">
      <alignment horizontal="center" vertical="center"/>
    </xf>
    <xf numFmtId="0" fontId="14" fillId="0" borderId="0" xfId="0" applyFont="1"/>
    <xf numFmtId="166" fontId="14" fillId="0" borderId="10" xfId="0" applyNumberFormat="1" applyFont="1" applyBorder="1" applyAlignment="1">
      <alignment horizontal="center" vertical="center"/>
    </xf>
    <xf numFmtId="166" fontId="13" fillId="0" borderId="10" xfId="0" quotePrefix="1" applyNumberFormat="1" applyFont="1" applyBorder="1" applyAlignment="1">
      <alignment horizontal="center" vertical="center"/>
    </xf>
    <xf numFmtId="166" fontId="17" fillId="0" borderId="10" xfId="0" applyNumberFormat="1" applyFont="1" applyBorder="1" applyAlignment="1">
      <alignment horizontal="center" vertical="center"/>
    </xf>
    <xf numFmtId="0" fontId="17" fillId="0" borderId="10" xfId="0" applyFont="1" applyBorder="1" applyAlignment="1">
      <alignment horizontal="center"/>
    </xf>
    <xf numFmtId="165" fontId="0" fillId="0" borderId="10" xfId="0" applyNumberFormat="1" applyBorder="1" applyAlignment="1">
      <alignment horizontal="center"/>
    </xf>
    <xf numFmtId="165" fontId="17" fillId="0" borderId="10" xfId="0" applyNumberFormat="1" applyFont="1" applyBorder="1" applyAlignment="1">
      <alignment horizontal="center"/>
    </xf>
    <xf numFmtId="0" fontId="0" fillId="0" borderId="10" xfId="0" quotePrefix="1" applyBorder="1" applyAlignment="1">
      <alignment horizontal="center"/>
    </xf>
    <xf numFmtId="165" fontId="14" fillId="0" borderId="10" xfId="0" applyNumberFormat="1" applyFont="1" applyBorder="1" applyAlignment="1">
      <alignment horizontal="center" vertical="top"/>
    </xf>
    <xf numFmtId="165" fontId="0" fillId="0" borderId="10" xfId="0" applyNumberFormat="1" applyBorder="1" applyAlignment="1">
      <alignment horizontal="center" vertical="center" wrapText="1"/>
    </xf>
    <xf numFmtId="165" fontId="14" fillId="0" borderId="10" xfId="0" applyNumberFormat="1" applyFont="1" applyBorder="1" applyAlignment="1">
      <alignment horizontal="center" vertical="top" wrapText="1"/>
    </xf>
    <xf numFmtId="165" fontId="0" fillId="0" borderId="17" xfId="0" applyNumberFormat="1" applyBorder="1" applyAlignment="1">
      <alignment horizontal="center" vertical="center"/>
    </xf>
    <xf numFmtId="2" fontId="2" fillId="3" borderId="68" xfId="0" applyNumberFormat="1" applyFont="1" applyFill="1" applyBorder="1" applyAlignment="1">
      <alignment horizontal="center" vertical="center" wrapText="1"/>
    </xf>
    <xf numFmtId="2" fontId="2" fillId="3" borderId="68" xfId="0" applyNumberFormat="1" applyFont="1" applyFill="1" applyBorder="1" applyAlignment="1">
      <alignment horizontal="center" wrapText="1"/>
    </xf>
    <xf numFmtId="0" fontId="2" fillId="0" borderId="10" xfId="0" applyFont="1" applyBorder="1"/>
    <xf numFmtId="0" fontId="0" fillId="0" borderId="54" xfId="0" applyBorder="1"/>
    <xf numFmtId="164" fontId="0" fillId="0" borderId="11" xfId="0" applyNumberFormat="1" applyBorder="1" applyAlignment="1">
      <alignment horizontal="center" vertical="center"/>
    </xf>
    <xf numFmtId="164" fontId="0" fillId="0" borderId="56" xfId="0" applyNumberFormat="1" applyBorder="1" applyAlignment="1">
      <alignment horizontal="center" vertical="center"/>
    </xf>
    <xf numFmtId="164" fontId="0" fillId="0" borderId="26" xfId="0" applyNumberFormat="1" applyBorder="1" applyAlignment="1">
      <alignment horizontal="center" vertical="center"/>
    </xf>
    <xf numFmtId="0" fontId="2" fillId="0" borderId="30" xfId="0" applyFont="1" applyBorder="1"/>
    <xf numFmtId="6" fontId="0" fillId="0" borderId="11" xfId="0" applyNumberFormat="1" applyBorder="1" applyAlignment="1">
      <alignment horizontal="center" vertical="center"/>
    </xf>
    <xf numFmtId="6" fontId="0" fillId="0" borderId="56" xfId="0" applyNumberFormat="1" applyBorder="1" applyAlignment="1">
      <alignment horizontal="center" vertical="center"/>
    </xf>
    <xf numFmtId="6" fontId="0" fillId="0" borderId="26" xfId="0" applyNumberFormat="1" applyBorder="1" applyAlignment="1">
      <alignment horizontal="center" vertical="center"/>
    </xf>
    <xf numFmtId="164" fontId="14" fillId="0" borderId="11" xfId="0" applyNumberFormat="1" applyFont="1" applyBorder="1" applyAlignment="1">
      <alignment horizontal="center" wrapText="1"/>
    </xf>
    <xf numFmtId="164" fontId="14" fillId="0" borderId="11" xfId="0" applyNumberFormat="1" applyFont="1" applyBorder="1" applyAlignment="1">
      <alignment horizontal="center" vertical="center"/>
    </xf>
    <xf numFmtId="164" fontId="14" fillId="0" borderId="56" xfId="0" applyNumberFormat="1" applyFont="1" applyBorder="1" applyAlignment="1">
      <alignment horizontal="center" wrapText="1"/>
    </xf>
    <xf numFmtId="164" fontId="14" fillId="0" borderId="61" xfId="0" applyNumberFormat="1" applyFont="1" applyBorder="1" applyAlignment="1">
      <alignment horizontal="center" vertical="center"/>
    </xf>
    <xf numFmtId="164" fontId="14" fillId="0" borderId="66" xfId="0" applyNumberFormat="1" applyFont="1" applyBorder="1" applyAlignment="1">
      <alignment horizontal="center" vertical="center"/>
    </xf>
    <xf numFmtId="40" fontId="2" fillId="3" borderId="10" xfId="0" applyNumberFormat="1" applyFont="1" applyFill="1" applyBorder="1" applyAlignment="1">
      <alignment horizontal="center" vertical="center"/>
    </xf>
    <xf numFmtId="0" fontId="2" fillId="16" borderId="69" xfId="0" applyFont="1" applyFill="1" applyBorder="1"/>
    <xf numFmtId="0" fontId="9" fillId="0" borderId="30" xfId="3" applyBorder="1" applyAlignment="1" applyProtection="1"/>
    <xf numFmtId="0" fontId="9" fillId="0" borderId="10" xfId="3" applyBorder="1" applyAlignment="1" applyProtection="1"/>
    <xf numFmtId="0" fontId="9" fillId="0" borderId="11" xfId="3" applyBorder="1" applyAlignment="1" applyProtection="1"/>
    <xf numFmtId="0" fontId="30" fillId="2" borderId="0" xfId="2" applyFont="1" applyFill="1"/>
    <xf numFmtId="0" fontId="31" fillId="2" borderId="0" xfId="3" applyFont="1" applyFill="1" applyBorder="1" applyAlignment="1" applyProtection="1">
      <alignment horizontal="left"/>
    </xf>
    <xf numFmtId="0" fontId="32" fillId="2" borderId="0" xfId="3" applyFont="1" applyFill="1" applyBorder="1" applyAlignment="1" applyProtection="1">
      <alignment horizontal="left"/>
    </xf>
    <xf numFmtId="0" fontId="33" fillId="2" borderId="0" xfId="3" applyFont="1" applyFill="1" applyBorder="1" applyAlignment="1" applyProtection="1">
      <alignment horizontal="left"/>
    </xf>
    <xf numFmtId="0" fontId="34" fillId="2" borderId="0" xfId="2" applyFont="1" applyFill="1"/>
    <xf numFmtId="0" fontId="33" fillId="2" borderId="0" xfId="2" applyFont="1" applyFill="1"/>
    <xf numFmtId="0" fontId="11" fillId="2" borderId="6" xfId="2" applyFont="1" applyFill="1" applyBorder="1" applyAlignment="1">
      <alignment horizontal="left" vertical="top"/>
    </xf>
    <xf numFmtId="0" fontId="11" fillId="2" borderId="7" xfId="2" applyFont="1" applyFill="1" applyBorder="1" applyAlignment="1">
      <alignment horizontal="left" vertical="top"/>
    </xf>
    <xf numFmtId="0" fontId="11" fillId="2" borderId="8" xfId="2" applyFont="1" applyFill="1" applyBorder="1" applyAlignment="1">
      <alignment horizontal="left" vertical="top"/>
    </xf>
    <xf numFmtId="0" fontId="5" fillId="2" borderId="0" xfId="2" applyFont="1" applyFill="1" applyAlignment="1">
      <alignment horizontal="center" vertical="center" wrapText="1"/>
    </xf>
    <xf numFmtId="0" fontId="6" fillId="2" borderId="0" xfId="2" applyFont="1" applyFill="1" applyAlignment="1">
      <alignment horizontal="center" vertical="center" wrapText="1"/>
    </xf>
    <xf numFmtId="0" fontId="4" fillId="2" borderId="0" xfId="2" applyFill="1"/>
    <xf numFmtId="0" fontId="8" fillId="2" borderId="0" xfId="2" applyFont="1" applyFill="1" applyAlignment="1">
      <alignment horizontal="center" vertical="center"/>
    </xf>
    <xf numFmtId="0" fontId="5" fillId="2" borderId="0" xfId="2" applyFont="1" applyFill="1" applyAlignment="1">
      <alignment horizontal="left" vertical="center"/>
    </xf>
    <xf numFmtId="0" fontId="11" fillId="2" borderId="1" xfId="2" applyFont="1" applyFill="1" applyBorder="1" applyAlignment="1">
      <alignment horizontal="left" vertical="top" wrapText="1"/>
    </xf>
    <xf numFmtId="0" fontId="11" fillId="2" borderId="2" xfId="2" applyFont="1" applyFill="1" applyBorder="1" applyAlignment="1">
      <alignment horizontal="left" vertical="top" wrapText="1"/>
    </xf>
    <xf numFmtId="0" fontId="11" fillId="2" borderId="3" xfId="2" applyFont="1" applyFill="1" applyBorder="1" applyAlignment="1">
      <alignment horizontal="left" vertical="top" wrapText="1"/>
    </xf>
    <xf numFmtId="0" fontId="11" fillId="2" borderId="4" xfId="2" applyFont="1" applyFill="1" applyBorder="1" applyAlignment="1">
      <alignment horizontal="left" vertical="top" wrapText="1"/>
    </xf>
    <xf numFmtId="0" fontId="11" fillId="2" borderId="0" xfId="2" applyFont="1" applyFill="1" applyAlignment="1">
      <alignment horizontal="left" vertical="top" wrapText="1"/>
    </xf>
    <xf numFmtId="0" fontId="11" fillId="2" borderId="5" xfId="2" applyFont="1" applyFill="1" applyBorder="1" applyAlignment="1">
      <alignment horizontal="left" vertical="top" wrapText="1"/>
    </xf>
    <xf numFmtId="0" fontId="32" fillId="2" borderId="0" xfId="3" applyFont="1" applyFill="1" applyBorder="1" applyAlignment="1" applyProtection="1">
      <alignment horizontal="left"/>
    </xf>
    <xf numFmtId="0" fontId="3" fillId="2" borderId="0" xfId="1" applyFont="1" applyFill="1" applyAlignment="1">
      <alignment horizontal="left"/>
    </xf>
    <xf numFmtId="0" fontId="35" fillId="2" borderId="0" xfId="3" applyFont="1" applyFill="1" applyBorder="1" applyAlignment="1" applyProtection="1">
      <alignment horizontal="left"/>
    </xf>
    <xf numFmtId="0" fontId="3" fillId="2" borderId="0" xfId="1" applyFont="1" applyFill="1" applyAlignment="1">
      <alignment horizont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6" xfId="0" applyFont="1" applyFill="1" applyBorder="1" applyAlignment="1">
      <alignment horizontal="left" vertical="center"/>
    </xf>
    <xf numFmtId="0" fontId="0" fillId="2" borderId="45" xfId="0" applyFill="1" applyBorder="1" applyAlignment="1">
      <alignment horizontal="center"/>
    </xf>
    <xf numFmtId="0" fontId="0" fillId="2" borderId="50" xfId="0" applyFill="1" applyBorder="1" applyAlignment="1">
      <alignment horizontal="center"/>
    </xf>
    <xf numFmtId="0" fontId="0" fillId="2" borderId="51" xfId="0" applyFill="1" applyBorder="1" applyAlignment="1">
      <alignment horizontal="center"/>
    </xf>
    <xf numFmtId="0" fontId="2" fillId="14" borderId="23" xfId="0" applyFont="1" applyFill="1" applyBorder="1" applyAlignment="1">
      <alignment horizontal="center" vertical="center" wrapText="1"/>
    </xf>
    <xf numFmtId="0" fontId="2" fillId="14" borderId="9" xfId="0" applyFont="1" applyFill="1" applyBorder="1" applyAlignment="1">
      <alignment horizontal="center" vertical="center" wrapText="1"/>
    </xf>
    <xf numFmtId="0" fontId="18" fillId="2" borderId="23" xfId="0" applyFont="1" applyFill="1" applyBorder="1" applyAlignment="1">
      <alignment horizontal="left" vertical="top" wrapText="1"/>
    </xf>
    <xf numFmtId="0" fontId="18" fillId="2" borderId="9" xfId="0" applyFont="1" applyFill="1" applyBorder="1" applyAlignment="1">
      <alignment horizontal="left" vertical="top" wrapText="1"/>
    </xf>
    <xf numFmtId="0" fontId="2" fillId="0" borderId="0" xfId="0" applyFont="1" applyAlignment="1">
      <alignment horizontal="center" vertical="center"/>
    </xf>
    <xf numFmtId="0" fontId="2" fillId="11" borderId="1" xfId="0" applyFont="1" applyFill="1" applyBorder="1" applyAlignment="1">
      <alignment horizontal="left" vertical="center"/>
    </xf>
    <xf numFmtId="0" fontId="2" fillId="11" borderId="4" xfId="0" applyFont="1" applyFill="1" applyBorder="1" applyAlignment="1">
      <alignment horizontal="left" vertical="center"/>
    </xf>
    <xf numFmtId="0" fontId="2" fillId="0" borderId="45" xfId="0" applyFont="1" applyBorder="1" applyAlignment="1">
      <alignment horizontal="center"/>
    </xf>
    <xf numFmtId="0" fontId="2" fillId="0" borderId="50" xfId="0" applyFont="1" applyBorder="1" applyAlignment="1">
      <alignment horizontal="center"/>
    </xf>
    <xf numFmtId="0" fontId="2" fillId="0" borderId="51" xfId="0" applyFont="1" applyBorder="1" applyAlignment="1">
      <alignment horizontal="center"/>
    </xf>
    <xf numFmtId="0" fontId="2" fillId="11" borderId="6" xfId="0" applyFont="1" applyFill="1" applyBorder="1" applyAlignment="1">
      <alignment horizontal="left" vertical="center"/>
    </xf>
    <xf numFmtId="0" fontId="2" fillId="4" borderId="23" xfId="0" applyFont="1" applyFill="1" applyBorder="1" applyAlignment="1">
      <alignment horizontal="center" vertical="top" wrapText="1"/>
    </xf>
    <xf numFmtId="0" fontId="2" fillId="4" borderId="24" xfId="0" applyFont="1" applyFill="1" applyBorder="1" applyAlignment="1">
      <alignment horizontal="center" vertical="top" wrapText="1"/>
    </xf>
    <xf numFmtId="0" fontId="2" fillId="14" borderId="24" xfId="0" applyFont="1" applyFill="1" applyBorder="1" applyAlignment="1">
      <alignment horizontal="center" vertical="center" wrapText="1"/>
    </xf>
    <xf numFmtId="0" fontId="2" fillId="14" borderId="24" xfId="0" applyFont="1" applyFill="1" applyBorder="1" applyAlignment="1">
      <alignment horizontal="center" vertical="center"/>
    </xf>
    <xf numFmtId="0" fontId="2" fillId="14" borderId="9" xfId="0" applyFont="1" applyFill="1" applyBorder="1" applyAlignment="1">
      <alignment horizontal="center" vertical="center"/>
    </xf>
    <xf numFmtId="0" fontId="18" fillId="2" borderId="24" xfId="0" applyFont="1" applyFill="1" applyBorder="1" applyAlignment="1">
      <alignment horizontal="left" vertical="top" wrapText="1"/>
    </xf>
    <xf numFmtId="166" fontId="14" fillId="0" borderId="11" xfId="0" applyNumberFormat="1" applyFont="1" applyBorder="1" applyAlignment="1">
      <alignment horizontal="center" vertical="center"/>
    </xf>
    <xf numFmtId="166" fontId="14" fillId="0" borderId="61" xfId="0" applyNumberFormat="1" applyFont="1" applyBorder="1" applyAlignment="1">
      <alignment horizontal="center" vertical="center"/>
    </xf>
    <xf numFmtId="166" fontId="14" fillId="0" borderId="30" xfId="0" applyNumberFormat="1" applyFont="1" applyBorder="1" applyAlignment="1">
      <alignment horizontal="center" vertical="center"/>
    </xf>
    <xf numFmtId="166" fontId="17" fillId="0" borderId="11" xfId="0" applyNumberFormat="1" applyFont="1" applyBorder="1" applyAlignment="1">
      <alignment horizontal="center" vertical="center"/>
    </xf>
    <xf numFmtId="166" fontId="17" fillId="0" borderId="61" xfId="0" applyNumberFormat="1" applyFont="1" applyBorder="1" applyAlignment="1">
      <alignment horizontal="center" vertical="center"/>
    </xf>
    <xf numFmtId="166" fontId="17" fillId="0" borderId="30" xfId="0" applyNumberFormat="1" applyFont="1" applyBorder="1" applyAlignment="1">
      <alignment horizontal="center" vertical="center"/>
    </xf>
    <xf numFmtId="0" fontId="18" fillId="0" borderId="23" xfId="0" applyFont="1" applyBorder="1" applyAlignment="1">
      <alignment horizontal="left" vertical="top" wrapText="1"/>
    </xf>
    <xf numFmtId="0" fontId="18" fillId="0" borderId="24" xfId="0" applyFont="1" applyBorder="1" applyAlignment="1">
      <alignment horizontal="left" vertical="top" wrapText="1"/>
    </xf>
    <xf numFmtId="0" fontId="18" fillId="0" borderId="9" xfId="0" applyFont="1" applyBorder="1" applyAlignment="1">
      <alignment horizontal="left" vertical="top" wrapText="1"/>
    </xf>
    <xf numFmtId="0" fontId="17" fillId="0" borderId="0" xfId="0" applyFont="1" applyAlignment="1">
      <alignment horizontal="left" wrapText="1"/>
    </xf>
    <xf numFmtId="0" fontId="2" fillId="11" borderId="11" xfId="0" applyFont="1" applyFill="1" applyBorder="1" applyAlignment="1">
      <alignment horizontal="center" vertical="center"/>
    </xf>
    <xf numFmtId="0" fontId="2" fillId="11" borderId="61" xfId="0" applyFont="1" applyFill="1" applyBorder="1" applyAlignment="1">
      <alignment horizontal="center" vertical="center"/>
    </xf>
    <xf numFmtId="0" fontId="2" fillId="10" borderId="37" xfId="0" applyFont="1" applyFill="1" applyBorder="1" applyAlignment="1">
      <alignment horizontal="center" vertical="center"/>
    </xf>
    <xf numFmtId="0" fontId="2" fillId="10" borderId="31" xfId="0" applyFont="1" applyFill="1" applyBorder="1" applyAlignment="1">
      <alignment horizontal="center" vertical="center"/>
    </xf>
    <xf numFmtId="0" fontId="2" fillId="8" borderId="37" xfId="0" applyFont="1" applyFill="1" applyBorder="1" applyAlignment="1">
      <alignment horizontal="center" vertical="center" wrapText="1"/>
    </xf>
    <xf numFmtId="0" fontId="2" fillId="8" borderId="31" xfId="0" applyFont="1" applyFill="1" applyBorder="1" applyAlignment="1">
      <alignment horizontal="center" vertical="center"/>
    </xf>
    <xf numFmtId="0" fontId="2" fillId="10" borderId="11" xfId="0" applyFont="1" applyFill="1" applyBorder="1" applyAlignment="1">
      <alignment horizontal="center" vertical="top" wrapText="1"/>
    </xf>
    <xf numFmtId="0" fontId="2" fillId="10" borderId="61" xfId="0" applyFont="1" applyFill="1" applyBorder="1" applyAlignment="1">
      <alignment horizontal="center" vertical="top" wrapText="1"/>
    </xf>
    <xf numFmtId="0" fontId="2" fillId="8" borderId="11" xfId="0" applyFont="1" applyFill="1" applyBorder="1" applyAlignment="1">
      <alignment horizontal="center" vertical="top" wrapText="1"/>
    </xf>
    <xf numFmtId="0" fontId="2" fillId="8" borderId="61" xfId="0" applyFont="1" applyFill="1" applyBorder="1" applyAlignment="1">
      <alignment horizontal="center" vertical="top" wrapText="1"/>
    </xf>
    <xf numFmtId="0" fontId="17" fillId="0" borderId="0" xfId="0" quotePrefix="1" applyFont="1" applyAlignment="1">
      <alignment horizontal="left" vertical="top" wrapText="1"/>
    </xf>
    <xf numFmtId="0" fontId="2" fillId="6" borderId="37" xfId="0" applyFont="1" applyFill="1" applyBorder="1" applyAlignment="1">
      <alignment horizontal="center" vertical="center"/>
    </xf>
    <xf numFmtId="0" fontId="2" fillId="6" borderId="31" xfId="0" applyFont="1" applyFill="1" applyBorder="1" applyAlignment="1">
      <alignment horizontal="center" vertical="center"/>
    </xf>
    <xf numFmtId="0" fontId="2" fillId="6" borderId="11" xfId="0" applyFont="1" applyFill="1" applyBorder="1" applyAlignment="1">
      <alignment horizontal="center" vertical="top" wrapText="1"/>
    </xf>
    <xf numFmtId="0" fontId="2" fillId="6" borderId="61" xfId="0" applyFont="1" applyFill="1" applyBorder="1" applyAlignment="1">
      <alignment horizontal="center" vertical="top" wrapText="1"/>
    </xf>
    <xf numFmtId="166" fontId="14" fillId="0" borderId="55" xfId="0" applyNumberFormat="1" applyFont="1" applyBorder="1" applyAlignment="1">
      <alignment horizontal="center" vertical="center"/>
    </xf>
    <xf numFmtId="166" fontId="14" fillId="0" borderId="56" xfId="0" applyNumberFormat="1" applyFont="1" applyBorder="1" applyAlignment="1">
      <alignment horizontal="center" vertical="center"/>
    </xf>
    <xf numFmtId="166" fontId="14" fillId="0" borderId="59" xfId="0" applyNumberFormat="1" applyFont="1" applyBorder="1" applyAlignment="1">
      <alignment horizontal="center" vertical="center"/>
    </xf>
    <xf numFmtId="166" fontId="14" fillId="0" borderId="60" xfId="0" applyNumberFormat="1" applyFont="1" applyBorder="1" applyAlignment="1">
      <alignment horizontal="center" vertical="center"/>
    </xf>
    <xf numFmtId="166" fontId="14" fillId="0" borderId="34" xfId="0" applyNumberFormat="1" applyFont="1" applyBorder="1" applyAlignment="1">
      <alignment horizontal="center" vertical="center"/>
    </xf>
    <xf numFmtId="166" fontId="14" fillId="0" borderId="52" xfId="0" applyNumberFormat="1" applyFont="1" applyBorder="1" applyAlignment="1">
      <alignment horizontal="center" vertical="center"/>
    </xf>
    <xf numFmtId="0" fontId="14" fillId="0" borderId="37" xfId="0" applyFont="1" applyBorder="1" applyAlignment="1">
      <alignment horizontal="center"/>
    </xf>
    <xf numFmtId="0" fontId="14" fillId="0" borderId="31" xfId="0" applyFont="1" applyBorder="1" applyAlignment="1">
      <alignment horizontal="center"/>
    </xf>
    <xf numFmtId="0" fontId="0" fillId="0" borderId="37" xfId="0" applyBorder="1" applyAlignment="1">
      <alignment horizontal="center"/>
    </xf>
    <xf numFmtId="0" fontId="0" fillId="0" borderId="31" xfId="0" applyBorder="1" applyAlignment="1">
      <alignment horizontal="center"/>
    </xf>
    <xf numFmtId="166" fontId="0" fillId="0" borderId="55" xfId="0" applyNumberFormat="1" applyBorder="1" applyAlignment="1">
      <alignment horizontal="center" vertical="center"/>
    </xf>
    <xf numFmtId="166" fontId="0" fillId="0" borderId="56" xfId="0" applyNumberFormat="1" applyBorder="1" applyAlignment="1">
      <alignment horizontal="center" vertical="center"/>
    </xf>
    <xf numFmtId="166" fontId="0" fillId="0" borderId="59" xfId="0" applyNumberFormat="1" applyBorder="1" applyAlignment="1">
      <alignment horizontal="center" vertical="center"/>
    </xf>
    <xf numFmtId="166" fontId="0" fillId="0" borderId="60" xfId="0" applyNumberFormat="1" applyBorder="1" applyAlignment="1">
      <alignment horizontal="center" vertical="center"/>
    </xf>
    <xf numFmtId="0" fontId="2" fillId="14" borderId="1"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14" borderId="2" xfId="0" applyFont="1" applyFill="1" applyBorder="1" applyAlignment="1">
      <alignment horizontal="center" vertical="center"/>
    </xf>
    <xf numFmtId="0" fontId="2" fillId="14" borderId="3" xfId="0" applyFont="1" applyFill="1" applyBorder="1" applyAlignment="1">
      <alignment horizontal="center" vertical="center"/>
    </xf>
    <xf numFmtId="0" fontId="2" fillId="11" borderId="10" xfId="0" applyFont="1" applyFill="1" applyBorder="1" applyAlignment="1">
      <alignment horizontal="center" vertical="center" wrapText="1"/>
    </xf>
    <xf numFmtId="0" fontId="13" fillId="0" borderId="0" xfId="0" applyFont="1" applyAlignment="1">
      <alignment horizontal="left" vertical="top" wrapText="1"/>
    </xf>
    <xf numFmtId="0" fontId="13" fillId="3" borderId="10" xfId="0" applyFont="1" applyFill="1" applyBorder="1" applyAlignment="1">
      <alignment horizontal="center" vertical="top" wrapText="1"/>
    </xf>
    <xf numFmtId="6" fontId="0" fillId="3" borderId="37" xfId="0" quotePrefix="1" applyNumberFormat="1" applyFill="1" applyBorder="1" applyAlignment="1">
      <alignment horizontal="center" vertical="center"/>
    </xf>
    <xf numFmtId="6" fontId="0" fillId="3" borderId="31" xfId="0" applyNumberFormat="1" applyFill="1" applyBorder="1" applyAlignment="1">
      <alignment horizontal="center" vertical="center"/>
    </xf>
    <xf numFmtId="9" fontId="2" fillId="3" borderId="37" xfId="0" applyNumberFormat="1" applyFont="1" applyFill="1" applyBorder="1" applyAlignment="1">
      <alignment horizontal="center" vertical="center"/>
    </xf>
    <xf numFmtId="9" fontId="2" fillId="3" borderId="31" xfId="0" applyNumberFormat="1" applyFont="1" applyFill="1" applyBorder="1" applyAlignment="1">
      <alignment horizontal="center" vertical="center"/>
    </xf>
    <xf numFmtId="6" fontId="0" fillId="0" borderId="37" xfId="0" applyNumberFormat="1" applyBorder="1" applyAlignment="1">
      <alignment horizontal="center" vertical="center"/>
    </xf>
    <xf numFmtId="6" fontId="0" fillId="0" borderId="31" xfId="0" applyNumberFormat="1" applyBorder="1" applyAlignment="1">
      <alignment horizontal="center" vertical="center"/>
    </xf>
    <xf numFmtId="6" fontId="0" fillId="0" borderId="40" xfId="0" applyNumberFormat="1" applyBorder="1" applyAlignment="1">
      <alignment horizontal="center" vertical="center"/>
    </xf>
    <xf numFmtId="10" fontId="17" fillId="0" borderId="34" xfId="0" applyNumberFormat="1" applyFont="1" applyBorder="1" applyAlignment="1">
      <alignment horizontal="center" vertical="center"/>
    </xf>
    <xf numFmtId="10" fontId="17" fillId="0" borderId="47" xfId="0" applyNumberFormat="1" applyFont="1" applyBorder="1" applyAlignment="1">
      <alignment horizontal="center" vertical="center"/>
    </xf>
    <xf numFmtId="10" fontId="14" fillId="0" borderId="37" xfId="0" applyNumberFormat="1" applyFont="1" applyBorder="1" applyAlignment="1">
      <alignment horizontal="center" vertical="center"/>
    </xf>
    <xf numFmtId="10" fontId="14" fillId="0" borderId="40" xfId="0" applyNumberFormat="1" applyFont="1" applyBorder="1" applyAlignment="1">
      <alignment horizontal="center" vertical="center"/>
    </xf>
    <xf numFmtId="10" fontId="14" fillId="0" borderId="55" xfId="0" applyNumberFormat="1" applyFont="1" applyBorder="1" applyAlignment="1">
      <alignment horizontal="center" vertical="center" wrapText="1"/>
    </xf>
    <xf numFmtId="10" fontId="14" fillId="0" borderId="57" xfId="0" applyNumberFormat="1" applyFont="1" applyBorder="1" applyAlignment="1">
      <alignment horizontal="center" vertical="center"/>
    </xf>
    <xf numFmtId="10" fontId="0" fillId="0" borderId="37" xfId="0" applyNumberFormat="1" applyBorder="1" applyAlignment="1">
      <alignment horizontal="center"/>
    </xf>
    <xf numFmtId="10" fontId="0" fillId="0" borderId="40" xfId="0" applyNumberFormat="1" applyBorder="1" applyAlignment="1">
      <alignment horizontal="center"/>
    </xf>
    <xf numFmtId="0" fontId="2" fillId="0" borderId="0" xfId="0" applyFont="1" applyAlignment="1">
      <alignment horizontal="center" vertical="center" wrapText="1"/>
    </xf>
    <xf numFmtId="0" fontId="2" fillId="3" borderId="58" xfId="0" applyFont="1" applyFill="1" applyBorder="1" applyAlignment="1">
      <alignment horizontal="left" vertical="center" wrapText="1"/>
    </xf>
    <xf numFmtId="0" fontId="2" fillId="3" borderId="54" xfId="0" applyFont="1" applyFill="1" applyBorder="1" applyAlignment="1">
      <alignment horizontal="left" vertical="center"/>
    </xf>
    <xf numFmtId="0" fontId="23" fillId="13" borderId="18" xfId="0" applyFont="1" applyFill="1" applyBorder="1" applyAlignment="1">
      <alignment horizontal="left" vertical="center"/>
    </xf>
    <xf numFmtId="0" fontId="23" fillId="13" borderId="19" xfId="0" applyFont="1" applyFill="1" applyBorder="1" applyAlignment="1">
      <alignment horizontal="left" vertical="center"/>
    </xf>
    <xf numFmtId="0" fontId="2" fillId="10" borderId="34" xfId="0" applyFont="1" applyFill="1" applyBorder="1" applyAlignment="1">
      <alignment horizontal="center"/>
    </xf>
    <xf numFmtId="0" fontId="2" fillId="10" borderId="52" xfId="0" applyFont="1" applyFill="1" applyBorder="1" applyAlignment="1">
      <alignment horizontal="center"/>
    </xf>
    <xf numFmtId="0" fontId="2" fillId="10" borderId="38" xfId="0" applyFont="1" applyFill="1" applyBorder="1" applyAlignment="1">
      <alignment horizontal="center" vertical="center"/>
    </xf>
    <xf numFmtId="0" fontId="2" fillId="10" borderId="32" xfId="0" applyFont="1" applyFill="1" applyBorder="1" applyAlignment="1">
      <alignment horizontal="center" vertical="center"/>
    </xf>
    <xf numFmtId="0" fontId="2" fillId="8" borderId="36" xfId="0" applyFont="1" applyFill="1" applyBorder="1" applyAlignment="1">
      <alignment horizontal="center"/>
    </xf>
    <xf numFmtId="0" fontId="2" fillId="8" borderId="39" xfId="0" applyFont="1" applyFill="1" applyBorder="1" applyAlignment="1">
      <alignment horizontal="center"/>
    </xf>
    <xf numFmtId="0" fontId="2" fillId="8" borderId="38" xfId="0" applyFont="1" applyFill="1" applyBorder="1" applyAlignment="1">
      <alignment horizontal="center" vertical="center" wrapText="1"/>
    </xf>
    <xf numFmtId="0" fontId="2" fillId="8" borderId="53" xfId="0" applyFont="1" applyFill="1" applyBorder="1" applyAlignment="1">
      <alignment horizontal="center" vertical="center" wrapText="1"/>
    </xf>
    <xf numFmtId="0" fontId="13" fillId="6" borderId="63" xfId="0" applyFont="1" applyFill="1" applyBorder="1" applyAlignment="1">
      <alignment horizontal="center" vertical="center"/>
    </xf>
    <xf numFmtId="0" fontId="13" fillId="6" borderId="52" xfId="0" applyFont="1" applyFill="1" applyBorder="1" applyAlignment="1">
      <alignment horizontal="center" vertical="center"/>
    </xf>
    <xf numFmtId="0" fontId="13" fillId="6" borderId="64" xfId="0" applyFont="1" applyFill="1" applyBorder="1" applyAlignment="1">
      <alignment horizontal="center" vertical="center"/>
    </xf>
    <xf numFmtId="0" fontId="13" fillId="6" borderId="32" xfId="0" applyFont="1" applyFill="1" applyBorder="1" applyAlignment="1">
      <alignment horizontal="center" vertical="center"/>
    </xf>
    <xf numFmtId="0" fontId="13" fillId="9" borderId="55" xfId="0" applyFont="1" applyFill="1" applyBorder="1" applyAlignment="1">
      <alignment horizontal="left" vertical="top" wrapText="1"/>
    </xf>
    <xf numFmtId="0" fontId="13" fillId="9" borderId="62" xfId="0" applyFont="1" applyFill="1" applyBorder="1" applyAlignment="1">
      <alignment horizontal="left" vertical="top" wrapText="1"/>
    </xf>
    <xf numFmtId="0" fontId="13" fillId="9" borderId="56" xfId="0" applyFont="1" applyFill="1" applyBorder="1" applyAlignment="1">
      <alignment horizontal="left" vertical="top" wrapText="1"/>
    </xf>
    <xf numFmtId="0" fontId="13" fillId="9" borderId="34" xfId="0" applyFont="1" applyFill="1" applyBorder="1" applyAlignment="1">
      <alignment horizontal="left" vertical="top" wrapText="1"/>
    </xf>
    <xf numFmtId="0" fontId="13" fillId="9" borderId="35" xfId="0" applyFont="1" applyFill="1" applyBorder="1" applyAlignment="1">
      <alignment horizontal="left" vertical="top" wrapText="1"/>
    </xf>
    <xf numFmtId="0" fontId="13" fillId="9" borderId="52" xfId="0" applyFont="1" applyFill="1" applyBorder="1" applyAlignment="1">
      <alignment horizontal="left" vertical="top" wrapText="1"/>
    </xf>
    <xf numFmtId="2" fontId="2" fillId="0" borderId="30" xfId="0" applyNumberFormat="1" applyFont="1" applyBorder="1" applyAlignment="1">
      <alignment horizontal="center"/>
    </xf>
    <xf numFmtId="2" fontId="2" fillId="0" borderId="48" xfId="0" applyNumberFormat="1" applyFont="1" applyBorder="1" applyAlignment="1">
      <alignment horizontal="center"/>
    </xf>
    <xf numFmtId="2" fontId="13" fillId="0" borderId="35" xfId="0" applyNumberFormat="1" applyFont="1" applyBorder="1" applyAlignment="1">
      <alignment horizontal="center" wrapText="1"/>
    </xf>
    <xf numFmtId="2" fontId="13" fillId="0" borderId="47" xfId="0" applyNumberFormat="1" applyFont="1" applyBorder="1" applyAlignment="1">
      <alignment horizontal="center" wrapText="1"/>
    </xf>
    <xf numFmtId="2" fontId="2" fillId="0" borderId="35" xfId="0" applyNumberFormat="1" applyFont="1" applyBorder="1" applyAlignment="1">
      <alignment horizontal="center"/>
    </xf>
    <xf numFmtId="2" fontId="2" fillId="0" borderId="47" xfId="0" applyNumberFormat="1" applyFont="1" applyBorder="1" applyAlignment="1">
      <alignment horizontal="center"/>
    </xf>
    <xf numFmtId="10" fontId="14" fillId="0" borderId="37" xfId="0" applyNumberFormat="1" applyFont="1" applyBorder="1" applyAlignment="1">
      <alignment horizontal="center"/>
    </xf>
    <xf numFmtId="10" fontId="14" fillId="0" borderId="31" xfId="0" applyNumberFormat="1" applyFont="1" applyBorder="1" applyAlignment="1">
      <alignment horizontal="center"/>
    </xf>
    <xf numFmtId="6" fontId="0" fillId="0" borderId="34" xfId="0" applyNumberFormat="1" applyBorder="1" applyAlignment="1">
      <alignment horizontal="center" vertical="center"/>
    </xf>
    <xf numFmtId="6" fontId="0" fillId="0" borderId="52" xfId="0" applyNumberFormat="1" applyBorder="1" applyAlignment="1">
      <alignment horizontal="center" vertical="center"/>
    </xf>
    <xf numFmtId="10" fontId="17" fillId="0" borderId="55" xfId="0" applyNumberFormat="1" applyFont="1" applyBorder="1" applyAlignment="1">
      <alignment horizontal="center"/>
    </xf>
    <xf numFmtId="10" fontId="17" fillId="0" borderId="56" xfId="0" applyNumberFormat="1" applyFont="1" applyBorder="1" applyAlignment="1">
      <alignment horizontal="center"/>
    </xf>
    <xf numFmtId="10" fontId="14" fillId="0" borderId="41" xfId="0" applyNumberFormat="1" applyFont="1" applyBorder="1" applyAlignment="1">
      <alignment horizontal="center" vertical="center"/>
    </xf>
    <xf numFmtId="10" fontId="14" fillId="0" borderId="31" xfId="0" applyNumberFormat="1" applyFont="1" applyBorder="1" applyAlignment="1">
      <alignment horizontal="center" vertical="center"/>
    </xf>
    <xf numFmtId="10" fontId="0" fillId="0" borderId="31" xfId="0" applyNumberFormat="1" applyBorder="1" applyAlignment="1">
      <alignment horizontal="center"/>
    </xf>
    <xf numFmtId="10" fontId="0" fillId="0" borderId="35" xfId="0" quotePrefix="1" applyNumberFormat="1" applyBorder="1" applyAlignment="1">
      <alignment horizontal="center" vertical="center"/>
    </xf>
    <xf numFmtId="10" fontId="0" fillId="0" borderId="52" xfId="0" applyNumberFormat="1" applyBorder="1" applyAlignment="1">
      <alignment horizontal="center" vertical="center"/>
    </xf>
    <xf numFmtId="0" fontId="2" fillId="8" borderId="23" xfId="0" applyFont="1" applyFill="1" applyBorder="1" applyAlignment="1">
      <alignment horizontal="center"/>
    </xf>
    <xf numFmtId="0" fontId="2" fillId="8" borderId="24" xfId="0" applyFont="1" applyFill="1" applyBorder="1" applyAlignment="1">
      <alignment horizontal="center"/>
    </xf>
    <xf numFmtId="0" fontId="2" fillId="8" borderId="9" xfId="0" applyFont="1" applyFill="1" applyBorder="1" applyAlignment="1">
      <alignment horizontal="center"/>
    </xf>
    <xf numFmtId="6" fontId="0" fillId="0" borderId="10" xfId="0" applyNumberFormat="1" applyBorder="1" applyAlignment="1">
      <alignment horizontal="center" vertical="center"/>
    </xf>
    <xf numFmtId="167" fontId="2" fillId="3" borderId="10" xfId="4" applyNumberFormat="1" applyFont="1" applyFill="1" applyBorder="1" applyAlignment="1">
      <alignment horizontal="center" vertical="center"/>
    </xf>
    <xf numFmtId="2" fontId="17" fillId="3" borderId="11" xfId="0" applyNumberFormat="1" applyFont="1" applyFill="1" applyBorder="1" applyAlignment="1">
      <alignment horizontal="center" vertical="center"/>
    </xf>
    <xf numFmtId="6" fontId="0" fillId="0" borderId="47" xfId="0" applyNumberFormat="1" applyBorder="1" applyAlignment="1">
      <alignment horizontal="center" vertical="center"/>
    </xf>
    <xf numFmtId="6" fontId="0" fillId="0" borderId="22" xfId="0" applyNumberFormat="1" applyBorder="1" applyAlignment="1">
      <alignment horizontal="center" vertical="center"/>
    </xf>
    <xf numFmtId="167" fontId="17" fillId="3" borderId="10" xfId="4" applyNumberFormat="1" applyFont="1" applyFill="1" applyBorder="1" applyAlignment="1">
      <alignment horizontal="center" vertical="center"/>
    </xf>
    <xf numFmtId="167" fontId="17" fillId="3" borderId="22" xfId="4" applyNumberFormat="1" applyFont="1" applyFill="1" applyBorder="1" applyAlignment="1">
      <alignment horizontal="center" vertical="center"/>
    </xf>
    <xf numFmtId="2" fontId="2" fillId="3" borderId="11" xfId="0" applyNumberFormat="1" applyFont="1" applyFill="1" applyBorder="1" applyAlignment="1">
      <alignment horizontal="center" vertical="center"/>
    </xf>
    <xf numFmtId="2" fontId="2" fillId="3" borderId="26" xfId="0" applyNumberFormat="1" applyFont="1" applyFill="1" applyBorder="1" applyAlignment="1">
      <alignment horizontal="center" vertical="center"/>
    </xf>
    <xf numFmtId="0" fontId="22" fillId="8" borderId="23" xfId="0" applyFont="1" applyFill="1" applyBorder="1" applyAlignment="1">
      <alignment horizontal="center" vertical="center" wrapText="1"/>
    </xf>
    <xf numFmtId="0" fontId="22" fillId="8" borderId="24" xfId="0" applyFont="1" applyFill="1" applyBorder="1" applyAlignment="1">
      <alignment horizontal="center" vertical="center" wrapText="1"/>
    </xf>
    <xf numFmtId="0" fontId="22" fillId="8" borderId="9" xfId="0" applyFont="1" applyFill="1" applyBorder="1" applyAlignment="1">
      <alignment horizontal="center" vertical="center" wrapText="1"/>
    </xf>
    <xf numFmtId="0" fontId="17" fillId="5" borderId="42" xfId="0" quotePrefix="1" applyFont="1" applyFill="1" applyBorder="1" applyAlignment="1">
      <alignment horizontal="center" vertical="center"/>
    </xf>
    <xf numFmtId="0" fontId="17" fillId="5" borderId="43" xfId="0" quotePrefix="1" applyFont="1" applyFill="1" applyBorder="1" applyAlignment="1">
      <alignment horizontal="center" vertical="center"/>
    </xf>
    <xf numFmtId="0" fontId="15" fillId="5" borderId="12" xfId="0" applyFont="1" applyFill="1" applyBorder="1" applyAlignment="1">
      <alignment horizontal="left"/>
    </xf>
    <xf numFmtId="0" fontId="15" fillId="5" borderId="20" xfId="0" applyFont="1" applyFill="1" applyBorder="1" applyAlignment="1">
      <alignment horizontal="left"/>
    </xf>
    <xf numFmtId="0" fontId="15" fillId="5" borderId="13" xfId="0" applyFont="1" applyFill="1" applyBorder="1" applyAlignment="1">
      <alignment horizontal="left"/>
    </xf>
    <xf numFmtId="0" fontId="15" fillId="5" borderId="14" xfId="0" applyFont="1" applyFill="1" applyBorder="1" applyAlignment="1">
      <alignment horizontal="left"/>
    </xf>
    <xf numFmtId="10" fontId="2" fillId="5" borderId="10" xfId="0" applyNumberFormat="1" applyFont="1" applyFill="1" applyBorder="1" applyAlignment="1">
      <alignment horizontal="center"/>
    </xf>
    <xf numFmtId="10" fontId="2" fillId="5" borderId="22" xfId="0" applyNumberFormat="1" applyFont="1" applyFill="1" applyBorder="1" applyAlignment="1">
      <alignment horizontal="center"/>
    </xf>
    <xf numFmtId="0" fontId="2" fillId="5" borderId="42" xfId="0" applyFont="1" applyFill="1" applyBorder="1" applyAlignment="1">
      <alignment horizontal="center" vertical="center"/>
    </xf>
    <xf numFmtId="0" fontId="2" fillId="5" borderId="8" xfId="0" applyFont="1" applyFill="1" applyBorder="1" applyAlignment="1">
      <alignment horizontal="center" vertical="center"/>
    </xf>
    <xf numFmtId="0" fontId="13" fillId="5" borderId="42" xfId="0" quotePrefix="1" applyFont="1" applyFill="1" applyBorder="1" applyAlignment="1">
      <alignment horizontal="center" vertical="center"/>
    </xf>
    <xf numFmtId="0" fontId="13" fillId="5" borderId="43" xfId="0" quotePrefix="1" applyFont="1" applyFill="1" applyBorder="1" applyAlignment="1">
      <alignment horizontal="center" vertical="center"/>
    </xf>
    <xf numFmtId="9" fontId="2" fillId="3" borderId="10" xfId="4" applyFont="1" applyFill="1" applyBorder="1" applyAlignment="1">
      <alignment horizontal="center" vertical="center"/>
    </xf>
    <xf numFmtId="2" fontId="13" fillId="3" borderId="11" xfId="0" applyNumberFormat="1" applyFont="1" applyFill="1" applyBorder="1" applyAlignment="1">
      <alignment horizontal="center" vertical="center"/>
    </xf>
    <xf numFmtId="9" fontId="13" fillId="3" borderId="37" xfId="0" applyNumberFormat="1" applyFont="1" applyFill="1" applyBorder="1" applyAlignment="1">
      <alignment horizontal="center" vertical="center"/>
    </xf>
    <xf numFmtId="9" fontId="13" fillId="3" borderId="31" xfId="0" applyNumberFormat="1" applyFont="1" applyFill="1" applyBorder="1" applyAlignment="1">
      <alignment horizontal="center" vertical="center"/>
    </xf>
    <xf numFmtId="10" fontId="17" fillId="0" borderId="41" xfId="0" applyNumberFormat="1" applyFont="1" applyBorder="1" applyAlignment="1">
      <alignment horizontal="center" vertical="center"/>
    </xf>
    <xf numFmtId="10" fontId="17" fillId="0" borderId="31" xfId="0" applyNumberFormat="1" applyFont="1" applyBorder="1" applyAlignment="1">
      <alignment horizontal="center" vertical="center"/>
    </xf>
    <xf numFmtId="0" fontId="2" fillId="5" borderId="42" xfId="0" quotePrefix="1" applyFont="1" applyFill="1" applyBorder="1" applyAlignment="1">
      <alignment horizontal="center" vertical="center"/>
    </xf>
    <xf numFmtId="0" fontId="2" fillId="5" borderId="43" xfId="0" quotePrefix="1" applyFont="1" applyFill="1" applyBorder="1" applyAlignment="1">
      <alignment horizontal="center" vertical="center"/>
    </xf>
    <xf numFmtId="0" fontId="17" fillId="5" borderId="42" xfId="0" applyFont="1" applyFill="1" applyBorder="1" applyAlignment="1">
      <alignment horizontal="center" vertical="center"/>
    </xf>
    <xf numFmtId="0" fontId="17" fillId="5" borderId="8" xfId="0" applyFont="1" applyFill="1" applyBorder="1" applyAlignment="1">
      <alignment horizontal="center" vertical="center"/>
    </xf>
    <xf numFmtId="9" fontId="0" fillId="0" borderId="37" xfId="0" applyNumberFormat="1" applyBorder="1" applyAlignment="1">
      <alignment horizontal="center"/>
    </xf>
    <xf numFmtId="0" fontId="2" fillId="0" borderId="37" xfId="0" quotePrefix="1" applyFont="1" applyBorder="1" applyAlignment="1">
      <alignment horizontal="center"/>
    </xf>
    <xf numFmtId="0" fontId="2" fillId="0" borderId="31" xfId="0" applyFont="1" applyBorder="1" applyAlignment="1">
      <alignment horizontal="center"/>
    </xf>
    <xf numFmtId="0" fontId="0" fillId="0" borderId="40" xfId="0" applyBorder="1" applyAlignment="1">
      <alignment horizontal="center"/>
    </xf>
    <xf numFmtId="10" fontId="0" fillId="0" borderId="34" xfId="0" applyNumberFormat="1" applyBorder="1" applyAlignment="1">
      <alignment horizontal="center"/>
    </xf>
    <xf numFmtId="0" fontId="0" fillId="0" borderId="52" xfId="0" applyBorder="1" applyAlignment="1">
      <alignment horizontal="center"/>
    </xf>
    <xf numFmtId="2" fontId="13" fillId="3" borderId="26" xfId="0" applyNumberFormat="1" applyFont="1" applyFill="1" applyBorder="1" applyAlignment="1">
      <alignment horizontal="center" vertical="center"/>
    </xf>
    <xf numFmtId="0" fontId="2" fillId="0" borderId="34" xfId="0" quotePrefix="1" applyFont="1" applyBorder="1" applyAlignment="1">
      <alignment horizontal="center"/>
    </xf>
    <xf numFmtId="0" fontId="2" fillId="0" borderId="47" xfId="0" applyFont="1" applyBorder="1" applyAlignment="1">
      <alignment horizontal="center"/>
    </xf>
    <xf numFmtId="10" fontId="0" fillId="0" borderId="34" xfId="0" quotePrefix="1" applyNumberFormat="1" applyBorder="1" applyAlignment="1">
      <alignment horizontal="center"/>
    </xf>
    <xf numFmtId="0" fontId="2" fillId="0" borderId="40" xfId="0" applyFont="1" applyBorder="1" applyAlignment="1">
      <alignment horizontal="center"/>
    </xf>
    <xf numFmtId="0" fontId="2" fillId="0" borderId="10" xfId="0" quotePrefix="1" applyFont="1" applyBorder="1" applyAlignment="1">
      <alignment horizontal="center"/>
    </xf>
    <xf numFmtId="0" fontId="2" fillId="0" borderId="22" xfId="0" applyFont="1" applyBorder="1" applyAlignment="1">
      <alignment horizontal="center"/>
    </xf>
    <xf numFmtId="9" fontId="17" fillId="3" borderId="10" xfId="4" applyFont="1" applyFill="1" applyBorder="1" applyAlignment="1">
      <alignment horizontal="center" vertical="center"/>
    </xf>
    <xf numFmtId="9" fontId="13" fillId="3" borderId="10" xfId="4" applyFont="1" applyFill="1" applyBorder="1" applyAlignment="1">
      <alignment horizontal="center" vertical="center"/>
    </xf>
    <xf numFmtId="9" fontId="13" fillId="3" borderId="22" xfId="4" applyFont="1" applyFill="1" applyBorder="1" applyAlignment="1">
      <alignment horizontal="center" vertical="center"/>
    </xf>
    <xf numFmtId="0" fontId="2" fillId="10" borderId="36" xfId="0" applyFont="1" applyFill="1" applyBorder="1" applyAlignment="1">
      <alignment horizontal="center"/>
    </xf>
    <xf numFmtId="0" fontId="2" fillId="10" borderId="20" xfId="0" applyFont="1" applyFill="1" applyBorder="1" applyAlignment="1">
      <alignment horizontal="center"/>
    </xf>
    <xf numFmtId="0" fontId="2" fillId="12" borderId="36" xfId="0" applyFont="1" applyFill="1" applyBorder="1" applyAlignment="1">
      <alignment horizontal="center"/>
    </xf>
    <xf numFmtId="0" fontId="2" fillId="12" borderId="39" xfId="0" applyFont="1" applyFill="1" applyBorder="1" applyAlignment="1">
      <alignment horizontal="center"/>
    </xf>
    <xf numFmtId="0" fontId="2" fillId="12" borderId="38" xfId="0" applyFont="1" applyFill="1" applyBorder="1" applyAlignment="1">
      <alignment horizontal="center" vertical="center" wrapText="1"/>
    </xf>
    <xf numFmtId="0" fontId="2" fillId="12" borderId="53" xfId="0" applyFont="1" applyFill="1" applyBorder="1" applyAlignment="1">
      <alignment horizontal="center" vertical="center" wrapText="1"/>
    </xf>
    <xf numFmtId="0" fontId="13" fillId="9" borderId="1" xfId="0" applyFont="1" applyFill="1" applyBorder="1" applyAlignment="1">
      <alignment horizontal="left" vertical="top" wrapText="1"/>
    </xf>
    <xf numFmtId="0" fontId="13" fillId="9" borderId="2" xfId="0" applyFont="1" applyFill="1" applyBorder="1" applyAlignment="1">
      <alignment horizontal="left" vertical="top" wrapText="1"/>
    </xf>
    <xf numFmtId="0" fontId="13" fillId="9" borderId="3" xfId="0" applyFont="1" applyFill="1" applyBorder="1" applyAlignment="1">
      <alignment horizontal="left" vertical="top" wrapText="1"/>
    </xf>
    <xf numFmtId="0" fontId="13" fillId="9" borderId="6" xfId="0" applyFont="1" applyFill="1" applyBorder="1" applyAlignment="1">
      <alignment horizontal="left" vertical="top" wrapText="1"/>
    </xf>
    <xf numFmtId="0" fontId="13" fillId="9" borderId="7" xfId="0" applyFont="1" applyFill="1" applyBorder="1" applyAlignment="1">
      <alignment horizontal="left" vertical="top" wrapText="1"/>
    </xf>
    <xf numFmtId="0" fontId="13" fillId="9" borderId="8" xfId="0" applyFont="1" applyFill="1" applyBorder="1" applyAlignment="1">
      <alignment horizontal="left" vertical="top" wrapText="1"/>
    </xf>
    <xf numFmtId="167" fontId="13" fillId="3" borderId="37" xfId="4" applyNumberFormat="1" applyFont="1" applyFill="1" applyBorder="1" applyAlignment="1">
      <alignment horizontal="center" vertical="center"/>
    </xf>
    <xf numFmtId="167" fontId="13" fillId="3" borderId="40" xfId="4" applyNumberFormat="1" applyFont="1" applyFill="1" applyBorder="1" applyAlignment="1">
      <alignment horizontal="center" vertical="center"/>
    </xf>
    <xf numFmtId="2" fontId="13" fillId="3" borderId="38" xfId="0" applyNumberFormat="1" applyFont="1" applyFill="1" applyBorder="1" applyAlignment="1">
      <alignment horizontal="center" vertical="center"/>
    </xf>
    <xf numFmtId="2" fontId="13" fillId="3" borderId="53" xfId="0" applyNumberFormat="1" applyFont="1" applyFill="1" applyBorder="1" applyAlignment="1">
      <alignment horizontal="center" vertical="center"/>
    </xf>
    <xf numFmtId="0" fontId="13" fillId="13" borderId="18" xfId="0" applyFont="1" applyFill="1" applyBorder="1" applyAlignment="1">
      <alignment horizontal="left" vertical="center"/>
    </xf>
    <xf numFmtId="0" fontId="13" fillId="13" borderId="19" xfId="0" applyFont="1" applyFill="1" applyBorder="1" applyAlignment="1">
      <alignment horizontal="left" vertical="center"/>
    </xf>
    <xf numFmtId="0" fontId="13" fillId="10" borderId="36" xfId="0" applyFont="1" applyFill="1" applyBorder="1" applyAlignment="1">
      <alignment horizontal="center"/>
    </xf>
    <xf numFmtId="0" fontId="13" fillId="10" borderId="20" xfId="0" applyFont="1" applyFill="1" applyBorder="1" applyAlignment="1">
      <alignment horizontal="center"/>
    </xf>
    <xf numFmtId="0" fontId="13" fillId="10" borderId="38" xfId="0" applyFont="1" applyFill="1" applyBorder="1" applyAlignment="1">
      <alignment horizontal="center" vertical="center"/>
    </xf>
    <xf numFmtId="0" fontId="13" fillId="10" borderId="32" xfId="0" applyFont="1" applyFill="1" applyBorder="1" applyAlignment="1">
      <alignment horizontal="center" vertical="center"/>
    </xf>
    <xf numFmtId="0" fontId="13" fillId="8" borderId="36" xfId="0" applyFont="1" applyFill="1" applyBorder="1" applyAlignment="1">
      <alignment horizontal="center"/>
    </xf>
    <xf numFmtId="0" fontId="13" fillId="8" borderId="39" xfId="0" applyFont="1" applyFill="1" applyBorder="1" applyAlignment="1">
      <alignment horizontal="center"/>
    </xf>
    <xf numFmtId="0" fontId="13" fillId="8" borderId="38" xfId="0" applyFont="1" applyFill="1" applyBorder="1" applyAlignment="1">
      <alignment horizontal="center" vertical="center" wrapText="1"/>
    </xf>
    <xf numFmtId="0" fontId="13" fillId="8" borderId="53" xfId="0" applyFont="1" applyFill="1" applyBorder="1" applyAlignment="1">
      <alignment horizontal="center" vertical="center" wrapText="1"/>
    </xf>
    <xf numFmtId="6" fontId="0" fillId="0" borderId="36" xfId="0" applyNumberFormat="1" applyBorder="1" applyAlignment="1">
      <alignment horizontal="center" vertical="center"/>
    </xf>
    <xf numFmtId="6" fontId="0" fillId="0" borderId="39" xfId="0" applyNumberFormat="1" applyBorder="1" applyAlignment="1">
      <alignment horizontal="center" vertical="center"/>
    </xf>
    <xf numFmtId="6" fontId="0" fillId="3" borderId="37" xfId="0" applyNumberFormat="1" applyFill="1" applyBorder="1" applyAlignment="1">
      <alignment horizontal="center" vertical="center"/>
    </xf>
    <xf numFmtId="9" fontId="2" fillId="3" borderId="40" xfId="0" applyNumberFormat="1" applyFont="1" applyFill="1" applyBorder="1" applyAlignment="1">
      <alignment horizontal="center" vertical="center"/>
    </xf>
    <xf numFmtId="10" fontId="0" fillId="0" borderId="30" xfId="0" quotePrefix="1" applyNumberFormat="1" applyBorder="1" applyAlignment="1">
      <alignment horizontal="center" vertical="center"/>
    </xf>
    <xf numFmtId="10" fontId="0" fillId="0" borderId="30" xfId="0" applyNumberFormat="1" applyBorder="1" applyAlignment="1">
      <alignment horizontal="center" vertical="center"/>
    </xf>
    <xf numFmtId="10" fontId="0" fillId="0" borderId="10" xfId="0" applyNumberFormat="1" applyBorder="1" applyAlignment="1">
      <alignment horizontal="center" vertical="center"/>
    </xf>
    <xf numFmtId="10" fontId="17" fillId="0" borderId="11" xfId="0" applyNumberFormat="1" applyFont="1" applyBorder="1" applyAlignment="1">
      <alignment horizontal="center"/>
    </xf>
    <xf numFmtId="9" fontId="17" fillId="3" borderId="22" xfId="4" applyFont="1" applyFill="1" applyBorder="1" applyAlignment="1">
      <alignment horizontal="center" vertical="center"/>
    </xf>
    <xf numFmtId="0" fontId="15" fillId="5" borderId="23" xfId="0" applyFont="1" applyFill="1" applyBorder="1" applyAlignment="1">
      <alignment horizontal="left"/>
    </xf>
    <xf numFmtId="0" fontId="15" fillId="5" borderId="24" xfId="0" applyFont="1" applyFill="1" applyBorder="1" applyAlignment="1">
      <alignment horizontal="left"/>
    </xf>
    <xf numFmtId="0" fontId="15" fillId="5" borderId="9" xfId="0" applyFont="1" applyFill="1" applyBorder="1" applyAlignment="1">
      <alignment horizontal="left"/>
    </xf>
    <xf numFmtId="10" fontId="0" fillId="0" borderId="10" xfId="0" applyNumberFormat="1" applyBorder="1" applyAlignment="1">
      <alignment horizontal="center"/>
    </xf>
    <xf numFmtId="0" fontId="0" fillId="0" borderId="10" xfId="0" applyBorder="1" applyAlignment="1">
      <alignment horizontal="center"/>
    </xf>
    <xf numFmtId="0" fontId="17" fillId="3" borderId="42" xfId="0" applyFont="1" applyFill="1" applyBorder="1" applyAlignment="1">
      <alignment horizontal="center" vertical="center"/>
    </xf>
    <xf numFmtId="0" fontId="17" fillId="3" borderId="8" xfId="0" applyFont="1" applyFill="1" applyBorder="1" applyAlignment="1">
      <alignment horizontal="center" vertical="center"/>
    </xf>
    <xf numFmtId="10" fontId="0" fillId="0" borderId="37" xfId="0" quotePrefix="1" applyNumberFormat="1" applyBorder="1" applyAlignment="1">
      <alignment horizontal="center"/>
    </xf>
    <xf numFmtId="6" fontId="0" fillId="0" borderId="20" xfId="0" applyNumberFormat="1" applyBorder="1" applyAlignment="1">
      <alignment horizontal="center" vertical="center"/>
    </xf>
    <xf numFmtId="9" fontId="2" fillId="0" borderId="37" xfId="0" applyNumberFormat="1" applyFont="1" applyBorder="1" applyAlignment="1">
      <alignment horizontal="center" vertical="center"/>
    </xf>
    <xf numFmtId="9" fontId="2" fillId="0" borderId="40" xfId="0" applyNumberFormat="1" applyFont="1" applyBorder="1" applyAlignment="1">
      <alignment horizontal="center" vertical="center"/>
    </xf>
    <xf numFmtId="10" fontId="0" fillId="0" borderId="37" xfId="0" quotePrefix="1" applyNumberFormat="1" applyBorder="1" applyAlignment="1">
      <alignment horizontal="center" vertical="center"/>
    </xf>
    <xf numFmtId="10" fontId="0" fillId="0" borderId="31" xfId="0" applyNumberFormat="1" applyBorder="1" applyAlignment="1">
      <alignment horizontal="center" vertical="center"/>
    </xf>
    <xf numFmtId="0" fontId="2" fillId="15" borderId="36" xfId="0" applyFont="1" applyFill="1" applyBorder="1" applyAlignment="1">
      <alignment horizontal="center"/>
    </xf>
    <xf numFmtId="0" fontId="2" fillId="15" borderId="39" xfId="0" applyFont="1" applyFill="1" applyBorder="1" applyAlignment="1">
      <alignment horizontal="center"/>
    </xf>
    <xf numFmtId="0" fontId="2" fillId="15" borderId="38" xfId="0" applyFont="1" applyFill="1" applyBorder="1" applyAlignment="1">
      <alignment horizontal="center" vertical="center" wrapText="1"/>
    </xf>
    <xf numFmtId="0" fontId="2" fillId="15" borderId="53" xfId="0" applyFont="1" applyFill="1" applyBorder="1" applyAlignment="1">
      <alignment horizontal="center" vertical="center" wrapText="1"/>
    </xf>
    <xf numFmtId="167" fontId="13" fillId="3" borderId="10" xfId="4" applyNumberFormat="1" applyFont="1" applyFill="1" applyBorder="1" applyAlignment="1">
      <alignment horizontal="center" vertical="center"/>
    </xf>
    <xf numFmtId="167" fontId="13" fillId="3" borderId="22" xfId="4" applyNumberFormat="1" applyFont="1" applyFill="1" applyBorder="1" applyAlignment="1">
      <alignment horizontal="center" vertical="center"/>
    </xf>
    <xf numFmtId="9" fontId="2" fillId="0" borderId="31" xfId="0" applyNumberFormat="1" applyFont="1" applyBorder="1" applyAlignment="1">
      <alignment horizontal="center" vertical="center"/>
    </xf>
    <xf numFmtId="6" fontId="0" fillId="0" borderId="37" xfId="0" quotePrefix="1" applyNumberFormat="1" applyBorder="1" applyAlignment="1">
      <alignment horizontal="center" vertical="center"/>
    </xf>
    <xf numFmtId="2" fontId="2" fillId="0" borderId="52" xfId="0" applyNumberFormat="1" applyFont="1" applyBorder="1" applyAlignment="1">
      <alignment horizontal="center"/>
    </xf>
    <xf numFmtId="0" fontId="13" fillId="6" borderId="58" xfId="0" applyFont="1" applyFill="1" applyBorder="1" applyAlignment="1">
      <alignment horizontal="center" vertical="center"/>
    </xf>
    <xf numFmtId="0" fontId="13" fillId="6" borderId="20" xfId="0" applyFont="1" applyFill="1" applyBorder="1" applyAlignment="1">
      <alignment horizontal="center" vertical="center"/>
    </xf>
    <xf numFmtId="0" fontId="22" fillId="8" borderId="2" xfId="0" applyFont="1" applyFill="1" applyBorder="1" applyAlignment="1">
      <alignment horizontal="center" vertical="center" wrapText="1"/>
    </xf>
    <xf numFmtId="10" fontId="0" fillId="0" borderId="10" xfId="0" quotePrefix="1" applyNumberFormat="1" applyBorder="1" applyAlignment="1">
      <alignment horizontal="center"/>
    </xf>
    <xf numFmtId="10" fontId="0" fillId="0" borderId="41" xfId="0" applyNumberFormat="1" applyBorder="1" applyAlignment="1">
      <alignment horizontal="center" vertical="center"/>
    </xf>
    <xf numFmtId="10" fontId="13" fillId="0" borderId="41" xfId="0" applyNumberFormat="1" applyFont="1" applyBorder="1" applyAlignment="1">
      <alignment horizontal="center" vertical="center"/>
    </xf>
    <xf numFmtId="10" fontId="13" fillId="0" borderId="31" xfId="0" applyNumberFormat="1" applyFont="1" applyBorder="1" applyAlignment="1">
      <alignment horizontal="center" vertical="center"/>
    </xf>
    <xf numFmtId="0" fontId="17" fillId="3" borderId="42" xfId="0" quotePrefix="1" applyFont="1" applyFill="1" applyBorder="1" applyAlignment="1">
      <alignment horizontal="center" vertical="center"/>
    </xf>
    <xf numFmtId="0" fontId="17" fillId="3" borderId="43" xfId="0" quotePrefix="1" applyFont="1" applyFill="1" applyBorder="1" applyAlignment="1">
      <alignment horizontal="center" vertical="center"/>
    </xf>
    <xf numFmtId="9" fontId="13" fillId="3" borderId="37" xfId="4" applyFont="1" applyFill="1" applyBorder="1" applyAlignment="1">
      <alignment horizontal="center" vertical="center"/>
    </xf>
    <xf numFmtId="9" fontId="13" fillId="3" borderId="40" xfId="4" applyFont="1" applyFill="1" applyBorder="1" applyAlignment="1">
      <alignment horizontal="center" vertical="center"/>
    </xf>
    <xf numFmtId="6" fontId="2" fillId="3" borderId="37" xfId="0" quotePrefix="1" applyNumberFormat="1" applyFont="1" applyFill="1" applyBorder="1" applyAlignment="1">
      <alignment horizontal="center" vertical="center"/>
    </xf>
    <xf numFmtId="6" fontId="2" fillId="3" borderId="31" xfId="0" applyNumberFormat="1" applyFont="1" applyFill="1" applyBorder="1" applyAlignment="1">
      <alignment horizontal="center" vertical="center"/>
    </xf>
    <xf numFmtId="9" fontId="2" fillId="3" borderId="37" xfId="0" quotePrefix="1" applyNumberFormat="1" applyFont="1" applyFill="1" applyBorder="1" applyAlignment="1">
      <alignment horizontal="center" vertical="center"/>
    </xf>
    <xf numFmtId="9" fontId="2" fillId="3" borderId="40" xfId="0" quotePrefix="1" applyNumberFormat="1" applyFont="1" applyFill="1" applyBorder="1" applyAlignment="1">
      <alignment horizontal="center" vertical="center"/>
    </xf>
    <xf numFmtId="0" fontId="13" fillId="3" borderId="42" xfId="0" quotePrefix="1" applyFont="1" applyFill="1" applyBorder="1" applyAlignment="1">
      <alignment horizontal="center" vertical="center"/>
    </xf>
    <xf numFmtId="0" fontId="13" fillId="3" borderId="43" xfId="0" quotePrefix="1" applyFont="1" applyFill="1" applyBorder="1" applyAlignment="1">
      <alignment horizontal="center" vertical="center"/>
    </xf>
    <xf numFmtId="9" fontId="2" fillId="3" borderId="37" xfId="4" applyFont="1" applyFill="1" applyBorder="1" applyAlignment="1">
      <alignment horizontal="center" vertical="center"/>
    </xf>
    <xf numFmtId="9" fontId="2" fillId="3" borderId="31" xfId="4" applyFont="1" applyFill="1" applyBorder="1" applyAlignment="1">
      <alignment horizontal="center" vertical="center"/>
    </xf>
    <xf numFmtId="0" fontId="23" fillId="13" borderId="45" xfId="0" applyFont="1" applyFill="1" applyBorder="1" applyAlignment="1">
      <alignment horizontal="left" vertical="center"/>
    </xf>
    <xf numFmtId="0" fontId="23" fillId="13" borderId="51" xfId="0" applyFont="1" applyFill="1" applyBorder="1" applyAlignment="1">
      <alignment horizontal="left" vertical="center"/>
    </xf>
    <xf numFmtId="2" fontId="13" fillId="0" borderId="67" xfId="0" applyNumberFormat="1" applyFont="1" applyBorder="1" applyAlignment="1">
      <alignment horizontal="center" wrapText="1"/>
    </xf>
    <xf numFmtId="2" fontId="13" fillId="0" borderId="39" xfId="0" applyNumberFormat="1" applyFont="1" applyBorder="1" applyAlignment="1">
      <alignment horizontal="center" wrapText="1"/>
    </xf>
    <xf numFmtId="10" fontId="14" fillId="0" borderId="38" xfId="0" applyNumberFormat="1" applyFont="1" applyBorder="1" applyAlignment="1">
      <alignment horizontal="center"/>
    </xf>
    <xf numFmtId="10" fontId="14" fillId="0" borderId="32" xfId="0" applyNumberFormat="1" applyFont="1" applyBorder="1" applyAlignment="1">
      <alignment horizontal="center"/>
    </xf>
    <xf numFmtId="0" fontId="15" fillId="5" borderId="58" xfId="0" applyFont="1" applyFill="1" applyBorder="1" applyAlignment="1">
      <alignment horizontal="left"/>
    </xf>
    <xf numFmtId="0" fontId="15" fillId="5" borderId="67" xfId="0" applyFont="1" applyFill="1" applyBorder="1" applyAlignment="1">
      <alignment horizontal="left"/>
    </xf>
    <xf numFmtId="0" fontId="15" fillId="5" borderId="39" xfId="0" applyFont="1" applyFill="1" applyBorder="1" applyAlignment="1">
      <alignment horizontal="left"/>
    </xf>
    <xf numFmtId="0" fontId="13" fillId="5" borderId="38" xfId="0" quotePrefix="1" applyFont="1" applyFill="1" applyBorder="1" applyAlignment="1">
      <alignment horizontal="center" vertical="center"/>
    </xf>
    <xf numFmtId="0" fontId="13" fillId="5" borderId="32" xfId="0" quotePrefix="1" applyFont="1" applyFill="1" applyBorder="1" applyAlignment="1">
      <alignment horizontal="center" vertical="center"/>
    </xf>
    <xf numFmtId="2" fontId="2" fillId="0" borderId="36" xfId="0" applyNumberFormat="1" applyFont="1" applyBorder="1" applyAlignment="1">
      <alignment horizontal="center"/>
    </xf>
    <xf numFmtId="2" fontId="2" fillId="0" borderId="67" xfId="0" applyNumberFormat="1" applyFont="1" applyBorder="1" applyAlignment="1">
      <alignment horizontal="center"/>
    </xf>
    <xf numFmtId="2" fontId="2" fillId="0" borderId="39" xfId="0" applyNumberFormat="1" applyFont="1" applyBorder="1" applyAlignment="1">
      <alignment horizontal="center"/>
    </xf>
    <xf numFmtId="10" fontId="0" fillId="0" borderId="38" xfId="0" applyNumberFormat="1" applyBorder="1" applyAlignment="1">
      <alignment horizontal="center"/>
    </xf>
    <xf numFmtId="10" fontId="0" fillId="0" borderId="53" xfId="0" applyNumberFormat="1" applyBorder="1" applyAlignment="1">
      <alignment horizontal="center"/>
    </xf>
    <xf numFmtId="0" fontId="17" fillId="5" borderId="38" xfId="0" applyFont="1" applyFill="1" applyBorder="1" applyAlignment="1">
      <alignment horizontal="center" vertical="center"/>
    </xf>
    <xf numFmtId="0" fontId="17" fillId="5" borderId="53" xfId="0" applyFont="1" applyFill="1" applyBorder="1" applyAlignment="1">
      <alignment horizontal="center" vertical="center"/>
    </xf>
    <xf numFmtId="0" fontId="17" fillId="5" borderId="38" xfId="0" quotePrefix="1" applyFont="1" applyFill="1" applyBorder="1" applyAlignment="1">
      <alignment horizontal="center" vertical="center"/>
    </xf>
    <xf numFmtId="0" fontId="17" fillId="5" borderId="32" xfId="0" quotePrefix="1" applyFont="1" applyFill="1" applyBorder="1" applyAlignment="1">
      <alignment horizontal="center" vertical="center"/>
    </xf>
    <xf numFmtId="10" fontId="0" fillId="0" borderId="36" xfId="0" applyNumberFormat="1" applyBorder="1" applyAlignment="1">
      <alignment horizontal="center"/>
    </xf>
    <xf numFmtId="10" fontId="0" fillId="0" borderId="20" xfId="0" applyNumberFormat="1" applyBorder="1" applyAlignment="1">
      <alignment horizontal="center"/>
    </xf>
    <xf numFmtId="9" fontId="17" fillId="3" borderId="37" xfId="4" applyFont="1" applyFill="1" applyBorder="1" applyAlignment="1">
      <alignment horizontal="center" vertical="center"/>
    </xf>
    <xf numFmtId="9" fontId="17" fillId="3" borderId="31" xfId="4" applyFont="1" applyFill="1" applyBorder="1" applyAlignment="1">
      <alignment horizontal="center" vertical="center"/>
    </xf>
    <xf numFmtId="2" fontId="17" fillId="3" borderId="38" xfId="0" applyNumberFormat="1" applyFont="1" applyFill="1" applyBorder="1" applyAlignment="1">
      <alignment horizontal="center" vertical="center"/>
    </xf>
    <xf numFmtId="2" fontId="17" fillId="3" borderId="32" xfId="0" applyNumberFormat="1" applyFont="1" applyFill="1" applyBorder="1" applyAlignment="1">
      <alignment horizontal="center" vertical="center"/>
    </xf>
    <xf numFmtId="0" fontId="2" fillId="0" borderId="31" xfId="0" quotePrefix="1" applyFont="1" applyBorder="1" applyAlignment="1">
      <alignment horizontal="center"/>
    </xf>
    <xf numFmtId="2" fontId="13" fillId="3" borderId="32" xfId="0" applyNumberFormat="1" applyFont="1" applyFill="1" applyBorder="1" applyAlignment="1">
      <alignment horizontal="center" vertical="center"/>
    </xf>
    <xf numFmtId="6" fontId="0" fillId="3" borderId="31" xfId="0" quotePrefix="1" applyNumberFormat="1" applyFill="1" applyBorder="1" applyAlignment="1">
      <alignment horizontal="center" vertical="center"/>
    </xf>
    <xf numFmtId="0" fontId="2" fillId="3" borderId="45" xfId="0" applyFont="1" applyFill="1" applyBorder="1" applyAlignment="1">
      <alignment horizontal="left" vertical="center" wrapText="1"/>
    </xf>
    <xf numFmtId="0" fontId="2" fillId="3" borderId="51" xfId="0" applyFont="1" applyFill="1" applyBorder="1" applyAlignment="1">
      <alignment horizontal="left" vertical="center" wrapText="1"/>
    </xf>
    <xf numFmtId="0" fontId="2" fillId="0" borderId="36" xfId="0" quotePrefix="1" applyFont="1" applyBorder="1" applyAlignment="1">
      <alignment horizontal="center"/>
    </xf>
    <xf numFmtId="0" fontId="2" fillId="0" borderId="39" xfId="0" quotePrefix="1" applyFont="1" applyBorder="1" applyAlignment="1">
      <alignment horizontal="center"/>
    </xf>
    <xf numFmtId="10" fontId="0" fillId="0" borderId="36" xfId="0" quotePrefix="1" applyNumberFormat="1" applyBorder="1" applyAlignment="1">
      <alignment horizontal="center"/>
    </xf>
    <xf numFmtId="10" fontId="0" fillId="0" borderId="20" xfId="0" quotePrefix="1" applyNumberFormat="1" applyBorder="1" applyAlignment="1">
      <alignment horizontal="center"/>
    </xf>
    <xf numFmtId="10" fontId="0" fillId="0" borderId="31" xfId="0" quotePrefix="1" applyNumberFormat="1" applyBorder="1" applyAlignment="1">
      <alignment horizontal="center"/>
    </xf>
    <xf numFmtId="9" fontId="0" fillId="0" borderId="31" xfId="0" applyNumberFormat="1" applyBorder="1" applyAlignment="1">
      <alignment horizontal="center"/>
    </xf>
    <xf numFmtId="9" fontId="0" fillId="0" borderId="40" xfId="0" applyNumberFormat="1" applyBorder="1" applyAlignment="1">
      <alignment horizontal="center"/>
    </xf>
  </cellXfs>
  <cellStyles count="6">
    <cellStyle name="Hyperlink" xfId="3" builtinId="8"/>
    <cellStyle name="Hyperlink 2" xfId="5" xr:uid="{7E4D1CB8-F65F-4B7E-A67D-E9F33E32F934}"/>
    <cellStyle name="Normal" xfId="0" builtinId="0"/>
    <cellStyle name="Normal 3 2" xfId="2" xr:uid="{00000000-0005-0000-0000-000002000000}"/>
    <cellStyle name="Normal 4 2" xfId="1" xr:uid="{00000000-0005-0000-0000-000003000000}"/>
    <cellStyle name="Percent" xfId="4" builtinId="5"/>
  </cellStyles>
  <dxfs count="38">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border diagonalUp="0" diagonalDown="0">
        <left style="thin">
          <color indexed="64"/>
        </left>
        <right/>
        <vertical style="thin">
          <color indexed="64"/>
        </vertical>
      </border>
    </dxf>
    <dxf>
      <border diagonalUp="0" diagonalDown="0">
        <left style="medium">
          <color indexed="64"/>
        </left>
        <right style="thin">
          <color indexed="64"/>
        </right>
        <vertical style="thin">
          <color indexed="64"/>
        </vertical>
      </border>
    </dxf>
    <dxf>
      <border diagonalUp="0" diagonalDown="0">
        <left/>
        <right style="thin">
          <color indexed="64"/>
        </right>
        <vertical style="thin">
          <color indexed="64"/>
        </vertical>
      </border>
    </dxf>
    <dxf>
      <border diagonalUp="0" diagonalDown="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font>
        <b/>
      </font>
      <fill>
        <patternFill patternType="solid">
          <fgColor indexed="64"/>
          <bgColor rgb="FFC00000"/>
        </patternFill>
      </fill>
      <border diagonalUp="0" diagonalDown="0" outline="0">
        <left style="thin">
          <color indexed="64"/>
        </left>
        <right style="thin">
          <color indexed="64"/>
        </right>
        <top/>
        <bottom/>
      </border>
    </dxf>
  </dxfs>
  <tableStyles count="0" defaultTableStyle="TableStyleMedium2" defaultPivotStyle="PivotStyleLight16"/>
  <colors>
    <mruColors>
      <color rgb="FF0000CC"/>
      <color rgb="FFFF6600"/>
      <color rgb="FFE14B4B"/>
      <color rgb="FFF94545"/>
      <color rgb="FFFC6A7B"/>
      <color rgb="FF0000FF"/>
      <color rgb="FFCCCCFF"/>
      <color rgb="FFCCECFF"/>
      <color rgb="FFFD9C61"/>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Content Page'!A1"/></Relationships>
</file>

<file path=xl/drawings/_rels/drawing11.xml.rels><?xml version="1.0" encoding="UTF-8" standalone="yes"?>
<Relationships xmlns="http://schemas.openxmlformats.org/package/2006/relationships"><Relationship Id="rId1" Type="http://schemas.openxmlformats.org/officeDocument/2006/relationships/hyperlink" Target="#'Content Page'!A1"/></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14.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15.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16.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17.xml.rels><?xml version="1.0" encoding="UTF-8" standalone="yes"?>
<Relationships xmlns="http://schemas.openxmlformats.org/package/2006/relationships"><Relationship Id="rId3" Type="http://schemas.openxmlformats.org/officeDocument/2006/relationships/hyperlink" Target="#'1) 100% FA'!A1"/><Relationship Id="rId7" Type="http://schemas.openxmlformats.org/officeDocument/2006/relationships/hyperlink" Target="#'5) 100% IA'!A1"/><Relationship Id="rId2" Type="http://schemas.openxmlformats.org/officeDocument/2006/relationships/hyperlink" Target="#'Content Page'!A1"/><Relationship Id="rId1" Type="http://schemas.openxmlformats.org/officeDocument/2006/relationships/image" Target="../media/image1.png"/><Relationship Id="rId6" Type="http://schemas.openxmlformats.org/officeDocument/2006/relationships/hyperlink" Target="#'4) 25% FA, 75% IA'!A1"/><Relationship Id="rId5" Type="http://schemas.openxmlformats.org/officeDocument/2006/relationships/hyperlink" Target="#'3) 50% FA, 50% IA'!A1"/><Relationship Id="rId4" Type="http://schemas.openxmlformats.org/officeDocument/2006/relationships/hyperlink" Target="#'2) 75% FA, 25% IA'!A1"/></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hyperlink" Target="#'Content Page'!A1"/></Relationships>
</file>

<file path=xl/drawings/_rels/drawing4.xml.rels><?xml version="1.0" encoding="UTF-8" standalone="yes"?>
<Relationships xmlns="http://schemas.openxmlformats.org/package/2006/relationships"><Relationship Id="rId1" Type="http://schemas.openxmlformats.org/officeDocument/2006/relationships/hyperlink" Target="#'Content Page'!A1"/></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hyperlink" Target="#'Content Page'!A1"/><Relationship Id="rId4"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hyperlink" Target="#'Content Page'!A1"/></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hyperlink" Target="#'Content Page'!A1"/><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5</xdr:col>
      <xdr:colOff>351459</xdr:colOff>
      <xdr:row>1</xdr:row>
      <xdr:rowOff>38100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104684" y="38100"/>
          <a:ext cx="1828462" cy="70485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693208</xdr:colOff>
      <xdr:row>0</xdr:row>
      <xdr:rowOff>169335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70F820F2-4E4C-4A63-BEA3-00A6F7E15FF4}"/>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693208</xdr:colOff>
      <xdr:row>0</xdr:row>
      <xdr:rowOff>169335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0D873A9-AD18-45DC-A907-504A490F2E64}"/>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604228</xdr:colOff>
      <xdr:row>4</xdr:row>
      <xdr:rowOff>90257</xdr:rowOff>
    </xdr:from>
    <xdr:to>
      <xdr:col>9</xdr:col>
      <xdr:colOff>63989</xdr:colOff>
      <xdr:row>16</xdr:row>
      <xdr:rowOff>24345</xdr:rowOff>
    </xdr:to>
    <xdr:pic>
      <xdr:nvPicPr>
        <xdr:cNvPr id="2" name="Picture 1" descr="PIAS.png">
          <a:extLst>
            <a:ext uri="{FF2B5EF4-FFF2-40B4-BE49-F238E27FC236}">
              <a16:creationId xmlns:a16="http://schemas.microsoft.com/office/drawing/2014/main" id="{5E79852F-3D4B-486A-888E-A473FE12E665}"/>
            </a:ext>
          </a:extLst>
        </xdr:cNvPr>
        <xdr:cNvPicPr>
          <a:picLocks noChangeAspect="1"/>
        </xdr:cNvPicPr>
      </xdr:nvPicPr>
      <xdr:blipFill>
        <a:blip xmlns:r="http://schemas.openxmlformats.org/officeDocument/2006/relationships" r:embed="rId1" cstate="print"/>
        <a:stretch>
          <a:fillRect/>
        </a:stretch>
      </xdr:blipFill>
      <xdr:spPr>
        <a:xfrm>
          <a:off x="604228" y="852257"/>
          <a:ext cx="5633915" cy="1809780"/>
        </a:xfrm>
        <a:prstGeom prst="rect">
          <a:avLst/>
        </a:prstGeom>
      </xdr:spPr>
    </xdr:pic>
    <xdr:clientData/>
  </xdr:twoCellAnchor>
  <xdr:twoCellAnchor>
    <xdr:from>
      <xdr:col>1</xdr:col>
      <xdr:colOff>-1</xdr:colOff>
      <xdr:row>16</xdr:row>
      <xdr:rowOff>58616</xdr:rowOff>
    </xdr:from>
    <xdr:to>
      <xdr:col>7</xdr:col>
      <xdr:colOff>126893</xdr:colOff>
      <xdr:row>19</xdr:row>
      <xdr:rowOff>29308</xdr:rowOff>
    </xdr:to>
    <xdr:sp macro="" textlink="">
      <xdr:nvSpPr>
        <xdr:cNvPr id="3" name="TextBox 2">
          <a:extLst>
            <a:ext uri="{FF2B5EF4-FFF2-40B4-BE49-F238E27FC236}">
              <a16:creationId xmlns:a16="http://schemas.microsoft.com/office/drawing/2014/main" id="{CB549095-7672-4DB7-B2AC-74E78D536F02}"/>
            </a:ext>
          </a:extLst>
        </xdr:cNvPr>
        <xdr:cNvSpPr txBox="1"/>
      </xdr:nvSpPr>
      <xdr:spPr>
        <a:xfrm>
          <a:off x="742461" y="2696308"/>
          <a:ext cx="3995509" cy="4396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800" b="1">
              <a:solidFill>
                <a:schemeClr val="dk1"/>
              </a:solidFill>
              <a:latin typeface="Arial" pitchFamily="34" charset="0"/>
              <a:ea typeface="+mn-ea"/>
              <a:cs typeface="Arial" pitchFamily="34" charset="0"/>
            </a:rPr>
            <a:t>Value Comparisons</a:t>
          </a:r>
        </a:p>
      </xdr:txBody>
    </xdr:sp>
    <xdr:clientData/>
  </xdr:twoCellAnchor>
</xdr:wsDr>
</file>

<file path=xl/drawings/drawing13.xml><?xml version="1.0" encoding="utf-8"?>
<xdr:wsDr xmlns:xdr="http://schemas.openxmlformats.org/drawingml/2006/spreadsheetDrawing" xmlns:a="http://schemas.openxmlformats.org/drawingml/2006/main">
  <xdr:oneCellAnchor>
    <xdr:from>
      <xdr:col>7</xdr:col>
      <xdr:colOff>1849428</xdr:colOff>
      <xdr:row>0</xdr:row>
      <xdr:rowOff>0</xdr:rowOff>
    </xdr:from>
    <xdr:ext cx="1828462" cy="704850"/>
    <xdr:pic>
      <xdr:nvPicPr>
        <xdr:cNvPr id="2" name="Picture 1" descr="PIAS.pn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17158701" y="1158212"/>
          <a:ext cx="1828462" cy="704850"/>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68F9BEB9-AB32-487B-A580-7396F983E6A7}"/>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7" name="Rectangle 16">
          <a:hlinkClick xmlns:r="http://schemas.openxmlformats.org/officeDocument/2006/relationships" r:id="rId2"/>
          <a:extLst>
            <a:ext uri="{FF2B5EF4-FFF2-40B4-BE49-F238E27FC236}">
              <a16:creationId xmlns:a16="http://schemas.microsoft.com/office/drawing/2014/main" id="{83ACD51F-2E42-48AD-A298-AD80CAA02D9B}"/>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8" name="Rectangle 17">
          <a:hlinkClick xmlns:r="http://schemas.openxmlformats.org/officeDocument/2006/relationships" r:id="rId3"/>
          <a:extLst>
            <a:ext uri="{FF2B5EF4-FFF2-40B4-BE49-F238E27FC236}">
              <a16:creationId xmlns:a16="http://schemas.microsoft.com/office/drawing/2014/main" id="{2D54BE6A-BDCF-463B-AC22-5FDCCFFD4BD8}"/>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9" name="Rectangle 18">
          <a:hlinkClick xmlns:r="http://schemas.openxmlformats.org/officeDocument/2006/relationships" r:id="rId4"/>
          <a:extLst>
            <a:ext uri="{FF2B5EF4-FFF2-40B4-BE49-F238E27FC236}">
              <a16:creationId xmlns:a16="http://schemas.microsoft.com/office/drawing/2014/main" id="{577BB670-B039-4935-B98A-0920F8B1BBB3}"/>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20" name="Rectangle 19">
          <a:hlinkClick xmlns:r="http://schemas.openxmlformats.org/officeDocument/2006/relationships" r:id="rId5"/>
          <a:extLst>
            <a:ext uri="{FF2B5EF4-FFF2-40B4-BE49-F238E27FC236}">
              <a16:creationId xmlns:a16="http://schemas.microsoft.com/office/drawing/2014/main" id="{A58BD21E-72F4-4D46-82CE-D8766562935C}"/>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21" name="Rectangle 20">
          <a:hlinkClick xmlns:r="http://schemas.openxmlformats.org/officeDocument/2006/relationships" r:id="rId6"/>
          <a:extLst>
            <a:ext uri="{FF2B5EF4-FFF2-40B4-BE49-F238E27FC236}">
              <a16:creationId xmlns:a16="http://schemas.microsoft.com/office/drawing/2014/main" id="{769A5B77-2801-4C75-A759-B71A9A5BDFDB}"/>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22" name="Rectangle 21">
          <a:hlinkClick xmlns:r="http://schemas.openxmlformats.org/officeDocument/2006/relationships" r:id="rId7"/>
          <a:extLst>
            <a:ext uri="{FF2B5EF4-FFF2-40B4-BE49-F238E27FC236}">
              <a16:creationId xmlns:a16="http://schemas.microsoft.com/office/drawing/2014/main" id="{AE3077D6-7672-4758-B942-69E35A52A3A2}"/>
            </a:ext>
          </a:extLst>
        </xdr:cNvPr>
        <xdr:cNvSpPr/>
      </xdr:nvSpPr>
      <xdr:spPr>
        <a:xfrm>
          <a:off x="7223307" y="3503"/>
          <a:ext cx="14397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wsDr>
</file>

<file path=xl/drawings/drawing14.xml><?xml version="1.0" encoding="utf-8"?>
<xdr:wsDr xmlns:xdr="http://schemas.openxmlformats.org/drawingml/2006/spreadsheetDrawing" xmlns:a="http://schemas.openxmlformats.org/drawingml/2006/main">
  <xdr:oneCellAnchor>
    <xdr:from>
      <xdr:col>7</xdr:col>
      <xdr:colOff>2343262</xdr:colOff>
      <xdr:row>0</xdr:row>
      <xdr:rowOff>0</xdr:rowOff>
    </xdr:from>
    <xdr:ext cx="1828462" cy="649568"/>
    <xdr:pic>
      <xdr:nvPicPr>
        <xdr:cNvPr id="2" name="Picture 1" descr="PIAS.png">
          <a:extLst>
            <a:ext uri="{FF2B5EF4-FFF2-40B4-BE49-F238E27FC236}">
              <a16:creationId xmlns:a16="http://schemas.microsoft.com/office/drawing/2014/main" id="{78FB061E-A35C-4136-997C-43C92E04F5E6}"/>
            </a:ext>
          </a:extLst>
        </xdr:cNvPr>
        <xdr:cNvPicPr>
          <a:picLocks noChangeAspect="1"/>
        </xdr:cNvPicPr>
      </xdr:nvPicPr>
      <xdr:blipFill>
        <a:blip xmlns:r="http://schemas.openxmlformats.org/officeDocument/2006/relationships" r:embed="rId1" cstate="print"/>
        <a:stretch>
          <a:fillRect/>
        </a:stretch>
      </xdr:blipFill>
      <xdr:spPr>
        <a:xfrm>
          <a:off x="17951562" y="1217818"/>
          <a:ext cx="1828462" cy="649568"/>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D8D5FCB1-1998-459C-B7D4-E6934428CECD}"/>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1" name="Rectangle 10">
          <a:hlinkClick xmlns:r="http://schemas.openxmlformats.org/officeDocument/2006/relationships" r:id="rId2"/>
          <a:extLst>
            <a:ext uri="{FF2B5EF4-FFF2-40B4-BE49-F238E27FC236}">
              <a16:creationId xmlns:a16="http://schemas.microsoft.com/office/drawing/2014/main" id="{21B4C541-26E9-4896-964B-FD5886526AAB}"/>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48EB593A-FC9B-4516-9F29-505C42E82A2D}"/>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B6BA160-0B29-48CE-9CB1-EFCB275B32CB}"/>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14" name="Rectangle 13">
          <a:hlinkClick xmlns:r="http://schemas.openxmlformats.org/officeDocument/2006/relationships" r:id="rId5"/>
          <a:extLst>
            <a:ext uri="{FF2B5EF4-FFF2-40B4-BE49-F238E27FC236}">
              <a16:creationId xmlns:a16="http://schemas.microsoft.com/office/drawing/2014/main" id="{069115CC-2CFF-41B6-A3B0-7925354FDD9A}"/>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15" name="Rectangle 14">
          <a:hlinkClick xmlns:r="http://schemas.openxmlformats.org/officeDocument/2006/relationships" r:id="rId6"/>
          <a:extLst>
            <a:ext uri="{FF2B5EF4-FFF2-40B4-BE49-F238E27FC236}">
              <a16:creationId xmlns:a16="http://schemas.microsoft.com/office/drawing/2014/main" id="{1C464654-944C-4E76-8342-21383106E5C7}"/>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16" name="Rectangle 15">
          <a:hlinkClick xmlns:r="http://schemas.openxmlformats.org/officeDocument/2006/relationships" r:id="rId7"/>
          <a:extLst>
            <a:ext uri="{FF2B5EF4-FFF2-40B4-BE49-F238E27FC236}">
              <a16:creationId xmlns:a16="http://schemas.microsoft.com/office/drawing/2014/main" id="{0F27DDC7-6C2F-4552-A7B8-C3F2BEF0091C}"/>
            </a:ext>
          </a:extLst>
        </xdr:cNvPr>
        <xdr:cNvSpPr/>
      </xdr:nvSpPr>
      <xdr:spPr>
        <a:xfrm>
          <a:off x="7223307" y="3503"/>
          <a:ext cx="12365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8" name="Rectangle 17">
          <a:hlinkClick xmlns:r="http://schemas.openxmlformats.org/officeDocument/2006/relationships" r:id="rId2"/>
          <a:extLst>
            <a:ext uri="{FF2B5EF4-FFF2-40B4-BE49-F238E27FC236}">
              <a16:creationId xmlns:a16="http://schemas.microsoft.com/office/drawing/2014/main" id="{CF7BA471-3CEA-4EC0-8D74-87DD99E2AF3B}"/>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845038</xdr:colOff>
      <xdr:row>0</xdr:row>
      <xdr:rowOff>0</xdr:rowOff>
    </xdr:from>
    <xdr:to>
      <xdr:col>1</xdr:col>
      <xdr:colOff>2284371</xdr:colOff>
      <xdr:row>0</xdr:row>
      <xdr:rowOff>169335</xdr:rowOff>
    </xdr:to>
    <xdr:sp macro="" textlink="">
      <xdr:nvSpPr>
        <xdr:cNvPr id="19" name="Rectangle 18">
          <a:hlinkClick xmlns:r="http://schemas.openxmlformats.org/officeDocument/2006/relationships" r:id="rId3"/>
          <a:extLst>
            <a:ext uri="{FF2B5EF4-FFF2-40B4-BE49-F238E27FC236}">
              <a16:creationId xmlns:a16="http://schemas.microsoft.com/office/drawing/2014/main" id="{59D863AE-C604-4413-A3D4-2189B7A19981}"/>
            </a:ext>
          </a:extLst>
        </xdr:cNvPr>
        <xdr:cNvSpPr/>
      </xdr:nvSpPr>
      <xdr:spPr>
        <a:xfrm>
          <a:off x="1454638"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100% FA</a:t>
          </a:r>
          <a:endParaRPr lang="en-US" sz="1100" b="1">
            <a:solidFill>
              <a:schemeClr val="bg1"/>
            </a:solidFill>
          </a:endParaRPr>
        </a:p>
      </xdr:txBody>
    </xdr:sp>
    <xdr:clientData/>
  </xdr:twoCellAnchor>
  <xdr:twoCellAnchor>
    <xdr:from>
      <xdr:col>1</xdr:col>
      <xdr:colOff>2288460</xdr:colOff>
      <xdr:row>0</xdr:row>
      <xdr:rowOff>0</xdr:rowOff>
    </xdr:from>
    <xdr:to>
      <xdr:col>1</xdr:col>
      <xdr:colOff>3727793</xdr:colOff>
      <xdr:row>0</xdr:row>
      <xdr:rowOff>169335</xdr:rowOff>
    </xdr:to>
    <xdr:sp macro="" textlink="">
      <xdr:nvSpPr>
        <xdr:cNvPr id="20" name="Rectangle 19">
          <a:hlinkClick xmlns:r="http://schemas.openxmlformats.org/officeDocument/2006/relationships" r:id="rId4"/>
          <a:extLst>
            <a:ext uri="{FF2B5EF4-FFF2-40B4-BE49-F238E27FC236}">
              <a16:creationId xmlns:a16="http://schemas.microsoft.com/office/drawing/2014/main" id="{72879505-B687-46FC-89D5-80139EA45EA4}"/>
            </a:ext>
          </a:extLst>
        </xdr:cNvPr>
        <xdr:cNvSpPr/>
      </xdr:nvSpPr>
      <xdr:spPr>
        <a:xfrm>
          <a:off x="289806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solidFill>
            </a:rPr>
            <a:t>75%</a:t>
          </a:r>
          <a:r>
            <a:rPr lang="en-US" sz="1100" b="1" baseline="0">
              <a:solidFill>
                <a:schemeClr val="accent5"/>
              </a:solidFill>
            </a:rPr>
            <a:t> FA, 25% FA</a:t>
          </a:r>
          <a:endParaRPr lang="en-US" sz="1100" b="1">
            <a:solidFill>
              <a:schemeClr val="accent5"/>
            </a:solidFill>
          </a:endParaRPr>
        </a:p>
      </xdr:txBody>
    </xdr:sp>
    <xdr:clientData/>
  </xdr:twoCellAnchor>
  <xdr:twoCellAnchor>
    <xdr:from>
      <xdr:col>1</xdr:col>
      <xdr:colOff>3735675</xdr:colOff>
      <xdr:row>0</xdr:row>
      <xdr:rowOff>0</xdr:rowOff>
    </xdr:from>
    <xdr:to>
      <xdr:col>2</xdr:col>
      <xdr:colOff>792673</xdr:colOff>
      <xdr:row>0</xdr:row>
      <xdr:rowOff>169335</xdr:rowOff>
    </xdr:to>
    <xdr:sp macro="" textlink="">
      <xdr:nvSpPr>
        <xdr:cNvPr id="21" name="Rectangle 20">
          <a:hlinkClick xmlns:r="http://schemas.openxmlformats.org/officeDocument/2006/relationships" r:id="rId5"/>
          <a:extLst>
            <a:ext uri="{FF2B5EF4-FFF2-40B4-BE49-F238E27FC236}">
              <a16:creationId xmlns:a16="http://schemas.microsoft.com/office/drawing/2014/main" id="{3BBDD5A4-C217-4740-A749-5FF9349010A3}"/>
            </a:ext>
          </a:extLst>
        </xdr:cNvPr>
        <xdr:cNvSpPr/>
      </xdr:nvSpPr>
      <xdr:spPr>
        <a:xfrm>
          <a:off x="4345275" y="0"/>
          <a:ext cx="1444848"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50% FA, 50%</a:t>
          </a:r>
          <a:r>
            <a:rPr lang="en-US" sz="1100" b="1" baseline="0">
              <a:solidFill>
                <a:schemeClr val="bg1"/>
              </a:solidFill>
            </a:rPr>
            <a:t> IA</a:t>
          </a:r>
          <a:endParaRPr lang="en-US" sz="1100" b="1">
            <a:solidFill>
              <a:schemeClr val="bg1"/>
            </a:solidFill>
          </a:endParaRPr>
        </a:p>
      </xdr:txBody>
    </xdr:sp>
    <xdr:clientData/>
  </xdr:twoCellAnchor>
  <xdr:twoCellAnchor>
    <xdr:from>
      <xdr:col>2</xdr:col>
      <xdr:colOff>795300</xdr:colOff>
      <xdr:row>0</xdr:row>
      <xdr:rowOff>3503</xdr:rowOff>
    </xdr:from>
    <xdr:to>
      <xdr:col>2</xdr:col>
      <xdr:colOff>2236969</xdr:colOff>
      <xdr:row>0</xdr:row>
      <xdr:rowOff>172838</xdr:rowOff>
    </xdr:to>
    <xdr:sp macro="" textlink="">
      <xdr:nvSpPr>
        <xdr:cNvPr id="22" name="Rectangle 21">
          <a:hlinkClick xmlns:r="http://schemas.openxmlformats.org/officeDocument/2006/relationships" r:id="rId6"/>
          <a:extLst>
            <a:ext uri="{FF2B5EF4-FFF2-40B4-BE49-F238E27FC236}">
              <a16:creationId xmlns:a16="http://schemas.microsoft.com/office/drawing/2014/main" id="{5347E0C3-6499-45FE-AEAF-F6DCE9ECAD20}"/>
            </a:ext>
          </a:extLst>
        </xdr:cNvPr>
        <xdr:cNvSpPr/>
      </xdr:nvSpPr>
      <xdr:spPr>
        <a:xfrm>
          <a:off x="5792750"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25%</a:t>
          </a:r>
          <a:r>
            <a:rPr lang="en-US" sz="1100" b="1" baseline="0">
              <a:solidFill>
                <a:schemeClr val="bg1"/>
              </a:solidFill>
            </a:rPr>
            <a:t> FA, 75% IA</a:t>
          </a:r>
          <a:endParaRPr lang="en-US" sz="1100" b="1">
            <a:solidFill>
              <a:schemeClr val="bg1"/>
            </a:solidFill>
          </a:endParaRPr>
        </a:p>
      </xdr:txBody>
    </xdr:sp>
    <xdr:clientData/>
  </xdr:twoCellAnchor>
  <xdr:twoCellAnchor>
    <xdr:from>
      <xdr:col>2</xdr:col>
      <xdr:colOff>2236093</xdr:colOff>
      <xdr:row>0</xdr:row>
      <xdr:rowOff>3503</xdr:rowOff>
    </xdr:from>
    <xdr:to>
      <xdr:col>3</xdr:col>
      <xdr:colOff>434378</xdr:colOff>
      <xdr:row>0</xdr:row>
      <xdr:rowOff>172838</xdr:rowOff>
    </xdr:to>
    <xdr:sp macro="" textlink="">
      <xdr:nvSpPr>
        <xdr:cNvPr id="23" name="Rectangle 22">
          <a:hlinkClick xmlns:r="http://schemas.openxmlformats.org/officeDocument/2006/relationships" r:id="rId7"/>
          <a:extLst>
            <a:ext uri="{FF2B5EF4-FFF2-40B4-BE49-F238E27FC236}">
              <a16:creationId xmlns:a16="http://schemas.microsoft.com/office/drawing/2014/main" id="{F7F8C02F-4BA6-4FA0-88E0-F6A6B0304F67}"/>
            </a:ext>
          </a:extLst>
        </xdr:cNvPr>
        <xdr:cNvSpPr/>
      </xdr:nvSpPr>
      <xdr:spPr>
        <a:xfrm>
          <a:off x="7233543" y="3503"/>
          <a:ext cx="1443135"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solidFill>
            </a:rPr>
            <a:t>100% IA</a:t>
          </a:r>
        </a:p>
      </xdr:txBody>
    </xdr:sp>
    <xdr:clientData/>
  </xdr:twoCellAnchor>
</xdr:wsDr>
</file>

<file path=xl/drawings/drawing15.xml><?xml version="1.0" encoding="utf-8"?>
<xdr:wsDr xmlns:xdr="http://schemas.openxmlformats.org/drawingml/2006/spreadsheetDrawing" xmlns:a="http://schemas.openxmlformats.org/drawingml/2006/main">
  <xdr:oneCellAnchor>
    <xdr:from>
      <xdr:col>7</xdr:col>
      <xdr:colOff>2303315</xdr:colOff>
      <xdr:row>0</xdr:row>
      <xdr:rowOff>0</xdr:rowOff>
    </xdr:from>
    <xdr:ext cx="1828462" cy="649568"/>
    <xdr:pic>
      <xdr:nvPicPr>
        <xdr:cNvPr id="2" name="Picture 1" descr="PIAS.png">
          <a:extLst>
            <a:ext uri="{FF2B5EF4-FFF2-40B4-BE49-F238E27FC236}">
              <a16:creationId xmlns:a16="http://schemas.microsoft.com/office/drawing/2014/main" id="{4894F894-A154-496F-B4A6-887861A895C2}"/>
            </a:ext>
          </a:extLst>
        </xdr:cNvPr>
        <xdr:cNvPicPr>
          <a:picLocks noChangeAspect="1"/>
        </xdr:cNvPicPr>
      </xdr:nvPicPr>
      <xdr:blipFill>
        <a:blip xmlns:r="http://schemas.openxmlformats.org/officeDocument/2006/relationships" r:embed="rId1" cstate="print"/>
        <a:stretch>
          <a:fillRect/>
        </a:stretch>
      </xdr:blipFill>
      <xdr:spPr>
        <a:xfrm>
          <a:off x="17901224" y="1156167"/>
          <a:ext cx="1828462" cy="649568"/>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D62A24DC-75A9-49AC-81FB-6FC5444BCF0F}"/>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9" name="Rectangle 8">
          <a:hlinkClick xmlns:r="http://schemas.openxmlformats.org/officeDocument/2006/relationships" r:id="rId2"/>
          <a:extLst>
            <a:ext uri="{FF2B5EF4-FFF2-40B4-BE49-F238E27FC236}">
              <a16:creationId xmlns:a16="http://schemas.microsoft.com/office/drawing/2014/main" id="{809286D8-C78D-48D6-8C95-3C7C2DBDF737}"/>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0" name="Rectangle 9">
          <a:hlinkClick xmlns:r="http://schemas.openxmlformats.org/officeDocument/2006/relationships" r:id="rId3"/>
          <a:extLst>
            <a:ext uri="{FF2B5EF4-FFF2-40B4-BE49-F238E27FC236}">
              <a16:creationId xmlns:a16="http://schemas.microsoft.com/office/drawing/2014/main" id="{A4222034-66A4-4B69-93AD-89DF52F31885}"/>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1" name="Rectangle 10">
          <a:hlinkClick xmlns:r="http://schemas.openxmlformats.org/officeDocument/2006/relationships" r:id="rId4"/>
          <a:extLst>
            <a:ext uri="{FF2B5EF4-FFF2-40B4-BE49-F238E27FC236}">
              <a16:creationId xmlns:a16="http://schemas.microsoft.com/office/drawing/2014/main" id="{5D64F2B8-2743-4A9C-8110-FDD12C4B1568}"/>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12" name="Rectangle 11">
          <a:hlinkClick xmlns:r="http://schemas.openxmlformats.org/officeDocument/2006/relationships" r:id="rId5"/>
          <a:extLst>
            <a:ext uri="{FF2B5EF4-FFF2-40B4-BE49-F238E27FC236}">
              <a16:creationId xmlns:a16="http://schemas.microsoft.com/office/drawing/2014/main" id="{54477F8B-EA61-4F32-8550-4988E30E0216}"/>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13" name="Rectangle 12">
          <a:hlinkClick xmlns:r="http://schemas.openxmlformats.org/officeDocument/2006/relationships" r:id="rId6"/>
          <a:extLst>
            <a:ext uri="{FF2B5EF4-FFF2-40B4-BE49-F238E27FC236}">
              <a16:creationId xmlns:a16="http://schemas.microsoft.com/office/drawing/2014/main" id="{5233033D-8E03-478D-BDF4-09386B2B571E}"/>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19" name="Rectangle 18">
          <a:hlinkClick xmlns:r="http://schemas.openxmlformats.org/officeDocument/2006/relationships" r:id="rId7"/>
          <a:extLst>
            <a:ext uri="{FF2B5EF4-FFF2-40B4-BE49-F238E27FC236}">
              <a16:creationId xmlns:a16="http://schemas.microsoft.com/office/drawing/2014/main" id="{55CBBEFA-CEA2-4451-A700-201DAE585A82}"/>
            </a:ext>
          </a:extLst>
        </xdr:cNvPr>
        <xdr:cNvSpPr/>
      </xdr:nvSpPr>
      <xdr:spPr>
        <a:xfrm>
          <a:off x="7223307" y="3503"/>
          <a:ext cx="9317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21" name="Rectangle 20">
          <a:hlinkClick xmlns:r="http://schemas.openxmlformats.org/officeDocument/2006/relationships" r:id="rId2"/>
          <a:extLst>
            <a:ext uri="{FF2B5EF4-FFF2-40B4-BE49-F238E27FC236}">
              <a16:creationId xmlns:a16="http://schemas.microsoft.com/office/drawing/2014/main" id="{78F66F5B-DD29-4328-B1CA-DDC9168653A0}"/>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22" name="Rectangle 21">
          <a:hlinkClick xmlns:r="http://schemas.openxmlformats.org/officeDocument/2006/relationships" r:id="rId3"/>
          <a:extLst>
            <a:ext uri="{FF2B5EF4-FFF2-40B4-BE49-F238E27FC236}">
              <a16:creationId xmlns:a16="http://schemas.microsoft.com/office/drawing/2014/main" id="{DE0F0833-2113-4F46-A021-A505C3BDE54C}"/>
            </a:ext>
          </a:extLst>
        </xdr:cNvPr>
        <xdr:cNvSpPr/>
      </xdr:nvSpPr>
      <xdr:spPr>
        <a:xfrm>
          <a:off x="1447800"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100% FA</a:t>
          </a:r>
          <a:endParaRPr lang="en-US" sz="1100" b="1">
            <a:solidFill>
              <a:schemeClr val="bg1"/>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23" name="Rectangle 22">
          <a:hlinkClick xmlns:r="http://schemas.openxmlformats.org/officeDocument/2006/relationships" r:id="rId4"/>
          <a:extLst>
            <a:ext uri="{FF2B5EF4-FFF2-40B4-BE49-F238E27FC236}">
              <a16:creationId xmlns:a16="http://schemas.microsoft.com/office/drawing/2014/main" id="{05D67FED-B31F-4CB6-998C-BAF6F200DD37}"/>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786487</xdr:colOff>
      <xdr:row>0</xdr:row>
      <xdr:rowOff>169335</xdr:rowOff>
    </xdr:to>
    <xdr:sp macro="" textlink="">
      <xdr:nvSpPr>
        <xdr:cNvPr id="24" name="Rectangle 23">
          <a:hlinkClick xmlns:r="http://schemas.openxmlformats.org/officeDocument/2006/relationships" r:id="rId5"/>
          <a:extLst>
            <a:ext uri="{FF2B5EF4-FFF2-40B4-BE49-F238E27FC236}">
              <a16:creationId xmlns:a16="http://schemas.microsoft.com/office/drawing/2014/main" id="{B2A01C81-CB56-4472-A4B8-FF5FAA7CF10A}"/>
            </a:ext>
          </a:extLst>
        </xdr:cNvPr>
        <xdr:cNvSpPr/>
      </xdr:nvSpPr>
      <xdr:spPr>
        <a:xfrm>
          <a:off x="4338437" y="0"/>
          <a:ext cx="1445500"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solidFill>
            </a:rPr>
            <a:t>50% FA, 50%</a:t>
          </a:r>
          <a:r>
            <a:rPr lang="en-US" sz="1100" b="1" baseline="0">
              <a:solidFill>
                <a:schemeClr val="accent5"/>
              </a:solidFill>
            </a:rPr>
            <a:t> IA</a:t>
          </a:r>
          <a:endParaRPr lang="en-US" sz="1100" b="1">
            <a:solidFill>
              <a:schemeClr val="accent5"/>
            </a:solidFill>
          </a:endParaRPr>
        </a:p>
      </xdr:txBody>
    </xdr:sp>
    <xdr:clientData/>
  </xdr:twoCellAnchor>
  <xdr:twoCellAnchor>
    <xdr:from>
      <xdr:col>2</xdr:col>
      <xdr:colOff>789114</xdr:colOff>
      <xdr:row>0</xdr:row>
      <xdr:rowOff>3503</xdr:rowOff>
    </xdr:from>
    <xdr:to>
      <xdr:col>2</xdr:col>
      <xdr:colOff>2230783</xdr:colOff>
      <xdr:row>0</xdr:row>
      <xdr:rowOff>172838</xdr:rowOff>
    </xdr:to>
    <xdr:sp macro="" textlink="">
      <xdr:nvSpPr>
        <xdr:cNvPr id="25" name="Rectangle 24">
          <a:hlinkClick xmlns:r="http://schemas.openxmlformats.org/officeDocument/2006/relationships" r:id="rId6"/>
          <a:extLst>
            <a:ext uri="{FF2B5EF4-FFF2-40B4-BE49-F238E27FC236}">
              <a16:creationId xmlns:a16="http://schemas.microsoft.com/office/drawing/2014/main" id="{D506F8FB-2231-400E-9188-52CD851752F0}"/>
            </a:ext>
          </a:extLst>
        </xdr:cNvPr>
        <xdr:cNvSpPr/>
      </xdr:nvSpPr>
      <xdr:spPr>
        <a:xfrm>
          <a:off x="578656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2229907</xdr:colOff>
      <xdr:row>0</xdr:row>
      <xdr:rowOff>3503</xdr:rowOff>
    </xdr:from>
    <xdr:to>
      <xdr:col>3</xdr:col>
      <xdr:colOff>428842</xdr:colOff>
      <xdr:row>0</xdr:row>
      <xdr:rowOff>172838</xdr:rowOff>
    </xdr:to>
    <xdr:sp macro="" textlink="">
      <xdr:nvSpPr>
        <xdr:cNvPr id="26" name="Rectangle 25">
          <a:hlinkClick xmlns:r="http://schemas.openxmlformats.org/officeDocument/2006/relationships" r:id="rId7"/>
          <a:extLst>
            <a:ext uri="{FF2B5EF4-FFF2-40B4-BE49-F238E27FC236}">
              <a16:creationId xmlns:a16="http://schemas.microsoft.com/office/drawing/2014/main" id="{7895C8CF-4D16-4FFB-AD3E-FB89751F5992}"/>
            </a:ext>
          </a:extLst>
        </xdr:cNvPr>
        <xdr:cNvSpPr/>
      </xdr:nvSpPr>
      <xdr:spPr>
        <a:xfrm>
          <a:off x="7227357" y="3503"/>
          <a:ext cx="1443785"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wsDr>
</file>

<file path=xl/drawings/drawing16.xml><?xml version="1.0" encoding="utf-8"?>
<xdr:wsDr xmlns:xdr="http://schemas.openxmlformats.org/drawingml/2006/spreadsheetDrawing" xmlns:a="http://schemas.openxmlformats.org/drawingml/2006/main">
  <xdr:oneCellAnchor>
    <xdr:from>
      <xdr:col>7</xdr:col>
      <xdr:colOff>2209105</xdr:colOff>
      <xdr:row>0</xdr:row>
      <xdr:rowOff>0</xdr:rowOff>
    </xdr:from>
    <xdr:ext cx="1828462" cy="649568"/>
    <xdr:pic>
      <xdr:nvPicPr>
        <xdr:cNvPr id="2" name="Picture 1" descr="PIAS.png">
          <a:extLst>
            <a:ext uri="{FF2B5EF4-FFF2-40B4-BE49-F238E27FC236}">
              <a16:creationId xmlns:a16="http://schemas.microsoft.com/office/drawing/2014/main" id="{C9D977F4-B27D-46A5-BEA1-E6AA7F2F509C}"/>
            </a:ext>
          </a:extLst>
        </xdr:cNvPr>
        <xdr:cNvPicPr>
          <a:picLocks noChangeAspect="1"/>
        </xdr:cNvPicPr>
      </xdr:nvPicPr>
      <xdr:blipFill>
        <a:blip xmlns:r="http://schemas.openxmlformats.org/officeDocument/2006/relationships" r:embed="rId1" cstate="print"/>
        <a:stretch>
          <a:fillRect/>
        </a:stretch>
      </xdr:blipFill>
      <xdr:spPr>
        <a:xfrm>
          <a:off x="17807014" y="1185260"/>
          <a:ext cx="1828462" cy="649568"/>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8B2E650E-E6CD-4375-B570-788E8E6B3C8B}"/>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7" name="Rectangle 16">
          <a:hlinkClick xmlns:r="http://schemas.openxmlformats.org/officeDocument/2006/relationships" r:id="rId2"/>
          <a:extLst>
            <a:ext uri="{FF2B5EF4-FFF2-40B4-BE49-F238E27FC236}">
              <a16:creationId xmlns:a16="http://schemas.microsoft.com/office/drawing/2014/main" id="{B69416B6-DCC3-4A47-9F27-9CD55F33B2C8}"/>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8" name="Rectangle 17">
          <a:hlinkClick xmlns:r="http://schemas.openxmlformats.org/officeDocument/2006/relationships" r:id="rId3"/>
          <a:extLst>
            <a:ext uri="{FF2B5EF4-FFF2-40B4-BE49-F238E27FC236}">
              <a16:creationId xmlns:a16="http://schemas.microsoft.com/office/drawing/2014/main" id="{C4E499B4-48F6-46CB-B9A8-53E6E29A5B86}"/>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9" name="Rectangle 18">
          <a:hlinkClick xmlns:r="http://schemas.openxmlformats.org/officeDocument/2006/relationships" r:id="rId4"/>
          <a:extLst>
            <a:ext uri="{FF2B5EF4-FFF2-40B4-BE49-F238E27FC236}">
              <a16:creationId xmlns:a16="http://schemas.microsoft.com/office/drawing/2014/main" id="{BE97DD1C-44B5-460A-91FA-887738447359}"/>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20" name="Rectangle 19">
          <a:hlinkClick xmlns:r="http://schemas.openxmlformats.org/officeDocument/2006/relationships" r:id="rId5"/>
          <a:extLst>
            <a:ext uri="{FF2B5EF4-FFF2-40B4-BE49-F238E27FC236}">
              <a16:creationId xmlns:a16="http://schemas.microsoft.com/office/drawing/2014/main" id="{803CEF88-F864-431F-B9FC-E85C08C75BD3}"/>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21" name="Rectangle 20">
          <a:hlinkClick xmlns:r="http://schemas.openxmlformats.org/officeDocument/2006/relationships" r:id="rId6"/>
          <a:extLst>
            <a:ext uri="{FF2B5EF4-FFF2-40B4-BE49-F238E27FC236}">
              <a16:creationId xmlns:a16="http://schemas.microsoft.com/office/drawing/2014/main" id="{C322C864-B99C-4A65-96D3-D592FC3A5682}"/>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22" name="Rectangle 21">
          <a:hlinkClick xmlns:r="http://schemas.openxmlformats.org/officeDocument/2006/relationships" r:id="rId7"/>
          <a:extLst>
            <a:ext uri="{FF2B5EF4-FFF2-40B4-BE49-F238E27FC236}">
              <a16:creationId xmlns:a16="http://schemas.microsoft.com/office/drawing/2014/main" id="{E6443594-B0A4-4F73-859B-C7B5ECC16680}"/>
            </a:ext>
          </a:extLst>
        </xdr:cNvPr>
        <xdr:cNvSpPr/>
      </xdr:nvSpPr>
      <xdr:spPr>
        <a:xfrm>
          <a:off x="7223307" y="3503"/>
          <a:ext cx="14397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24" name="Rectangle 23">
          <a:hlinkClick xmlns:r="http://schemas.openxmlformats.org/officeDocument/2006/relationships" r:id="rId2"/>
          <a:extLst>
            <a:ext uri="{FF2B5EF4-FFF2-40B4-BE49-F238E27FC236}">
              <a16:creationId xmlns:a16="http://schemas.microsoft.com/office/drawing/2014/main" id="{2C5F2A31-AA49-4EEB-AE23-15BFCFBDF339}"/>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821267</xdr:colOff>
      <xdr:row>0</xdr:row>
      <xdr:rowOff>0</xdr:rowOff>
    </xdr:from>
    <xdr:to>
      <xdr:col>1</xdr:col>
      <xdr:colOff>2260600</xdr:colOff>
      <xdr:row>0</xdr:row>
      <xdr:rowOff>169335</xdr:rowOff>
    </xdr:to>
    <xdr:sp macro="" textlink="">
      <xdr:nvSpPr>
        <xdr:cNvPr id="25" name="Rectangle 24">
          <a:hlinkClick xmlns:r="http://schemas.openxmlformats.org/officeDocument/2006/relationships" r:id="rId3"/>
          <a:extLst>
            <a:ext uri="{FF2B5EF4-FFF2-40B4-BE49-F238E27FC236}">
              <a16:creationId xmlns:a16="http://schemas.microsoft.com/office/drawing/2014/main" id="{FEB4872F-A04D-4984-97FE-665D3D5370C2}"/>
            </a:ext>
          </a:extLst>
        </xdr:cNvPr>
        <xdr:cNvSpPr/>
      </xdr:nvSpPr>
      <xdr:spPr>
        <a:xfrm>
          <a:off x="1430867"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100% FA</a:t>
          </a:r>
          <a:endParaRPr lang="en-US" sz="1100" b="1">
            <a:solidFill>
              <a:schemeClr val="bg1"/>
            </a:solidFill>
          </a:endParaRPr>
        </a:p>
      </xdr:txBody>
    </xdr:sp>
    <xdr:clientData/>
  </xdr:twoCellAnchor>
  <xdr:twoCellAnchor>
    <xdr:from>
      <xdr:col>1</xdr:col>
      <xdr:colOff>2264689</xdr:colOff>
      <xdr:row>0</xdr:row>
      <xdr:rowOff>0</xdr:rowOff>
    </xdr:from>
    <xdr:to>
      <xdr:col>1</xdr:col>
      <xdr:colOff>3704022</xdr:colOff>
      <xdr:row>0</xdr:row>
      <xdr:rowOff>169335</xdr:rowOff>
    </xdr:to>
    <xdr:sp macro="" textlink="">
      <xdr:nvSpPr>
        <xdr:cNvPr id="26" name="Rectangle 25">
          <a:hlinkClick xmlns:r="http://schemas.openxmlformats.org/officeDocument/2006/relationships" r:id="rId4"/>
          <a:extLst>
            <a:ext uri="{FF2B5EF4-FFF2-40B4-BE49-F238E27FC236}">
              <a16:creationId xmlns:a16="http://schemas.microsoft.com/office/drawing/2014/main" id="{4B059017-F810-419C-8747-8A9FF715EE0C}"/>
            </a:ext>
          </a:extLst>
        </xdr:cNvPr>
        <xdr:cNvSpPr/>
      </xdr:nvSpPr>
      <xdr:spPr>
        <a:xfrm>
          <a:off x="2874289"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3711904</xdr:colOff>
      <xdr:row>0</xdr:row>
      <xdr:rowOff>0</xdr:rowOff>
    </xdr:from>
    <xdr:to>
      <xdr:col>2</xdr:col>
      <xdr:colOff>769554</xdr:colOff>
      <xdr:row>0</xdr:row>
      <xdr:rowOff>169335</xdr:rowOff>
    </xdr:to>
    <xdr:sp macro="" textlink="">
      <xdr:nvSpPr>
        <xdr:cNvPr id="27" name="Rectangle 26">
          <a:hlinkClick xmlns:r="http://schemas.openxmlformats.org/officeDocument/2006/relationships" r:id="rId5"/>
          <a:extLst>
            <a:ext uri="{FF2B5EF4-FFF2-40B4-BE49-F238E27FC236}">
              <a16:creationId xmlns:a16="http://schemas.microsoft.com/office/drawing/2014/main" id="{F9971C73-5B15-4067-AB29-86DF31F0549F}"/>
            </a:ext>
          </a:extLst>
        </xdr:cNvPr>
        <xdr:cNvSpPr/>
      </xdr:nvSpPr>
      <xdr:spPr>
        <a:xfrm>
          <a:off x="4321504" y="0"/>
          <a:ext cx="144550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772181</xdr:colOff>
      <xdr:row>0</xdr:row>
      <xdr:rowOff>3503</xdr:rowOff>
    </xdr:from>
    <xdr:to>
      <xdr:col>2</xdr:col>
      <xdr:colOff>2213850</xdr:colOff>
      <xdr:row>0</xdr:row>
      <xdr:rowOff>172838</xdr:rowOff>
    </xdr:to>
    <xdr:sp macro="" textlink="">
      <xdr:nvSpPr>
        <xdr:cNvPr id="28" name="Rectangle 27">
          <a:hlinkClick xmlns:r="http://schemas.openxmlformats.org/officeDocument/2006/relationships" r:id="rId6"/>
          <a:extLst>
            <a:ext uri="{FF2B5EF4-FFF2-40B4-BE49-F238E27FC236}">
              <a16:creationId xmlns:a16="http://schemas.microsoft.com/office/drawing/2014/main" id="{57FEB4ED-5610-47FD-8971-904AED77FE1D}"/>
            </a:ext>
          </a:extLst>
        </xdr:cNvPr>
        <xdr:cNvSpPr/>
      </xdr:nvSpPr>
      <xdr:spPr>
        <a:xfrm>
          <a:off x="5769631" y="3503"/>
          <a:ext cx="1441669"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solidFill>
            </a:rPr>
            <a:t>25%</a:t>
          </a:r>
          <a:r>
            <a:rPr lang="en-US" sz="1100" b="1" baseline="0">
              <a:solidFill>
                <a:schemeClr val="accent5"/>
              </a:solidFill>
            </a:rPr>
            <a:t> FA, 75% IA</a:t>
          </a:r>
          <a:endParaRPr lang="en-US" sz="1100" b="1">
            <a:solidFill>
              <a:schemeClr val="accent5"/>
            </a:solidFill>
          </a:endParaRPr>
        </a:p>
      </xdr:txBody>
    </xdr:sp>
    <xdr:clientData/>
  </xdr:twoCellAnchor>
  <xdr:twoCellAnchor>
    <xdr:from>
      <xdr:col>2</xdr:col>
      <xdr:colOff>2212974</xdr:colOff>
      <xdr:row>0</xdr:row>
      <xdr:rowOff>3503</xdr:rowOff>
    </xdr:from>
    <xdr:to>
      <xdr:col>3</xdr:col>
      <xdr:colOff>411909</xdr:colOff>
      <xdr:row>0</xdr:row>
      <xdr:rowOff>172838</xdr:rowOff>
    </xdr:to>
    <xdr:sp macro="" textlink="">
      <xdr:nvSpPr>
        <xdr:cNvPr id="29" name="Rectangle 28">
          <a:hlinkClick xmlns:r="http://schemas.openxmlformats.org/officeDocument/2006/relationships" r:id="rId7"/>
          <a:extLst>
            <a:ext uri="{FF2B5EF4-FFF2-40B4-BE49-F238E27FC236}">
              <a16:creationId xmlns:a16="http://schemas.microsoft.com/office/drawing/2014/main" id="{CA6D49FC-F008-496E-AD51-055EB5A1F597}"/>
            </a:ext>
          </a:extLst>
        </xdr:cNvPr>
        <xdr:cNvSpPr/>
      </xdr:nvSpPr>
      <xdr:spPr>
        <a:xfrm>
          <a:off x="7210424" y="3503"/>
          <a:ext cx="1443785"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wsDr>
</file>

<file path=xl/drawings/drawing17.xml><?xml version="1.0" encoding="utf-8"?>
<xdr:wsDr xmlns:xdr="http://schemas.openxmlformats.org/drawingml/2006/spreadsheetDrawing" xmlns:a="http://schemas.openxmlformats.org/drawingml/2006/main">
  <xdr:oneCellAnchor>
    <xdr:from>
      <xdr:col>7</xdr:col>
      <xdr:colOff>2234504</xdr:colOff>
      <xdr:row>0</xdr:row>
      <xdr:rowOff>0</xdr:rowOff>
    </xdr:from>
    <xdr:ext cx="1828462" cy="649568"/>
    <xdr:pic>
      <xdr:nvPicPr>
        <xdr:cNvPr id="2" name="Picture 1" descr="PIAS.png">
          <a:extLst>
            <a:ext uri="{FF2B5EF4-FFF2-40B4-BE49-F238E27FC236}">
              <a16:creationId xmlns:a16="http://schemas.microsoft.com/office/drawing/2014/main" id="{F6F61F4A-96C7-45B3-952E-CDB0FCAA3B97}"/>
            </a:ext>
          </a:extLst>
        </xdr:cNvPr>
        <xdr:cNvPicPr>
          <a:picLocks noChangeAspect="1"/>
        </xdr:cNvPicPr>
      </xdr:nvPicPr>
      <xdr:blipFill>
        <a:blip xmlns:r="http://schemas.openxmlformats.org/officeDocument/2006/relationships" r:embed="rId1" cstate="print"/>
        <a:stretch>
          <a:fillRect/>
        </a:stretch>
      </xdr:blipFill>
      <xdr:spPr>
        <a:xfrm>
          <a:off x="17832413" y="1208350"/>
          <a:ext cx="1828462" cy="649568"/>
        </a:xfrm>
        <a:prstGeom prst="rect">
          <a:avLst/>
        </a:prstGeom>
      </xdr:spPr>
    </xdr:pic>
    <xdr:clientData/>
  </xdr:oneCellAnchor>
  <xdr:twoCellAnchor>
    <xdr:from>
      <xdr:col>0</xdr:col>
      <xdr:colOff>0</xdr:colOff>
      <xdr:row>0</xdr:row>
      <xdr:rowOff>0</xdr:rowOff>
    </xdr:from>
    <xdr:to>
      <xdr:col>1</xdr:col>
      <xdr:colOff>829733</xdr:colOff>
      <xdr:row>0</xdr:row>
      <xdr:rowOff>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B9AECEC0-6C8B-4E1E-A22E-BC0A645FF3B7}"/>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16" name="Rectangle 15">
          <a:hlinkClick xmlns:r="http://schemas.openxmlformats.org/officeDocument/2006/relationships" r:id="rId2"/>
          <a:extLst>
            <a:ext uri="{FF2B5EF4-FFF2-40B4-BE49-F238E27FC236}">
              <a16:creationId xmlns:a16="http://schemas.microsoft.com/office/drawing/2014/main" id="{10B2FFE0-D555-4424-9AF7-CAFAF0E50E43}"/>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17" name="Rectangle 16">
          <a:hlinkClick xmlns:r="http://schemas.openxmlformats.org/officeDocument/2006/relationships" r:id="rId3"/>
          <a:extLst>
            <a:ext uri="{FF2B5EF4-FFF2-40B4-BE49-F238E27FC236}">
              <a16:creationId xmlns:a16="http://schemas.microsoft.com/office/drawing/2014/main" id="{59FC0BAF-D89E-4329-A5E3-C9EDCADA86EC}"/>
            </a:ext>
          </a:extLst>
        </xdr:cNvPr>
        <xdr:cNvSpPr/>
      </xdr:nvSpPr>
      <xdr:spPr>
        <a:xfrm>
          <a:off x="1447800" y="0"/>
          <a:ext cx="1439333"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rgbClr val="0070C0"/>
              </a:solidFill>
            </a:rPr>
            <a:t>100% FA</a:t>
          </a:r>
          <a:endParaRPr lang="en-US" sz="1100" b="1">
            <a:solidFill>
              <a:srgbClr val="0070C0"/>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18" name="Rectangle 17">
          <a:hlinkClick xmlns:r="http://schemas.openxmlformats.org/officeDocument/2006/relationships" r:id="rId4"/>
          <a:extLst>
            <a:ext uri="{FF2B5EF4-FFF2-40B4-BE49-F238E27FC236}">
              <a16:creationId xmlns:a16="http://schemas.microsoft.com/office/drawing/2014/main" id="{C06F5074-CE6F-43E0-AE7D-A0ECFC702CFE}"/>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782437</xdr:colOff>
      <xdr:row>0</xdr:row>
      <xdr:rowOff>169335</xdr:rowOff>
    </xdr:to>
    <xdr:sp macro="" textlink="">
      <xdr:nvSpPr>
        <xdr:cNvPr id="19" name="Rectangle 18">
          <a:hlinkClick xmlns:r="http://schemas.openxmlformats.org/officeDocument/2006/relationships" r:id="rId5"/>
          <a:extLst>
            <a:ext uri="{FF2B5EF4-FFF2-40B4-BE49-F238E27FC236}">
              <a16:creationId xmlns:a16="http://schemas.microsoft.com/office/drawing/2014/main" id="{CEEE73E2-336B-430C-AA25-93C17AA31745}"/>
            </a:ext>
          </a:extLst>
        </xdr:cNvPr>
        <xdr:cNvSpPr/>
      </xdr:nvSpPr>
      <xdr:spPr>
        <a:xfrm>
          <a:off x="4338437" y="0"/>
          <a:ext cx="144145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785064</xdr:colOff>
      <xdr:row>0</xdr:row>
      <xdr:rowOff>3503</xdr:rowOff>
    </xdr:from>
    <xdr:to>
      <xdr:col>2</xdr:col>
      <xdr:colOff>2226733</xdr:colOff>
      <xdr:row>0</xdr:row>
      <xdr:rowOff>172838</xdr:rowOff>
    </xdr:to>
    <xdr:sp macro="" textlink="">
      <xdr:nvSpPr>
        <xdr:cNvPr id="20" name="Rectangle 19">
          <a:hlinkClick xmlns:r="http://schemas.openxmlformats.org/officeDocument/2006/relationships" r:id="rId6"/>
          <a:extLst>
            <a:ext uri="{FF2B5EF4-FFF2-40B4-BE49-F238E27FC236}">
              <a16:creationId xmlns:a16="http://schemas.microsoft.com/office/drawing/2014/main" id="{EE6158CD-B67E-4A4B-9E47-755DEEF522C8}"/>
            </a:ext>
          </a:extLst>
        </xdr:cNvPr>
        <xdr:cNvSpPr/>
      </xdr:nvSpPr>
      <xdr:spPr>
        <a:xfrm>
          <a:off x="578251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2225857</xdr:colOff>
      <xdr:row>0</xdr:row>
      <xdr:rowOff>3503</xdr:rowOff>
    </xdr:from>
    <xdr:to>
      <xdr:col>3</xdr:col>
      <xdr:colOff>420743</xdr:colOff>
      <xdr:row>0</xdr:row>
      <xdr:rowOff>172838</xdr:rowOff>
    </xdr:to>
    <xdr:sp macro="" textlink="">
      <xdr:nvSpPr>
        <xdr:cNvPr id="21" name="Rectangle 20">
          <a:hlinkClick xmlns:r="http://schemas.openxmlformats.org/officeDocument/2006/relationships" r:id="rId7"/>
          <a:extLst>
            <a:ext uri="{FF2B5EF4-FFF2-40B4-BE49-F238E27FC236}">
              <a16:creationId xmlns:a16="http://schemas.microsoft.com/office/drawing/2014/main" id="{6C649523-1FCB-4837-8C85-13F087863A52}"/>
            </a:ext>
          </a:extLst>
        </xdr:cNvPr>
        <xdr:cNvSpPr/>
      </xdr:nvSpPr>
      <xdr:spPr>
        <a:xfrm>
          <a:off x="7223307" y="3503"/>
          <a:ext cx="1439736"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100% IA</a:t>
          </a:r>
        </a:p>
      </xdr:txBody>
    </xdr:sp>
    <xdr:clientData/>
  </xdr:twoCellAnchor>
  <xdr:twoCellAnchor>
    <xdr:from>
      <xdr:col>0</xdr:col>
      <xdr:colOff>0</xdr:colOff>
      <xdr:row>0</xdr:row>
      <xdr:rowOff>0</xdr:rowOff>
    </xdr:from>
    <xdr:to>
      <xdr:col>1</xdr:col>
      <xdr:colOff>829733</xdr:colOff>
      <xdr:row>0</xdr:row>
      <xdr:rowOff>169335</xdr:rowOff>
    </xdr:to>
    <xdr:sp macro="" textlink="">
      <xdr:nvSpPr>
        <xdr:cNvPr id="23" name="Rectangle 22">
          <a:hlinkClick xmlns:r="http://schemas.openxmlformats.org/officeDocument/2006/relationships" r:id="rId2"/>
          <a:extLst>
            <a:ext uri="{FF2B5EF4-FFF2-40B4-BE49-F238E27FC236}">
              <a16:creationId xmlns:a16="http://schemas.microsoft.com/office/drawing/2014/main" id="{CF76DA63-FD9A-45D3-8AED-6160155EE6A5}"/>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1</xdr:col>
      <xdr:colOff>838200</xdr:colOff>
      <xdr:row>0</xdr:row>
      <xdr:rowOff>0</xdr:rowOff>
    </xdr:from>
    <xdr:to>
      <xdr:col>1</xdr:col>
      <xdr:colOff>2277533</xdr:colOff>
      <xdr:row>0</xdr:row>
      <xdr:rowOff>169335</xdr:rowOff>
    </xdr:to>
    <xdr:sp macro="" textlink="">
      <xdr:nvSpPr>
        <xdr:cNvPr id="24" name="Rectangle 23">
          <a:hlinkClick xmlns:r="http://schemas.openxmlformats.org/officeDocument/2006/relationships" r:id="rId3"/>
          <a:extLst>
            <a:ext uri="{FF2B5EF4-FFF2-40B4-BE49-F238E27FC236}">
              <a16:creationId xmlns:a16="http://schemas.microsoft.com/office/drawing/2014/main" id="{4191849D-C0F1-4000-A9F0-53C9B2001261}"/>
            </a:ext>
          </a:extLst>
        </xdr:cNvPr>
        <xdr:cNvSpPr/>
      </xdr:nvSpPr>
      <xdr:spPr>
        <a:xfrm>
          <a:off x="1447800"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100% FA</a:t>
          </a:r>
          <a:endParaRPr lang="en-US" sz="1100" b="1">
            <a:solidFill>
              <a:schemeClr val="bg1"/>
            </a:solidFill>
          </a:endParaRPr>
        </a:p>
      </xdr:txBody>
    </xdr:sp>
    <xdr:clientData/>
  </xdr:twoCellAnchor>
  <xdr:twoCellAnchor>
    <xdr:from>
      <xdr:col>1</xdr:col>
      <xdr:colOff>2281622</xdr:colOff>
      <xdr:row>0</xdr:row>
      <xdr:rowOff>0</xdr:rowOff>
    </xdr:from>
    <xdr:to>
      <xdr:col>1</xdr:col>
      <xdr:colOff>3720955</xdr:colOff>
      <xdr:row>0</xdr:row>
      <xdr:rowOff>169335</xdr:rowOff>
    </xdr:to>
    <xdr:sp macro="" textlink="">
      <xdr:nvSpPr>
        <xdr:cNvPr id="25" name="Rectangle 24">
          <a:hlinkClick xmlns:r="http://schemas.openxmlformats.org/officeDocument/2006/relationships" r:id="rId4"/>
          <a:extLst>
            <a:ext uri="{FF2B5EF4-FFF2-40B4-BE49-F238E27FC236}">
              <a16:creationId xmlns:a16="http://schemas.microsoft.com/office/drawing/2014/main" id="{2359B6A6-450C-4059-A6CE-62E2D4315B75}"/>
            </a:ext>
          </a:extLst>
        </xdr:cNvPr>
        <xdr:cNvSpPr/>
      </xdr:nvSpPr>
      <xdr:spPr>
        <a:xfrm>
          <a:off x="2891222" y="0"/>
          <a:ext cx="1439333"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75%</a:t>
          </a:r>
          <a:r>
            <a:rPr lang="en-US" sz="1100" b="1" baseline="0"/>
            <a:t> FA, 25% FA</a:t>
          </a:r>
          <a:endParaRPr lang="en-US" sz="1100" b="1"/>
        </a:p>
      </xdr:txBody>
    </xdr:sp>
    <xdr:clientData/>
  </xdr:twoCellAnchor>
  <xdr:twoCellAnchor>
    <xdr:from>
      <xdr:col>1</xdr:col>
      <xdr:colOff>3728837</xdr:colOff>
      <xdr:row>0</xdr:row>
      <xdr:rowOff>0</xdr:rowOff>
    </xdr:from>
    <xdr:to>
      <xdr:col>2</xdr:col>
      <xdr:colOff>786487</xdr:colOff>
      <xdr:row>0</xdr:row>
      <xdr:rowOff>169335</xdr:rowOff>
    </xdr:to>
    <xdr:sp macro="" textlink="">
      <xdr:nvSpPr>
        <xdr:cNvPr id="26" name="Rectangle 25">
          <a:hlinkClick xmlns:r="http://schemas.openxmlformats.org/officeDocument/2006/relationships" r:id="rId5"/>
          <a:extLst>
            <a:ext uri="{FF2B5EF4-FFF2-40B4-BE49-F238E27FC236}">
              <a16:creationId xmlns:a16="http://schemas.microsoft.com/office/drawing/2014/main" id="{EC6FC5F0-D7D1-46C5-A47A-1BB79A865897}"/>
            </a:ext>
          </a:extLst>
        </xdr:cNvPr>
        <xdr:cNvSpPr/>
      </xdr:nvSpPr>
      <xdr:spPr>
        <a:xfrm>
          <a:off x="4338437" y="0"/>
          <a:ext cx="1445500"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50% FA, 50%</a:t>
          </a:r>
          <a:r>
            <a:rPr lang="en-US" sz="1100" b="1" baseline="0"/>
            <a:t> IA</a:t>
          </a:r>
          <a:endParaRPr lang="en-US" sz="1100" b="1"/>
        </a:p>
      </xdr:txBody>
    </xdr:sp>
    <xdr:clientData/>
  </xdr:twoCellAnchor>
  <xdr:twoCellAnchor>
    <xdr:from>
      <xdr:col>2</xdr:col>
      <xdr:colOff>789114</xdr:colOff>
      <xdr:row>0</xdr:row>
      <xdr:rowOff>3503</xdr:rowOff>
    </xdr:from>
    <xdr:to>
      <xdr:col>2</xdr:col>
      <xdr:colOff>2230783</xdr:colOff>
      <xdr:row>0</xdr:row>
      <xdr:rowOff>172838</xdr:rowOff>
    </xdr:to>
    <xdr:sp macro="" textlink="">
      <xdr:nvSpPr>
        <xdr:cNvPr id="27" name="Rectangle 26">
          <a:hlinkClick xmlns:r="http://schemas.openxmlformats.org/officeDocument/2006/relationships" r:id="rId6"/>
          <a:extLst>
            <a:ext uri="{FF2B5EF4-FFF2-40B4-BE49-F238E27FC236}">
              <a16:creationId xmlns:a16="http://schemas.microsoft.com/office/drawing/2014/main" id="{44C5AB0E-95E8-4BBA-8AC9-A7C1BC7A5C70}"/>
            </a:ext>
          </a:extLst>
        </xdr:cNvPr>
        <xdr:cNvSpPr/>
      </xdr:nvSpPr>
      <xdr:spPr>
        <a:xfrm>
          <a:off x="5786564" y="3503"/>
          <a:ext cx="1441669" cy="169335"/>
        </a:xfrm>
        <a:prstGeom prst="rect">
          <a:avLst/>
        </a:prstGeom>
        <a:solidFill>
          <a:schemeClr val="accent5"/>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25%</a:t>
          </a:r>
          <a:r>
            <a:rPr lang="en-US" sz="1100" b="1" baseline="0"/>
            <a:t> FA, 75% IA</a:t>
          </a:r>
          <a:endParaRPr lang="en-US" sz="1100" b="1"/>
        </a:p>
      </xdr:txBody>
    </xdr:sp>
    <xdr:clientData/>
  </xdr:twoCellAnchor>
  <xdr:twoCellAnchor>
    <xdr:from>
      <xdr:col>2</xdr:col>
      <xdr:colOff>2229907</xdr:colOff>
      <xdr:row>0</xdr:row>
      <xdr:rowOff>3503</xdr:rowOff>
    </xdr:from>
    <xdr:to>
      <xdr:col>3</xdr:col>
      <xdr:colOff>428842</xdr:colOff>
      <xdr:row>0</xdr:row>
      <xdr:rowOff>172838</xdr:rowOff>
    </xdr:to>
    <xdr:sp macro="" textlink="">
      <xdr:nvSpPr>
        <xdr:cNvPr id="28" name="Rectangle 27">
          <a:hlinkClick xmlns:r="http://schemas.openxmlformats.org/officeDocument/2006/relationships" r:id="rId7"/>
          <a:extLst>
            <a:ext uri="{FF2B5EF4-FFF2-40B4-BE49-F238E27FC236}">
              <a16:creationId xmlns:a16="http://schemas.microsoft.com/office/drawing/2014/main" id="{C4BDC690-ABC3-49B2-9BE7-0F695CC2768B}"/>
            </a:ext>
          </a:extLst>
        </xdr:cNvPr>
        <xdr:cNvSpPr/>
      </xdr:nvSpPr>
      <xdr:spPr>
        <a:xfrm>
          <a:off x="7227357" y="3503"/>
          <a:ext cx="1443785" cy="169335"/>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5"/>
              </a:solidFill>
            </a:rPr>
            <a:t>100% IA</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601663</xdr:colOff>
      <xdr:row>2</xdr:row>
      <xdr:rowOff>31750</xdr:rowOff>
    </xdr:from>
    <xdr:to>
      <xdr:col>4</xdr:col>
      <xdr:colOff>161925</xdr:colOff>
      <xdr:row>13</xdr:row>
      <xdr:rowOff>122145</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1663" y="590550"/>
          <a:ext cx="5114395" cy="1859928"/>
        </a:xfrm>
        <a:prstGeom prst="rect">
          <a:avLst/>
        </a:prstGeom>
      </xdr:spPr>
    </xdr:pic>
    <xdr:clientData/>
  </xdr:twoCellAnchor>
  <xdr:twoCellAnchor>
    <xdr:from>
      <xdr:col>0</xdr:col>
      <xdr:colOff>670168</xdr:colOff>
      <xdr:row>14</xdr:row>
      <xdr:rowOff>9525</xdr:rowOff>
    </xdr:from>
    <xdr:to>
      <xdr:col>6</xdr:col>
      <xdr:colOff>571500</xdr:colOff>
      <xdr:row>16</xdr:row>
      <xdr:rowOff>31749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70168" y="2843213"/>
          <a:ext cx="3973270" cy="339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800" b="1">
              <a:solidFill>
                <a:schemeClr val="dk1"/>
              </a:solidFill>
              <a:latin typeface="Arial" pitchFamily="34" charset="0"/>
              <a:ea typeface="+mn-ea"/>
              <a:cs typeface="Arial" pitchFamily="34" charset="0"/>
            </a:rPr>
            <a:t>Indexed Universal Life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16932</xdr:rowOff>
    </xdr:from>
    <xdr:to>
      <xdr:col>1</xdr:col>
      <xdr:colOff>694266</xdr:colOff>
      <xdr:row>0</xdr:row>
      <xdr:rowOff>186267</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42676A39-8DB3-4607-93C2-9B1A5F61E404}"/>
            </a:ext>
          </a:extLst>
        </xdr:cNvPr>
        <xdr:cNvSpPr/>
      </xdr:nvSpPr>
      <xdr:spPr>
        <a:xfrm>
          <a:off x="0" y="16932"/>
          <a:ext cx="1437216"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xdr:from>
      <xdr:col>0</xdr:col>
      <xdr:colOff>0</xdr:colOff>
      <xdr:row>1</xdr:row>
      <xdr:rowOff>0</xdr:rowOff>
    </xdr:from>
    <xdr:to>
      <xdr:col>1</xdr:col>
      <xdr:colOff>806450</xdr:colOff>
      <xdr:row>1</xdr:row>
      <xdr:rowOff>6351</xdr:rowOff>
    </xdr:to>
    <xdr:sp macro="" textlink="">
      <xdr:nvSpPr>
        <xdr:cNvPr id="3" name="TextBox 2">
          <a:hlinkClick xmlns:r="http://schemas.openxmlformats.org/officeDocument/2006/relationships" r:id="rId1"/>
          <a:extLst>
            <a:ext uri="{FF2B5EF4-FFF2-40B4-BE49-F238E27FC236}">
              <a16:creationId xmlns:a16="http://schemas.microsoft.com/office/drawing/2014/main" id="{2783D093-04D3-455F-9DB1-0FC795BFAC3F}"/>
            </a:ext>
          </a:extLst>
        </xdr:cNvPr>
        <xdr:cNvSpPr txBox="1"/>
      </xdr:nvSpPr>
      <xdr:spPr>
        <a:xfrm>
          <a:off x="0" y="1"/>
          <a:ext cx="1562100" cy="19050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a:solidFill>
                <a:schemeClr val="bg1"/>
              </a:solidFill>
            </a:rPr>
            <a:t>Back to Content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16932</xdr:rowOff>
    </xdr:from>
    <xdr:to>
      <xdr:col>1</xdr:col>
      <xdr:colOff>694266</xdr:colOff>
      <xdr:row>0</xdr:row>
      <xdr:rowOff>186267</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1FEAD86B-9AF9-A536-3334-04FF5FCC2160}"/>
            </a:ext>
          </a:extLst>
        </xdr:cNvPr>
        <xdr:cNvSpPr/>
      </xdr:nvSpPr>
      <xdr:spPr>
        <a:xfrm>
          <a:off x="0" y="16932"/>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247651</xdr:colOff>
      <xdr:row>14</xdr:row>
      <xdr:rowOff>47272</xdr:rowOff>
    </xdr:from>
    <xdr:to>
      <xdr:col>8</xdr:col>
      <xdr:colOff>361951</xdr:colOff>
      <xdr:row>25</xdr:row>
      <xdr:rowOff>137667</xdr:rowOff>
    </xdr:to>
    <xdr:pic>
      <xdr:nvPicPr>
        <xdr:cNvPr id="2" name="Picture 1" descr="PIAS.pn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247651" y="2403122"/>
          <a:ext cx="5353050" cy="1836645"/>
        </a:xfrm>
        <a:prstGeom prst="rect">
          <a:avLst/>
        </a:prstGeom>
      </xdr:spPr>
    </xdr:pic>
    <xdr:clientData/>
  </xdr:twoCellAnchor>
  <xdr:twoCellAnchor>
    <xdr:from>
      <xdr:col>0</xdr:col>
      <xdr:colOff>0</xdr:colOff>
      <xdr:row>31</xdr:row>
      <xdr:rowOff>50800</xdr:rowOff>
    </xdr:from>
    <xdr:to>
      <xdr:col>8</xdr:col>
      <xdr:colOff>595817</xdr:colOff>
      <xdr:row>40</xdr:row>
      <xdr:rowOff>79375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0" y="510540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Indexed</a:t>
          </a:r>
          <a:r>
            <a:rPr lang="en-US" sz="2800" b="1" baseline="0">
              <a:solidFill>
                <a:schemeClr val="dk1"/>
              </a:solidFill>
              <a:latin typeface="Arial" pitchFamily="34" charset="0"/>
              <a:ea typeface="+mn-ea"/>
              <a:cs typeface="Arial" pitchFamily="34" charset="0"/>
            </a:rPr>
            <a:t> </a:t>
          </a:r>
          <a:r>
            <a:rPr lang="en-US" sz="2800" b="1">
              <a:solidFill>
                <a:schemeClr val="dk1"/>
              </a:solidFill>
              <a:latin typeface="Arial" pitchFamily="34" charset="0"/>
              <a:ea typeface="+mn-ea"/>
              <a:cs typeface="Arial" pitchFamily="34" charset="0"/>
            </a:rPr>
            <a:t>Universal Life</a:t>
          </a:r>
        </a:p>
        <a:p>
          <a:pPr algn="ctr"/>
          <a:r>
            <a:rPr lang="en-US" sz="2800" b="1">
              <a:solidFill>
                <a:schemeClr val="dk1"/>
              </a:solidFill>
              <a:latin typeface="Arial" pitchFamily="34" charset="0"/>
              <a:ea typeface="+mn-ea"/>
              <a:cs typeface="Arial" pitchFamily="34" charset="0"/>
            </a:rPr>
            <a:t>(Product Structure</a:t>
          </a:r>
          <a:r>
            <a:rPr lang="en-US" sz="2800" b="1" baseline="0">
              <a:solidFill>
                <a:schemeClr val="dk1"/>
              </a:solidFill>
              <a:latin typeface="Arial" pitchFamily="34" charset="0"/>
              <a:ea typeface="+mn-ea"/>
              <a:cs typeface="Arial" pitchFamily="34" charset="0"/>
            </a:rPr>
            <a:t> / </a:t>
          </a:r>
          <a:r>
            <a:rPr lang="en-US" sz="2800" b="1">
              <a:solidFill>
                <a:schemeClr val="dk1"/>
              </a:solidFill>
              <a:latin typeface="Arial" pitchFamily="34" charset="0"/>
              <a:ea typeface="+mn-ea"/>
              <a:cs typeface="Arial" pitchFamily="34" charset="0"/>
            </a:rPr>
            <a:t>Features)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7938</xdr:rowOff>
    </xdr:from>
    <xdr:to>
      <xdr:col>1</xdr:col>
      <xdr:colOff>693208</xdr:colOff>
      <xdr:row>0</xdr:row>
      <xdr:rowOff>177273</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E982F236-2CC3-4551-A3BC-EDFCD1840AE8}"/>
            </a:ext>
          </a:extLst>
        </xdr:cNvPr>
        <xdr:cNvSpPr/>
      </xdr:nvSpPr>
      <xdr:spPr>
        <a:xfrm>
          <a:off x="0" y="7938"/>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editAs="oneCell">
    <xdr:from>
      <xdr:col>2</xdr:col>
      <xdr:colOff>225124</xdr:colOff>
      <xdr:row>7</xdr:row>
      <xdr:rowOff>59266</xdr:rowOff>
    </xdr:from>
    <xdr:to>
      <xdr:col>2</xdr:col>
      <xdr:colOff>8712201</xdr:colOff>
      <xdr:row>28</xdr:row>
      <xdr:rowOff>101599</xdr:rowOff>
    </xdr:to>
    <xdr:pic>
      <xdr:nvPicPr>
        <xdr:cNvPr id="4" name="Picture 3">
          <a:extLst>
            <a:ext uri="{FF2B5EF4-FFF2-40B4-BE49-F238E27FC236}">
              <a16:creationId xmlns:a16="http://schemas.microsoft.com/office/drawing/2014/main" id="{BBC42FCA-5088-2CC8-B594-ED408DA427EA}"/>
            </a:ext>
          </a:extLst>
        </xdr:cNvPr>
        <xdr:cNvPicPr>
          <a:picLocks noChangeAspect="1"/>
        </xdr:cNvPicPr>
      </xdr:nvPicPr>
      <xdr:blipFill>
        <a:blip xmlns:r="http://schemas.openxmlformats.org/officeDocument/2006/relationships" r:embed="rId2"/>
        <a:stretch>
          <a:fillRect/>
        </a:stretch>
      </xdr:blipFill>
      <xdr:spPr>
        <a:xfrm>
          <a:off x="4306057" y="2133599"/>
          <a:ext cx="8487077" cy="3953933"/>
        </a:xfrm>
        <a:prstGeom prst="rect">
          <a:avLst/>
        </a:prstGeom>
      </xdr:spPr>
    </xdr:pic>
    <xdr:clientData/>
  </xdr:twoCellAnchor>
  <xdr:twoCellAnchor editAs="oneCell">
    <xdr:from>
      <xdr:col>2</xdr:col>
      <xdr:colOff>1049867</xdr:colOff>
      <xdr:row>70</xdr:row>
      <xdr:rowOff>84666</xdr:rowOff>
    </xdr:from>
    <xdr:to>
      <xdr:col>2</xdr:col>
      <xdr:colOff>6918961</xdr:colOff>
      <xdr:row>112</xdr:row>
      <xdr:rowOff>60089</xdr:rowOff>
    </xdr:to>
    <xdr:pic>
      <xdr:nvPicPr>
        <xdr:cNvPr id="2" name="Picture 1">
          <a:extLst>
            <a:ext uri="{FF2B5EF4-FFF2-40B4-BE49-F238E27FC236}">
              <a16:creationId xmlns:a16="http://schemas.microsoft.com/office/drawing/2014/main" id="{87E2412E-6EB0-6CFA-B093-E1DE0FC1F420}"/>
            </a:ext>
          </a:extLst>
        </xdr:cNvPr>
        <xdr:cNvPicPr>
          <a:picLocks noChangeAspect="1"/>
        </xdr:cNvPicPr>
      </xdr:nvPicPr>
      <xdr:blipFill>
        <a:blip xmlns:r="http://schemas.openxmlformats.org/officeDocument/2006/relationships" r:embed="rId3"/>
        <a:stretch>
          <a:fillRect/>
        </a:stretch>
      </xdr:blipFill>
      <xdr:spPr>
        <a:xfrm>
          <a:off x="5130800" y="13927666"/>
          <a:ext cx="5858934" cy="7788463"/>
        </a:xfrm>
        <a:prstGeom prst="rect">
          <a:avLst/>
        </a:prstGeom>
      </xdr:spPr>
    </xdr:pic>
    <xdr:clientData/>
  </xdr:twoCellAnchor>
  <xdr:twoCellAnchor editAs="oneCell">
    <xdr:from>
      <xdr:col>2</xdr:col>
      <xdr:colOff>194734</xdr:colOff>
      <xdr:row>36</xdr:row>
      <xdr:rowOff>50800</xdr:rowOff>
    </xdr:from>
    <xdr:to>
      <xdr:col>2</xdr:col>
      <xdr:colOff>8522124</xdr:colOff>
      <xdr:row>59</xdr:row>
      <xdr:rowOff>39273</xdr:rowOff>
    </xdr:to>
    <xdr:pic>
      <xdr:nvPicPr>
        <xdr:cNvPr id="9" name="Picture 8">
          <a:extLst>
            <a:ext uri="{FF2B5EF4-FFF2-40B4-BE49-F238E27FC236}">
              <a16:creationId xmlns:a16="http://schemas.microsoft.com/office/drawing/2014/main" id="{15B4F07B-1D2D-F7E1-B17E-D40BBBBF7C30}"/>
            </a:ext>
          </a:extLst>
        </xdr:cNvPr>
        <xdr:cNvPicPr>
          <a:picLocks noChangeAspect="1"/>
        </xdr:cNvPicPr>
      </xdr:nvPicPr>
      <xdr:blipFill>
        <a:blip xmlns:r="http://schemas.openxmlformats.org/officeDocument/2006/relationships" r:embed="rId4"/>
        <a:stretch>
          <a:fillRect/>
        </a:stretch>
      </xdr:blipFill>
      <xdr:spPr>
        <a:xfrm>
          <a:off x="4275667" y="7552267"/>
          <a:ext cx="8305800" cy="42726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828145</xdr:colOff>
      <xdr:row>0</xdr:row>
      <xdr:rowOff>169335</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78D85AF8-1A1F-44A7-84BD-91555A9AD1DC}"/>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editAs="oneCell">
    <xdr:from>
      <xdr:col>4</xdr:col>
      <xdr:colOff>226807</xdr:colOff>
      <xdr:row>30</xdr:row>
      <xdr:rowOff>492933</xdr:rowOff>
    </xdr:from>
    <xdr:to>
      <xdr:col>4</xdr:col>
      <xdr:colOff>3428054</xdr:colOff>
      <xdr:row>30</xdr:row>
      <xdr:rowOff>3106852</xdr:rowOff>
    </xdr:to>
    <xdr:pic>
      <xdr:nvPicPr>
        <xdr:cNvPr id="4" name="Picture 3">
          <a:extLst>
            <a:ext uri="{FF2B5EF4-FFF2-40B4-BE49-F238E27FC236}">
              <a16:creationId xmlns:a16="http://schemas.microsoft.com/office/drawing/2014/main" id="{82767C2C-9A48-EB1D-D41D-3875B5E4E51B}"/>
            </a:ext>
          </a:extLst>
        </xdr:cNvPr>
        <xdr:cNvPicPr>
          <a:picLocks noChangeAspect="1"/>
        </xdr:cNvPicPr>
      </xdr:nvPicPr>
      <xdr:blipFill>
        <a:blip xmlns:r="http://schemas.openxmlformats.org/officeDocument/2006/relationships" r:embed="rId2"/>
        <a:stretch>
          <a:fillRect/>
        </a:stretch>
      </xdr:blipFill>
      <xdr:spPr>
        <a:xfrm>
          <a:off x="15817925" y="23502345"/>
          <a:ext cx="3201247" cy="2613919"/>
        </a:xfrm>
        <a:prstGeom prst="rect">
          <a:avLst/>
        </a:prstGeom>
      </xdr:spPr>
    </xdr:pic>
    <xdr:clientData/>
  </xdr:twoCellAnchor>
  <xdr:twoCellAnchor editAs="oneCell">
    <xdr:from>
      <xdr:col>3</xdr:col>
      <xdr:colOff>336550</xdr:colOff>
      <xdr:row>36</xdr:row>
      <xdr:rowOff>1346200</xdr:rowOff>
    </xdr:from>
    <xdr:to>
      <xdr:col>3</xdr:col>
      <xdr:colOff>2159000</xdr:colOff>
      <xdr:row>36</xdr:row>
      <xdr:rowOff>4341678</xdr:rowOff>
    </xdr:to>
    <xdr:pic>
      <xdr:nvPicPr>
        <xdr:cNvPr id="6" name="Picture 5" descr="A green and white rectangular table with numbers&#10;&#10;Description automatically generated">
          <a:extLst>
            <a:ext uri="{FF2B5EF4-FFF2-40B4-BE49-F238E27FC236}">
              <a16:creationId xmlns:a16="http://schemas.microsoft.com/office/drawing/2014/main" id="{697652BB-84FD-4797-9473-5997D6321F4C}"/>
            </a:ext>
          </a:extLst>
        </xdr:cNvPr>
        <xdr:cNvPicPr>
          <a:picLocks noChangeAspect="1"/>
        </xdr:cNvPicPr>
      </xdr:nvPicPr>
      <xdr:blipFill>
        <a:blip xmlns:r="http://schemas.openxmlformats.org/officeDocument/2006/relationships" r:embed="rId3"/>
        <a:stretch>
          <a:fillRect/>
        </a:stretch>
      </xdr:blipFill>
      <xdr:spPr>
        <a:xfrm>
          <a:off x="9480550" y="39306500"/>
          <a:ext cx="1803400" cy="299547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184151</xdr:colOff>
      <xdr:row>14</xdr:row>
      <xdr:rowOff>21872</xdr:rowOff>
    </xdr:from>
    <xdr:to>
      <xdr:col>8</xdr:col>
      <xdr:colOff>552451</xdr:colOff>
      <xdr:row>25</xdr:row>
      <xdr:rowOff>112267</xdr:rowOff>
    </xdr:to>
    <xdr:pic>
      <xdr:nvPicPr>
        <xdr:cNvPr id="2" name="Picture 1" descr="PIAS.pn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184151" y="2377722"/>
          <a:ext cx="5607050" cy="1836645"/>
        </a:xfrm>
        <a:prstGeom prst="rect">
          <a:avLst/>
        </a:prstGeom>
      </xdr:spPr>
    </xdr:pic>
    <xdr:clientData/>
  </xdr:twoCellAnchor>
  <xdr:twoCellAnchor>
    <xdr:from>
      <xdr:col>0</xdr:col>
      <xdr:colOff>0</xdr:colOff>
      <xdr:row>32</xdr:row>
      <xdr:rowOff>44450</xdr:rowOff>
    </xdr:from>
    <xdr:to>
      <xdr:col>8</xdr:col>
      <xdr:colOff>595817</xdr:colOff>
      <xdr:row>41</xdr:row>
      <xdr:rowOff>73025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0" y="5257800"/>
          <a:ext cx="5834567" cy="1457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Indexed Universal Life</a:t>
          </a:r>
        </a:p>
        <a:p>
          <a:pPr algn="ctr"/>
          <a:r>
            <a:rPr lang="en-US" sz="2800" b="1">
              <a:solidFill>
                <a:schemeClr val="dk1"/>
              </a:solidFill>
              <a:latin typeface="Arial" pitchFamily="34" charset="0"/>
              <a:ea typeface="+mn-ea"/>
              <a:cs typeface="Arial" pitchFamily="34" charset="0"/>
            </a:rPr>
            <a:t>(Fees &amp; Charges)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693208</xdr:colOff>
      <xdr:row>0</xdr:row>
      <xdr:rowOff>169335</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A9CF6EA-0DEC-4344-AEE1-85CA793FA778}"/>
            </a:ext>
          </a:extLst>
        </xdr:cNvPr>
        <xdr:cNvSpPr/>
      </xdr:nvSpPr>
      <xdr:spPr>
        <a:xfrm>
          <a:off x="0" y="0"/>
          <a:ext cx="1439333" cy="169335"/>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t>Back to Content</a:t>
          </a:r>
          <a:r>
            <a:rPr lang="en-US" sz="1100" b="1" baseline="0"/>
            <a:t> Page</a:t>
          </a:r>
          <a:endParaRPr lang="en-US" sz="1100" b="1"/>
        </a:p>
      </xdr:txBody>
    </xdr:sp>
    <xdr:clientData/>
  </xdr:twoCellAnchor>
  <xdr:twoCellAnchor editAs="oneCell">
    <xdr:from>
      <xdr:col>2</xdr:col>
      <xdr:colOff>347134</xdr:colOff>
      <xdr:row>5</xdr:row>
      <xdr:rowOff>499533</xdr:rowOff>
    </xdr:from>
    <xdr:to>
      <xdr:col>2</xdr:col>
      <xdr:colOff>4287022</xdr:colOff>
      <xdr:row>5</xdr:row>
      <xdr:rowOff>2996777</xdr:rowOff>
    </xdr:to>
    <xdr:pic>
      <xdr:nvPicPr>
        <xdr:cNvPr id="8" name="Picture 7">
          <a:extLst>
            <a:ext uri="{FF2B5EF4-FFF2-40B4-BE49-F238E27FC236}">
              <a16:creationId xmlns:a16="http://schemas.microsoft.com/office/drawing/2014/main" id="{56F44DD0-CC6A-8730-ABBC-817E8F424C73}"/>
            </a:ext>
          </a:extLst>
        </xdr:cNvPr>
        <xdr:cNvPicPr>
          <a:picLocks noChangeAspect="1"/>
        </xdr:cNvPicPr>
      </xdr:nvPicPr>
      <xdr:blipFill>
        <a:blip xmlns:r="http://schemas.openxmlformats.org/officeDocument/2006/relationships" r:embed="rId2"/>
        <a:stretch>
          <a:fillRect/>
        </a:stretch>
      </xdr:blipFill>
      <xdr:spPr>
        <a:xfrm>
          <a:off x="3318934" y="2074333"/>
          <a:ext cx="3936078" cy="2480734"/>
        </a:xfrm>
        <a:prstGeom prst="rect">
          <a:avLst/>
        </a:prstGeom>
      </xdr:spPr>
    </xdr:pic>
    <xdr:clientData/>
  </xdr:twoCellAnchor>
  <xdr:twoCellAnchor editAs="oneCell">
    <xdr:from>
      <xdr:col>3</xdr:col>
      <xdr:colOff>169332</xdr:colOff>
      <xdr:row>5</xdr:row>
      <xdr:rowOff>736599</xdr:rowOff>
    </xdr:from>
    <xdr:to>
      <xdr:col>3</xdr:col>
      <xdr:colOff>3260623</xdr:colOff>
      <xdr:row>5</xdr:row>
      <xdr:rowOff>3111076</xdr:rowOff>
    </xdr:to>
    <xdr:pic>
      <xdr:nvPicPr>
        <xdr:cNvPr id="12" name="Picture 11">
          <a:extLst>
            <a:ext uri="{FF2B5EF4-FFF2-40B4-BE49-F238E27FC236}">
              <a16:creationId xmlns:a16="http://schemas.microsoft.com/office/drawing/2014/main" id="{18091600-FD3C-E97A-9F63-3B3E8DC5DE9C}"/>
            </a:ext>
          </a:extLst>
        </xdr:cNvPr>
        <xdr:cNvPicPr>
          <a:picLocks noChangeAspect="1"/>
        </xdr:cNvPicPr>
      </xdr:nvPicPr>
      <xdr:blipFill>
        <a:blip xmlns:r="http://schemas.openxmlformats.org/officeDocument/2006/relationships" r:embed="rId3"/>
        <a:stretch>
          <a:fillRect/>
        </a:stretch>
      </xdr:blipFill>
      <xdr:spPr>
        <a:xfrm>
          <a:off x="9533465" y="2514599"/>
          <a:ext cx="3098911" cy="2370667"/>
        </a:xfrm>
        <a:prstGeom prst="rect">
          <a:avLst/>
        </a:prstGeom>
      </xdr:spPr>
    </xdr:pic>
    <xdr:clientData/>
  </xdr:twoCellAnchor>
  <xdr:twoCellAnchor editAs="oneCell">
    <xdr:from>
      <xdr:col>3</xdr:col>
      <xdr:colOff>146897</xdr:colOff>
      <xdr:row>6</xdr:row>
      <xdr:rowOff>1600198</xdr:rowOff>
    </xdr:from>
    <xdr:to>
      <xdr:col>3</xdr:col>
      <xdr:colOff>3716021</xdr:colOff>
      <xdr:row>6</xdr:row>
      <xdr:rowOff>2464327</xdr:rowOff>
    </xdr:to>
    <xdr:pic>
      <xdr:nvPicPr>
        <xdr:cNvPr id="13" name="Picture 12">
          <a:extLst>
            <a:ext uri="{FF2B5EF4-FFF2-40B4-BE49-F238E27FC236}">
              <a16:creationId xmlns:a16="http://schemas.microsoft.com/office/drawing/2014/main" id="{DA020C27-AAE1-E4EB-62D0-61648599BADE}"/>
            </a:ext>
          </a:extLst>
        </xdr:cNvPr>
        <xdr:cNvPicPr>
          <a:picLocks noChangeAspect="1"/>
        </xdr:cNvPicPr>
      </xdr:nvPicPr>
      <xdr:blipFill>
        <a:blip xmlns:r="http://schemas.openxmlformats.org/officeDocument/2006/relationships" r:embed="rId4"/>
        <a:stretch>
          <a:fillRect/>
        </a:stretch>
      </xdr:blipFill>
      <xdr:spPr>
        <a:xfrm>
          <a:off x="9506797" y="6781798"/>
          <a:ext cx="3569124" cy="8641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tin.teow\AppData\Local\Microsoft\Windows\INetCache\Content.Outlook\78VZYCFP\PIAS%20Approved%20Product%20List%20-%2016%20September%202024_CT%20(25092024)%20(002).xlsm" TargetMode="External"/><Relationship Id="rId1" Type="http://schemas.openxmlformats.org/officeDocument/2006/relationships/externalLinkPath" Target="/personal/zhisiang_lim_singlife_com/Documents/Desktop/PIAS%20Approved%20Product%20List%20-%2016%20September%202024_CT%20(25092024)%20(00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me"/>
      <sheetName val="Info Table"/>
      <sheetName val="FE Source"/>
      <sheetName val="Source - ETF"/>
      <sheetName val="Working"/>
      <sheetName val="Taper"/>
      <sheetName val="Greek"/>
      <sheetName val="Lehman"/>
      <sheetName val="1 Year Downside"/>
      <sheetName val="3 Year Downside"/>
      <sheetName val="5 Year Downside"/>
      <sheetName val="1 Year Upside"/>
      <sheetName val="3 Year Upside"/>
      <sheetName val="5 Year Upside"/>
      <sheetName val="Platform Portfolio"/>
      <sheetName val="3 Year Performance"/>
      <sheetName val="3 Year Contributions"/>
      <sheetName val="5 Year Performance"/>
      <sheetName val="10 Year Performance"/>
      <sheetName val="Portfolio Construction"/>
      <sheetName val="UT - Retail"/>
      <sheetName val="Life Wrapper"/>
      <sheetName val="Glossary"/>
      <sheetName val="ETF - iFast"/>
    </sheetNames>
    <sheetDataSet>
      <sheetData sheetId="0" refreshError="1"/>
      <sheetData sheetId="1" refreshError="1"/>
      <sheetData sheetId="2" refreshError="1"/>
      <sheetData sheetId="3" refreshError="1"/>
      <sheetData sheetId="4">
        <row r="2">
          <cell r="J2">
            <v>0</v>
          </cell>
          <cell r="K2">
            <v>0</v>
          </cell>
        </row>
      </sheetData>
      <sheetData sheetId="5">
        <row r="2">
          <cell r="B2">
            <v>0</v>
          </cell>
          <cell r="C2">
            <v>0</v>
          </cell>
        </row>
      </sheetData>
      <sheetData sheetId="6">
        <row r="2">
          <cell r="B2" t="str">
            <v/>
          </cell>
          <cell r="C2" t="str">
            <v/>
          </cell>
        </row>
      </sheetData>
      <sheetData sheetId="7">
        <row r="2">
          <cell r="B2" t="str">
            <v/>
          </cell>
          <cell r="C2" t="str">
            <v/>
          </cell>
        </row>
      </sheetData>
      <sheetData sheetId="8">
        <row r="2">
          <cell r="B2">
            <v>0</v>
          </cell>
          <cell r="C2">
            <v>0</v>
          </cell>
        </row>
      </sheetData>
      <sheetData sheetId="9">
        <row r="2">
          <cell r="B2" t="str">
            <v/>
          </cell>
          <cell r="C2" t="str">
            <v/>
          </cell>
        </row>
      </sheetData>
      <sheetData sheetId="10">
        <row r="2">
          <cell r="B2" t="str">
            <v/>
          </cell>
          <cell r="C2" t="str">
            <v/>
          </cell>
        </row>
      </sheetData>
      <sheetData sheetId="11">
        <row r="2">
          <cell r="B2" t="str">
            <v/>
          </cell>
          <cell r="C2" t="str">
            <v/>
          </cell>
        </row>
      </sheetData>
      <sheetData sheetId="12">
        <row r="2">
          <cell r="B2" t="str">
            <v/>
          </cell>
          <cell r="C2" t="str">
            <v/>
          </cell>
        </row>
      </sheetData>
      <sheetData sheetId="13">
        <row r="2">
          <cell r="B2" t="str">
            <v/>
          </cell>
          <cell r="C2" t="str">
            <v/>
          </cell>
        </row>
      </sheetData>
      <sheetData sheetId="14" refreshError="1"/>
      <sheetData sheetId="15">
        <row r="2">
          <cell r="B2" t="str">
            <v/>
          </cell>
          <cell r="C2" t="str">
            <v/>
          </cell>
        </row>
      </sheetData>
      <sheetData sheetId="16" refreshError="1"/>
      <sheetData sheetId="17">
        <row r="2">
          <cell r="B2">
            <v>0</v>
          </cell>
          <cell r="C2">
            <v>0</v>
          </cell>
        </row>
      </sheetData>
      <sheetData sheetId="18">
        <row r="2">
          <cell r="B2" t="str">
            <v/>
          </cell>
          <cell r="C2" t="str">
            <v/>
          </cell>
        </row>
      </sheetData>
      <sheetData sheetId="19">
        <row r="17">
          <cell r="AF17" t="str">
            <v>Allianz Best Styles Global Equity Cl ET Acc H2-SGD</v>
          </cell>
          <cell r="AH17" t="str">
            <v>AB SICAV I International Health Care Portfolio A SGD</v>
          </cell>
          <cell r="AJ17" t="str">
            <v>AB FCP I Dynamic Diversified AX SGD (Buy Disabled)</v>
          </cell>
          <cell r="AL17" t="str">
            <v>AB SICAV I International Health Care Portfolio A SGD</v>
          </cell>
        </row>
        <row r="18">
          <cell r="AF18" t="str">
            <v>Eastspring Investments Unit Trusts - Singapore Select Bond AD SGD</v>
          </cell>
          <cell r="AH18" t="str">
            <v>abrdn All China Sustainable Equity SGD</v>
          </cell>
          <cell r="AJ18" t="str">
            <v>AB FCP I Dynamic Diversified Portfolio AX USD</v>
          </cell>
          <cell r="AL18" t="str">
            <v>Aberdeen Standard Select Portfolio - China Opportunities Fund USD</v>
          </cell>
        </row>
        <row r="19">
          <cell r="AF19" t="str">
            <v>FTIF - Franklin India A (acc) SGD</v>
          </cell>
          <cell r="AH19" t="str">
            <v>abrdn Asian Smaller Companies SGD</v>
          </cell>
          <cell r="AJ19" t="str">
            <v>AB FCP I Global Equity Blend A SGD (Buy Disabled)</v>
          </cell>
          <cell r="AL19" t="str">
            <v>Allianz Best Styles Global Equity Cl ET Acc H2-SGD</v>
          </cell>
        </row>
        <row r="20">
          <cell r="B20">
            <v>0</v>
          </cell>
          <cell r="AF20" t="str">
            <v>Fullerton SGD Cash Fund A SGD</v>
          </cell>
          <cell r="AH20" t="str">
            <v>abrdn European Sustainable Equity SGD</v>
          </cell>
          <cell r="AJ20" t="str">
            <v>AB FCP I Global Equity Blend A USD (Buy Disabled)</v>
          </cell>
          <cell r="AL20" t="str">
            <v>Allianz European Equity Dividend Cl AM DIS EUR</v>
          </cell>
        </row>
        <row r="21">
          <cell r="AF21" t="str">
            <v>Manulife Asia Pacific Investment Grade Bond A MDis SGD</v>
          </cell>
          <cell r="AH21" t="str">
            <v>abrdn Global Emerging Markets SGD</v>
          </cell>
          <cell r="AJ21" t="str">
            <v>AB SICAV I International Health Care Portfolio A SGD</v>
          </cell>
          <cell r="AL21" t="str">
            <v>Allianz European Equity Dividend Cl AM DIS H2-AUD</v>
          </cell>
        </row>
        <row r="22">
          <cell r="AF22" t="str">
            <v>PineBridge Acorns of Asia Balanced Fund SGD</v>
          </cell>
          <cell r="AH22" t="str">
            <v>abrdn India Opportunities SGD</v>
          </cell>
          <cell r="AJ22" t="str">
            <v>AB SICAV I Sustainable Global Thematic A SGD (Buy Disabled)</v>
          </cell>
          <cell r="AL22" t="str">
            <v>Allianz European Equity Dividend Cl AM DIS H2-RMB</v>
          </cell>
        </row>
        <row r="23">
          <cell r="AF23" t="str">
            <v>PineBridge US Large Cap Research Enhanced Fund A5CP SGD</v>
          </cell>
          <cell r="AH23" t="str">
            <v>abrdn Indonesia Equity SGD</v>
          </cell>
          <cell r="AJ23" t="str">
            <v>AB SICAV I Sustainable Global Thematic AX SGD (Buy Disabled)</v>
          </cell>
          <cell r="AL23" t="str">
            <v>Allianz European Equity Dividend Cl AM DIS H2-SGD</v>
          </cell>
        </row>
        <row r="24">
          <cell r="AF24" t="str">
            <v>Schroder Asian Equity Yield A Dis SGD</v>
          </cell>
          <cell r="AH24" t="str">
            <v>abrdn Malaysian Equity SGD</v>
          </cell>
          <cell r="AJ24" t="str">
            <v>Aberdeen American Opp</v>
          </cell>
          <cell r="AL24" t="str">
            <v>Allianz European Equity Dividend Cl AM DIS H2-USD</v>
          </cell>
        </row>
        <row r="25">
          <cell r="AF25" t="str">
            <v>Schroder ISF Global Credit Income A Dis SGD-H</v>
          </cell>
          <cell r="AH25" t="str">
            <v>abrdn Pacific Equity SGD</v>
          </cell>
          <cell r="AJ25" t="str">
            <v>Aberdeen Asian Credit Fund</v>
          </cell>
          <cell r="AL25" t="str">
            <v>Allianz European Equity Dividend Cl AT Acc EUR</v>
          </cell>
        </row>
        <row r="26">
          <cell r="AF26" t="str">
            <v>Schroder Multi-Asset Revolution A Dis SGD</v>
          </cell>
          <cell r="AH26" t="str">
            <v>abrdn Pacific Equity USD</v>
          </cell>
          <cell r="AJ26" t="str">
            <v>Aberdeen Asian Credit Fund USD</v>
          </cell>
          <cell r="AL26" t="str">
            <v>Amundi Funds Emerging Markets Blended Bond A2 (C) EUR</v>
          </cell>
        </row>
        <row r="27">
          <cell r="AF27" t="str">
            <v>United SGD Fund Cl A Acc SGD</v>
          </cell>
          <cell r="AH27" t="str">
            <v>abrdn Select Portfolio Indonesia Equity Fund USD</v>
          </cell>
          <cell r="AJ27" t="str">
            <v>Aberdeen Indonesia Equity Fund USD</v>
          </cell>
          <cell r="AL27" t="str">
            <v>Amundi Funds Emerging Markets Blended Bond A2 (C) SGD-H</v>
          </cell>
        </row>
        <row r="28">
          <cell r="AH28" t="str">
            <v>abrdn SICAV I - China A Share Sustainable Equity A Acc SGD-H</v>
          </cell>
          <cell r="AJ28" t="str">
            <v>Aberdeen Malaysian Equity Fund USD</v>
          </cell>
          <cell r="AL28" t="str">
            <v>Amundi Funds Emerging Markets Blended Bond A2 (MTD) SGD-H</v>
          </cell>
        </row>
        <row r="29">
          <cell r="AH29" t="str">
            <v>abrdn SICAV I - China A Share Sustainable Equity A Acc USD</v>
          </cell>
          <cell r="AJ29" t="str">
            <v>Aberdeen Pacific Equity Fund USD</v>
          </cell>
          <cell r="AL29" t="str">
            <v>Aviva Investors - Multi-Strategy Target Return A EUR</v>
          </cell>
        </row>
        <row r="30">
          <cell r="AH30" t="str">
            <v>abrdn SICAV I - Diversified Income A MInc SGD-H</v>
          </cell>
          <cell r="AJ30" t="str">
            <v>Aberdeen Standard Global Emerging Markets USD (Buy Disabled)</v>
          </cell>
          <cell r="AL30" t="str">
            <v>Aviva Investors - Multi-Strategy Target Return Ah SGD</v>
          </cell>
        </row>
        <row r="31">
          <cell r="AH31" t="str">
            <v>abrdn SICAV I - Diversified Income A MInc USD</v>
          </cell>
          <cell r="AJ31" t="str">
            <v>Aberdeen Standard Global Sustainable and Responsible Investment Equity USD (Buy Disabled)</v>
          </cell>
          <cell r="AL31" t="str">
            <v>Aviva Investors - Multi-Strategy Target Return Ah USD</v>
          </cell>
        </row>
        <row r="32">
          <cell r="AH32" t="str">
            <v>abrdn SICAV I - Global Dynamic Dividend A Acc SGD-H</v>
          </cell>
          <cell r="AJ32" t="str">
            <v>Aberdeen Standard Japan Equity SGD</v>
          </cell>
          <cell r="AL32" t="str">
            <v>Dimensional Emerging Markets Large Cap Core Equity Acc GBP</v>
          </cell>
        </row>
        <row r="33">
          <cell r="AH33" t="str">
            <v>abrdn SICAV I - Global Dynamic Dividend A Acc USD</v>
          </cell>
          <cell r="AJ33" t="str">
            <v>Aberdeen Standard Select Portfolio - Asian Smaller Companies Fund USD</v>
          </cell>
          <cell r="AL33" t="str">
            <v>Dimensional Emerging Markets Large Cap Core Equity Acc SGD</v>
          </cell>
        </row>
        <row r="34">
          <cell r="G34" t="str">
            <v/>
          </cell>
          <cell r="AH34" t="str">
            <v>abrdn SICAV I - Global Dynamic Dividend A Gross MIncA AUD-H</v>
          </cell>
          <cell r="AJ34" t="str">
            <v>Aberdeen Standard Select Portfolio - China Opportunities Fund USD</v>
          </cell>
          <cell r="AL34" t="str">
            <v>Dimensional Emerging Markets Large Cap Core Equity Acc USD</v>
          </cell>
        </row>
        <row r="35">
          <cell r="G35" t="str">
            <v/>
          </cell>
          <cell r="AH35" t="str">
            <v>abrdn SICAV I - Global Dynamic Dividend A MIncA SGD-H</v>
          </cell>
          <cell r="AJ35" t="str">
            <v>Aberdeen Standard Select Portfolio - India Opportunities Fund USD</v>
          </cell>
          <cell r="AL35" t="str">
            <v>Dimensional Emerging Markets Large Cap Core Equity III Fund SGD Accumulation</v>
          </cell>
        </row>
        <row r="36">
          <cell r="G36" t="str">
            <v/>
          </cell>
          <cell r="AH36" t="str">
            <v>abrdn SICAV I - Global Dynamic Dividend A MIncA USD</v>
          </cell>
          <cell r="AJ36" t="str">
            <v>Aberdeen Standard Select Portfolio - Malaysian Equity Fund USD</v>
          </cell>
          <cell r="AL36" t="str">
            <v>Dimensional World Allocation 60/40 Acc EUR</v>
          </cell>
        </row>
        <row r="37">
          <cell r="G37" t="str">
            <v/>
          </cell>
          <cell r="AH37" t="str">
            <v>abrdn SICAV I - North American Smaller Companies Fund A Acc SGD-H</v>
          </cell>
          <cell r="AJ37" t="str">
            <v>Aberdeen Standard Select Portfolio - Singapore Equity Fund USD</v>
          </cell>
          <cell r="AL37" t="str">
            <v>Dimensional World Allocation 60/40 Acc GBP</v>
          </cell>
        </row>
        <row r="38">
          <cell r="G38" t="str">
            <v/>
          </cell>
          <cell r="AH38" t="str">
            <v>abrdn SICAV I - North American Smaller Companies Fund A Acc USD</v>
          </cell>
          <cell r="AJ38" t="str">
            <v>Aberdeen Standard Select Portfolio - Thailand Equity Fund USD</v>
          </cell>
          <cell r="AL38" t="str">
            <v>Dimensional World Allocation 60/40 Acc SGD</v>
          </cell>
        </row>
        <row r="39">
          <cell r="G39" t="str">
            <v/>
          </cell>
          <cell r="AH39" t="str">
            <v>abrdn Singapore Equity SGD</v>
          </cell>
          <cell r="AJ39" t="str">
            <v>Aberdeen Standard SICAV I - Diversified Growth A Acc SGD-H</v>
          </cell>
          <cell r="AL39" t="str">
            <v>Dimensional World Allocation 60/40 Acc USD</v>
          </cell>
        </row>
        <row r="40">
          <cell r="AH40" t="str">
            <v>abrdn Thailand Equity SGD</v>
          </cell>
          <cell r="AJ40" t="str">
            <v>Aberdeen Thailand Equity Fund USD</v>
          </cell>
          <cell r="AL40" t="str">
            <v>Dimensional World Allocation 60/40 DIS GBP</v>
          </cell>
        </row>
        <row r="41">
          <cell r="AH41" t="str">
            <v>Allianz All China Eq Cl AT Acc USD</v>
          </cell>
          <cell r="AJ41" t="str">
            <v>abrdn All China Sustainable Equity SGD</v>
          </cell>
          <cell r="AL41" t="str">
            <v>Eastspring Investments - Asian Low Volatility Equity Fund ADM USD</v>
          </cell>
        </row>
        <row r="42">
          <cell r="AH42" t="str">
            <v>Allianz All China Equity AT Acc H2-SGD</v>
          </cell>
          <cell r="AJ42" t="str">
            <v>abrdn Asian Smaller Companies SGD</v>
          </cell>
          <cell r="AL42" t="str">
            <v>Eastspring Investments - Asian Low Volatility Equity Fund AS SGD</v>
          </cell>
        </row>
        <row r="43">
          <cell r="AH43" t="str">
            <v>Allianz Best Styles Global Equity Cl ET Acc H2-SGD</v>
          </cell>
          <cell r="AJ43" t="str">
            <v>abrdn European Sustainable Equity SGD</v>
          </cell>
          <cell r="AL43" t="str">
            <v>Eastspring Investments - Asian Low Volatility Equity Fund AS SGD-H</v>
          </cell>
        </row>
        <row r="44">
          <cell r="AH44" t="str">
            <v>Allianz China A Shares AT Acc SGD</v>
          </cell>
          <cell r="AJ44" t="str">
            <v>abrdn Global Emerging Markets SGD</v>
          </cell>
          <cell r="AL44" t="str">
            <v>Eastspring Investments - Asian Low Volatility Equity Fund ASDM SGD</v>
          </cell>
        </row>
        <row r="45">
          <cell r="AH45" t="str">
            <v>Allianz China A Shares AT Acc USD</v>
          </cell>
          <cell r="AJ45" t="str">
            <v>abrdn Global Sustainable Equity SGD</v>
          </cell>
          <cell r="AL45" t="str">
            <v>Eastspring Investments - Asian Low Volatility Equity Fund ASDM SGD-H</v>
          </cell>
        </row>
        <row r="46">
          <cell r="AH46" t="str">
            <v>Allianz China A Shares ET Acc SGD</v>
          </cell>
          <cell r="AJ46" t="str">
            <v>abrdn India Opportunities SGD</v>
          </cell>
          <cell r="AL46" t="str">
            <v>Eastspring Investments Unit Trusts - Global Technology SGD</v>
          </cell>
        </row>
        <row r="47">
          <cell r="AH47" t="str">
            <v>Allianz China A Shares ET Acc SGD-H</v>
          </cell>
          <cell r="AJ47" t="str">
            <v>abrdn Indonesia Equity SGD</v>
          </cell>
          <cell r="AL47" t="str">
            <v>Eastspring Investments Unit Trusts - Pan European SGD</v>
          </cell>
        </row>
        <row r="48">
          <cell r="AH48" t="str">
            <v>Allianz Dynamic Asian High Yield Bond Cl AMg DIS H2-AUD</v>
          </cell>
          <cell r="AJ48" t="str">
            <v>abrdn Malaysian Equity SGD</v>
          </cell>
          <cell r="AL48" t="str">
            <v>Eastspring Investments Unit Trusts - Singapore Select Bond A SGD</v>
          </cell>
        </row>
        <row r="49">
          <cell r="AH49" t="str">
            <v>Allianz Dynamic Asian High Yield Bond Cl AMg DIS H2-EUR</v>
          </cell>
          <cell r="AJ49" t="str">
            <v>abrdn Pacific Equity SGD</v>
          </cell>
          <cell r="AL49" t="str">
            <v>Eastspring Investments Unit Trusts - Singapore Select Bond AD SGD</v>
          </cell>
        </row>
        <row r="50">
          <cell r="AH50" t="str">
            <v>Allianz Dynamic Asian High Yield Bond Cl AMg DIS H2-GBP</v>
          </cell>
          <cell r="AJ50" t="str">
            <v>abrdn Pacific Equity USD</v>
          </cell>
          <cell r="AL50" t="str">
            <v>Fidelity China Focus A-ACC USD</v>
          </cell>
        </row>
        <row r="51">
          <cell r="AH51" t="str">
            <v>Allianz Dynamic Asian High Yield Bond Cl AMg DIS H2-RMB</v>
          </cell>
          <cell r="AJ51" t="str">
            <v>abrdn Select Portfolio Indonesia Equity Fund USD</v>
          </cell>
          <cell r="AL51" t="str">
            <v>Fidelity China Focus A-ACC-EUR</v>
          </cell>
        </row>
        <row r="52">
          <cell r="AH52" t="str">
            <v>Allianz Dynamic Asian High Yield Bond Cl AMg DIS H2-SGD</v>
          </cell>
          <cell r="AJ52" t="str">
            <v>abrdn SICAV I - China A Share Sustainable Equity A Acc SGD-H</v>
          </cell>
          <cell r="AL52" t="str">
            <v>Fidelity China Focus A-ACC-HKD</v>
          </cell>
        </row>
        <row r="53">
          <cell r="AH53" t="str">
            <v>Allianz Dynamic Asian High Yield Bond Cl AMg DIS SGD</v>
          </cell>
          <cell r="AJ53" t="str">
            <v>abrdn SICAV I - China A Share Sustainable Equity A Acc USD</v>
          </cell>
          <cell r="AL53" t="str">
            <v>Fidelity China Focus A-GBP</v>
          </cell>
        </row>
        <row r="54">
          <cell r="AH54" t="str">
            <v>Allianz Dynamic Asian High Yield Bond Cl AMg DIS USD</v>
          </cell>
          <cell r="AJ54" t="str">
            <v>abrdn SICAV I - Diversified Income A MInc SGD-H</v>
          </cell>
          <cell r="AL54" t="str">
            <v>Fidelity China Focus A-SGD</v>
          </cell>
        </row>
        <row r="55">
          <cell r="AH55" t="str">
            <v>Allianz Europe Equity Growth CI AT Acc H2-USD</v>
          </cell>
          <cell r="AJ55" t="str">
            <v>abrdn SICAV I - Diversified Income A MInc USD</v>
          </cell>
          <cell r="AL55" t="str">
            <v>Fidelity China Focus A-USD</v>
          </cell>
        </row>
        <row r="56">
          <cell r="AH56" t="str">
            <v>Allianz Europe Equity Growth Cl AT Acc EUR</v>
          </cell>
          <cell r="AJ56" t="str">
            <v>abrdn SICAV I - Global Dynamic Dividend A Acc SGD-H</v>
          </cell>
          <cell r="AL56" t="str">
            <v>Fidelity US High Yield A-MDIST-SGD</v>
          </cell>
        </row>
        <row r="57">
          <cell r="AH57" t="str">
            <v>Allianz Europe Equity Growth Cl AT Acc H2-SGD</v>
          </cell>
          <cell r="AJ57" t="str">
            <v>abrdn SICAV I - Global Dynamic Dividend A Acc USD</v>
          </cell>
          <cell r="AL57" t="str">
            <v>Fidelity US High Yield A-MDIST-USD</v>
          </cell>
        </row>
        <row r="58">
          <cell r="AH58" t="str">
            <v>Allianz European Equity Dividend Cl AM DIS EUR</v>
          </cell>
          <cell r="AJ58" t="str">
            <v>abrdn SICAV I - Global Dynamic Dividend A Gross MIncA AUD-H</v>
          </cell>
          <cell r="AL58" t="str">
            <v>Fidelity US High Yield A-USD</v>
          </cell>
        </row>
        <row r="59">
          <cell r="AH59" t="str">
            <v>Allianz European Equity Dividend Cl AM DIS H2-AUD</v>
          </cell>
          <cell r="AJ59" t="str">
            <v>abrdn SICAV I - Global Dynamic Dividend A MIncA SGD-H</v>
          </cell>
          <cell r="AL59" t="str">
            <v>First Sentier Bridge A DIS SGD</v>
          </cell>
        </row>
        <row r="60">
          <cell r="AH60" t="str">
            <v>Allianz European Equity Dividend Cl AM DIS H2-RMB</v>
          </cell>
          <cell r="AJ60" t="str">
            <v>abrdn SICAV I - Global Dynamic Dividend A MIncA USD</v>
          </cell>
          <cell r="AL60" t="str">
            <v>First Sentier Bridge A MDIS SGD</v>
          </cell>
        </row>
        <row r="61">
          <cell r="AH61" t="str">
            <v>Allianz European Equity Dividend Cl AM DIS H2-SGD</v>
          </cell>
          <cell r="AJ61" t="str">
            <v>abrdn SICAV I - North American Smaller Companies Fund A Acc SGD-H</v>
          </cell>
          <cell r="AL61" t="str">
            <v>FSSA Dividend Advantage A QDIS SGD</v>
          </cell>
        </row>
        <row r="62">
          <cell r="AH62" t="str">
            <v>Allianz European Equity Dividend Cl AM DIS H2-USD</v>
          </cell>
          <cell r="AJ62" t="str">
            <v>abrdn SICAV I - North American Smaller Companies Fund A Acc USD</v>
          </cell>
          <cell r="AL62" t="str">
            <v>FSSA Dividend Advantage A QDIS USD</v>
          </cell>
        </row>
        <row r="63">
          <cell r="AH63" t="str">
            <v>Allianz European Equity Dividend Cl AT Acc EUR</v>
          </cell>
          <cell r="AJ63" t="str">
            <v>abrdn Singapore Equity SGD</v>
          </cell>
          <cell r="AL63" t="str">
            <v>FSSA Regional China A Acc SGD</v>
          </cell>
        </row>
        <row r="64">
          <cell r="AH64" t="str">
            <v>Allianz Gbl Income Amgi H2 SGD</v>
          </cell>
          <cell r="AJ64" t="str">
            <v>abrdn Thailand Equity SGD</v>
          </cell>
          <cell r="AL64" t="str">
            <v>FSSA Regional China A Acc USD</v>
          </cell>
        </row>
        <row r="65">
          <cell r="AH65" t="str">
            <v>Allianz Global Artificial Intelligence A Dis EUR</v>
          </cell>
          <cell r="AJ65" t="str">
            <v>Allianz All China Eq Cl AT Acc USD</v>
          </cell>
          <cell r="AL65" t="str">
            <v>FTGF ClearBridge Infrastructure Value A Mdis SGD-H Plus</v>
          </cell>
        </row>
        <row r="66">
          <cell r="AH66" t="str">
            <v>Allianz Global Artificial Intelligence AT Acc EUR</v>
          </cell>
          <cell r="AJ66" t="str">
            <v>Allianz All China Equity AT Acc H2-SGD</v>
          </cell>
          <cell r="AL66" t="str">
            <v>FTIF - Franklin India A (acc) SGD</v>
          </cell>
        </row>
        <row r="67">
          <cell r="AH67" t="str">
            <v>Allianz Global Artificial Intelligence AT Acc H2-SGD</v>
          </cell>
          <cell r="AJ67" t="str">
            <v>Allianz Best Styles Global Equity Cl ET Acc H2-SGD</v>
          </cell>
          <cell r="AL67" t="str">
            <v>FTIF - Franklin India A (acc) USD</v>
          </cell>
        </row>
        <row r="68">
          <cell r="AH68" t="str">
            <v>Allianz Global Artificial Intelligence AT Acc USD</v>
          </cell>
          <cell r="AJ68" t="str">
            <v>Allianz China A Shares AT Acc SGD</v>
          </cell>
          <cell r="AL68" t="str">
            <v>FTIF - Franklin India AS (acc) SGD (CPF)</v>
          </cell>
        </row>
        <row r="69">
          <cell r="AH69" t="str">
            <v>Allianz Global Artificial Intelligence ET H2-SGD</v>
          </cell>
          <cell r="AJ69" t="str">
            <v>Allianz China A Shares AT Acc USD</v>
          </cell>
          <cell r="AL69" t="str">
            <v>FTIF - Franklin US Opportunities A Acc SGD</v>
          </cell>
        </row>
        <row r="70">
          <cell r="AH70" t="str">
            <v>Allianz Global High Payout SGD</v>
          </cell>
          <cell r="AJ70" t="str">
            <v>Allianz China A Shares ET Acc SGD</v>
          </cell>
          <cell r="AL70" t="str">
            <v>FTIF - Franklin US Opportunities A Acc SGD-H1</v>
          </cell>
        </row>
        <row r="71">
          <cell r="AH71" t="str">
            <v>Allianz Global High Payout USD</v>
          </cell>
          <cell r="AJ71" t="str">
            <v>Allianz China A Shares ET Acc SGD-H</v>
          </cell>
          <cell r="AL71" t="str">
            <v>FTIF - Franklin US Opportunities A Acc USD</v>
          </cell>
        </row>
        <row r="72">
          <cell r="AH72" t="str">
            <v>Allianz Global High Yield Cl AMg Dis H2-SGD</v>
          </cell>
          <cell r="AJ72" t="str">
            <v>Allianz China Equity Cl AT Acc SGD</v>
          </cell>
          <cell r="AL72" t="str">
            <v>FTIF - Franklin US Opportunities AS Acc SGD (CPF)</v>
          </cell>
        </row>
        <row r="73">
          <cell r="AH73" t="str">
            <v>Allianz Global Income AMg Dis USD</v>
          </cell>
          <cell r="AJ73" t="str">
            <v>Allianz Dynamic Asian High Yield Bond Cl AMg DIS H2-AUD</v>
          </cell>
          <cell r="AL73" t="str">
            <v>Fullerton Asia Income Return A SGD</v>
          </cell>
        </row>
        <row r="74">
          <cell r="AH74" t="str">
            <v>Allianz Global Investors Fund - Allianz All China Equity AT H2-RMB</v>
          </cell>
          <cell r="AJ74" t="str">
            <v>Allianz Dynamic Asian High Yield Bond Cl AMg DIS H2-EUR</v>
          </cell>
          <cell r="AL74" t="str">
            <v>Fullerton Asia Income Return B USD</v>
          </cell>
        </row>
        <row r="75">
          <cell r="AH75" t="str">
            <v>Allianz Global Opportunistic Bond Cl AMg Dis H2-AUD</v>
          </cell>
          <cell r="AJ75" t="str">
            <v>Allianz Dynamic Asian High Yield Bond Cl AMg DIS H2-GBP</v>
          </cell>
          <cell r="AL75" t="str">
            <v>Fullerton SGD Cash Fund A SGD</v>
          </cell>
        </row>
        <row r="76">
          <cell r="AH76" t="str">
            <v>Allianz Global Opportunistic Bond Cl AMg Dis H2-GBP</v>
          </cell>
          <cell r="AJ76" t="str">
            <v>Allianz Dynamic Asian High Yield Bond Cl AMg DIS H2-RMB</v>
          </cell>
          <cell r="AL76" t="str">
            <v>Fullerton SGD Cash Fund C SGD</v>
          </cell>
        </row>
        <row r="77">
          <cell r="AH77" t="str">
            <v>Allianz Global Opportunistic Bond Cl AMg Dis H2-SGD</v>
          </cell>
          <cell r="AJ77" t="str">
            <v>Allianz Dynamic Asian High Yield Bond Cl AMg DIS H2-SGD</v>
          </cell>
          <cell r="AL77" t="str">
            <v>Infinity Global Stock Index C SGD</v>
          </cell>
        </row>
        <row r="78">
          <cell r="AH78" t="str">
            <v>Allianz Global Opportunistic Bond Cl AMg Dis HKD</v>
          </cell>
          <cell r="AJ78" t="str">
            <v>Allianz Dynamic Asian High Yield Bond Cl AMg DIS SGD</v>
          </cell>
          <cell r="AL78" t="str">
            <v>Infinity Global Stock Index SGD</v>
          </cell>
        </row>
        <row r="79">
          <cell r="AH79" t="str">
            <v>Allianz Global Opportunistic Bond Cl AMg Dis USD</v>
          </cell>
          <cell r="AJ79" t="str">
            <v>Allianz Dynamic Asian High Yield Bond Cl AMg DIS USD</v>
          </cell>
          <cell r="AL79" t="str">
            <v>Infinity Global Stock Index USD</v>
          </cell>
        </row>
        <row r="80">
          <cell r="AH80" t="str">
            <v>Allianz Global Sustainability Cl A Dis EUR</v>
          </cell>
          <cell r="AJ80" t="str">
            <v>Allianz Europe Equity Growth CI AT Acc H2-USD</v>
          </cell>
          <cell r="AL80" t="str">
            <v>JPMorgan Funds - China A-Share Opportunities A (acc) RMB</v>
          </cell>
        </row>
        <row r="81">
          <cell r="AH81" t="str">
            <v>Allianz Global Sustainability Cl AM Dis H2-SGD</v>
          </cell>
          <cell r="AJ81" t="str">
            <v>Allianz Europe Equity Growth Cl AT Acc EUR</v>
          </cell>
          <cell r="AL81" t="str">
            <v>JPMorgan Funds - China A-Share Opportunities A (acc) SGD</v>
          </cell>
        </row>
        <row r="82">
          <cell r="AH82" t="str">
            <v>Allianz Global Sustainability Cl AM Dis H2-USD</v>
          </cell>
          <cell r="AJ82" t="str">
            <v>Allianz Europe Equity Growth Cl AT Acc H2-SGD</v>
          </cell>
          <cell r="AL82" t="str">
            <v>JPMorgan Funds - China A-Share Opportunities A (acc) USD</v>
          </cell>
        </row>
        <row r="83">
          <cell r="AH83" t="str">
            <v>Allianz Hong Kong Equity AT Acc SGD</v>
          </cell>
          <cell r="AJ83" t="str">
            <v>Allianz European Equity Dividend Cl AM DIS EUR</v>
          </cell>
          <cell r="AL83" t="str">
            <v>JPMorgan Investment Funds - Global Income A (div) SGD</v>
          </cell>
        </row>
        <row r="84">
          <cell r="AH84" t="str">
            <v>Allianz Income and Growth Cl AM AT Acc USD</v>
          </cell>
          <cell r="AJ84" t="str">
            <v>Allianz European Equity Dividend Cl AM DIS H2-AUD</v>
          </cell>
          <cell r="AL84" t="str">
            <v>JPMorgan Investment Funds - Global Income A (div) SGD-H</v>
          </cell>
        </row>
        <row r="85">
          <cell r="F85">
            <v>0</v>
          </cell>
          <cell r="G85">
            <v>0</v>
          </cell>
          <cell r="W85">
            <v>0</v>
          </cell>
          <cell r="X85">
            <v>0</v>
          </cell>
          <cell r="Y85">
            <v>0</v>
          </cell>
          <cell r="Z85">
            <v>0</v>
          </cell>
          <cell r="AA85">
            <v>0</v>
          </cell>
          <cell r="AB85">
            <v>0</v>
          </cell>
          <cell r="AC85">
            <v>0</v>
          </cell>
          <cell r="AD85">
            <v>0</v>
          </cell>
          <cell r="AE85">
            <v>0</v>
          </cell>
          <cell r="AG85">
            <v>0</v>
          </cell>
          <cell r="AH85" t="str">
            <v>Allianz Income and Growth Cl AM DIS H2-AUD</v>
          </cell>
          <cell r="AJ85" t="str">
            <v>Allianz European Equity Dividend Cl AM DIS H2-RMB</v>
          </cell>
          <cell r="AL85" t="str">
            <v>JPMorgan Investment Funds - Global Income A (icdiv) SGD-H</v>
          </cell>
        </row>
        <row r="86">
          <cell r="F86" t="str">
            <v/>
          </cell>
          <cell r="G86" t="str">
            <v/>
          </cell>
          <cell r="W86" t="str">
            <v/>
          </cell>
          <cell r="X86" t="str">
            <v/>
          </cell>
          <cell r="Y86" t="str">
            <v/>
          </cell>
          <cell r="Z86" t="str">
            <v/>
          </cell>
          <cell r="AA86" t="str">
            <v/>
          </cell>
          <cell r="AB86" t="str">
            <v/>
          </cell>
          <cell r="AC86" t="str">
            <v/>
          </cell>
          <cell r="AD86" t="str">
            <v/>
          </cell>
          <cell r="AE86" t="str">
            <v/>
          </cell>
          <cell r="AF86">
            <v>0</v>
          </cell>
          <cell r="AG86" t="str">
            <v/>
          </cell>
          <cell r="AH86" t="str">
            <v>Allianz Income and Growth Cl AM DIS H2-EUR</v>
          </cell>
          <cell r="AJ86" t="str">
            <v>Allianz European Equity Dividend Cl AM DIS H2-SGD</v>
          </cell>
          <cell r="AL86" t="str">
            <v>JPMorgan Investment Funds - Global Income A (icdiv) USD-H</v>
          </cell>
        </row>
        <row r="87">
          <cell r="F87" t="str">
            <v/>
          </cell>
          <cell r="G87" t="str">
            <v/>
          </cell>
          <cell r="W87" t="str">
            <v/>
          </cell>
          <cell r="X87" t="str">
            <v/>
          </cell>
          <cell r="Y87" t="str">
            <v/>
          </cell>
          <cell r="Z87" t="str">
            <v/>
          </cell>
          <cell r="AA87" t="str">
            <v/>
          </cell>
          <cell r="AB87" t="str">
            <v/>
          </cell>
          <cell r="AC87" t="str">
            <v/>
          </cell>
          <cell r="AD87" t="str">
            <v/>
          </cell>
          <cell r="AE87" t="str">
            <v/>
          </cell>
          <cell r="AF87" t="str">
            <v/>
          </cell>
          <cell r="AG87" t="str">
            <v/>
          </cell>
          <cell r="AH87" t="str">
            <v>Allianz Income and Growth Cl AM DIS H2-GBP</v>
          </cell>
          <cell r="AJ87" t="str">
            <v>Allianz European Equity Dividend Cl AM DIS H2-USD</v>
          </cell>
          <cell r="AL87" t="str">
            <v>JPMorgan Investment Funds - Global Income A (irc) AUD-H</v>
          </cell>
        </row>
        <row r="88">
          <cell r="F88" t="str">
            <v/>
          </cell>
          <cell r="G88" t="str">
            <v/>
          </cell>
          <cell r="W88" t="str">
            <v/>
          </cell>
          <cell r="X88" t="str">
            <v/>
          </cell>
          <cell r="Y88" t="str">
            <v/>
          </cell>
          <cell r="Z88" t="str">
            <v/>
          </cell>
          <cell r="AA88" t="str">
            <v/>
          </cell>
          <cell r="AB88" t="str">
            <v/>
          </cell>
          <cell r="AC88" t="str">
            <v/>
          </cell>
          <cell r="AD88" t="str">
            <v/>
          </cell>
          <cell r="AE88" t="str">
            <v/>
          </cell>
          <cell r="AF88" t="str">
            <v/>
          </cell>
          <cell r="AG88" t="str">
            <v/>
          </cell>
          <cell r="AH88" t="str">
            <v>Allianz Income and Growth Cl AM Dis H2-NZD</v>
          </cell>
          <cell r="AJ88" t="str">
            <v>Allianz European Equity Dividend Cl AT Acc EUR</v>
          </cell>
          <cell r="AL88" t="str">
            <v>JPMorgan Investment Funds - Global Income A (irc) SGD-H</v>
          </cell>
        </row>
        <row r="89">
          <cell r="F89" t="str">
            <v/>
          </cell>
          <cell r="G89" t="str">
            <v/>
          </cell>
          <cell r="W89" t="str">
            <v/>
          </cell>
          <cell r="X89" t="str">
            <v/>
          </cell>
          <cell r="Y89" t="str">
            <v/>
          </cell>
          <cell r="Z89" t="str">
            <v/>
          </cell>
          <cell r="AA89" t="str">
            <v/>
          </cell>
          <cell r="AB89" t="str">
            <v/>
          </cell>
          <cell r="AC89" t="str">
            <v/>
          </cell>
          <cell r="AD89" t="str">
            <v/>
          </cell>
          <cell r="AE89" t="str">
            <v/>
          </cell>
          <cell r="AF89" t="str">
            <v/>
          </cell>
          <cell r="AG89" t="str">
            <v/>
          </cell>
          <cell r="AH89" t="str">
            <v>Allianz Income and Growth Cl AM DIS H2-RMB</v>
          </cell>
          <cell r="AJ89" t="str">
            <v>Allianz Gbl Income Amgi H2 SGD</v>
          </cell>
          <cell r="AL89" t="str">
            <v>JPMorgan Investment Funds - Global Income A (irc) USD-H</v>
          </cell>
        </row>
        <row r="90">
          <cell r="F90" t="str">
            <v/>
          </cell>
          <cell r="G90" t="str">
            <v/>
          </cell>
          <cell r="W90" t="str">
            <v/>
          </cell>
          <cell r="X90" t="str">
            <v/>
          </cell>
          <cell r="Y90" t="str">
            <v/>
          </cell>
          <cell r="Z90" t="str">
            <v/>
          </cell>
          <cell r="AA90" t="str">
            <v/>
          </cell>
          <cell r="AB90" t="str">
            <v/>
          </cell>
          <cell r="AC90" t="str">
            <v/>
          </cell>
          <cell r="AD90" t="str">
            <v/>
          </cell>
          <cell r="AE90" t="str">
            <v/>
          </cell>
          <cell r="AF90" t="str">
            <v/>
          </cell>
          <cell r="AG90" t="str">
            <v/>
          </cell>
          <cell r="AH90" t="str">
            <v>Allianz Income and Growth Cl AM DIS H2-SGD</v>
          </cell>
          <cell r="AJ90" t="str">
            <v>Allianz Global Artificial Intelligence A Dis EUR</v>
          </cell>
          <cell r="AL90" t="str">
            <v>JPMorgan Investment Funds - Global Income A (mth) EUR</v>
          </cell>
        </row>
        <row r="91">
          <cell r="F91" t="str">
            <v/>
          </cell>
          <cell r="G91" t="str">
            <v/>
          </cell>
          <cell r="W91" t="str">
            <v/>
          </cell>
          <cell r="X91" t="str">
            <v/>
          </cell>
          <cell r="Y91" t="str">
            <v/>
          </cell>
          <cell r="Z91" t="str">
            <v/>
          </cell>
          <cell r="AA91" t="str">
            <v/>
          </cell>
          <cell r="AB91" t="str">
            <v/>
          </cell>
          <cell r="AC91" t="str">
            <v/>
          </cell>
          <cell r="AD91" t="str">
            <v/>
          </cell>
          <cell r="AE91" t="str">
            <v/>
          </cell>
          <cell r="AF91" t="str">
            <v/>
          </cell>
          <cell r="AG91" t="str">
            <v/>
          </cell>
          <cell r="AH91" t="str">
            <v>Allianz Income and Growth Cl AM DIS USD</v>
          </cell>
          <cell r="AJ91" t="str">
            <v>Allianz Global Artificial Intelligence AT Acc EUR</v>
          </cell>
          <cell r="AL91" t="str">
            <v>JPMorgan Investment Funds - Global Income A (mth) GBP-H</v>
          </cell>
        </row>
        <row r="92">
          <cell r="F92" t="str">
            <v/>
          </cell>
          <cell r="G92" t="str">
            <v/>
          </cell>
          <cell r="W92" t="str">
            <v/>
          </cell>
          <cell r="X92" t="str">
            <v/>
          </cell>
          <cell r="Y92" t="str">
            <v/>
          </cell>
          <cell r="Z92" t="str">
            <v/>
          </cell>
          <cell r="AA92" t="str">
            <v/>
          </cell>
          <cell r="AB92" t="str">
            <v/>
          </cell>
          <cell r="AC92" t="str">
            <v/>
          </cell>
          <cell r="AD92" t="str">
            <v/>
          </cell>
          <cell r="AE92" t="str">
            <v/>
          </cell>
          <cell r="AF92" t="str">
            <v/>
          </cell>
          <cell r="AG92" t="str">
            <v/>
          </cell>
          <cell r="AH92" t="str">
            <v>Allianz Income and Growth Cl AMg2 DIS H2-SGD</v>
          </cell>
          <cell r="AJ92" t="str">
            <v>Allianz Global Artificial Intelligence AT Acc H2-SGD</v>
          </cell>
          <cell r="AL92" t="str">
            <v>JPMorgan Investment Funds - Global Income A (mth) SGD-H</v>
          </cell>
        </row>
        <row r="93">
          <cell r="F93" t="str">
            <v/>
          </cell>
          <cell r="G93" t="str">
            <v/>
          </cell>
          <cell r="W93" t="str">
            <v/>
          </cell>
          <cell r="X93" t="str">
            <v/>
          </cell>
          <cell r="Y93" t="str">
            <v/>
          </cell>
          <cell r="Z93" t="str">
            <v/>
          </cell>
          <cell r="AA93" t="str">
            <v/>
          </cell>
          <cell r="AB93" t="str">
            <v/>
          </cell>
          <cell r="AC93" t="str">
            <v/>
          </cell>
          <cell r="AD93" t="str">
            <v/>
          </cell>
          <cell r="AE93" t="str">
            <v/>
          </cell>
          <cell r="AF93" t="str">
            <v/>
          </cell>
          <cell r="AG93" t="str">
            <v/>
          </cell>
          <cell r="AH93" t="str">
            <v>Allianz Income and Growth Cl AMg2 DIS USD</v>
          </cell>
          <cell r="AJ93" t="str">
            <v>Allianz Global Artificial Intelligence AT Acc USD</v>
          </cell>
          <cell r="AL93" t="str">
            <v>JPMorgan Investment Funds - Global Income A (mth) USD-H</v>
          </cell>
        </row>
        <row r="94">
          <cell r="F94" t="str">
            <v/>
          </cell>
          <cell r="G94" t="str">
            <v/>
          </cell>
          <cell r="W94" t="str">
            <v/>
          </cell>
          <cell r="X94" t="str">
            <v/>
          </cell>
          <cell r="Y94" t="str">
            <v/>
          </cell>
          <cell r="Z94" t="str">
            <v/>
          </cell>
          <cell r="AA94" t="str">
            <v/>
          </cell>
          <cell r="AB94" t="str">
            <v/>
          </cell>
          <cell r="AC94" t="str">
            <v/>
          </cell>
          <cell r="AD94" t="str">
            <v/>
          </cell>
          <cell r="AE94" t="str">
            <v/>
          </cell>
          <cell r="AF94" t="str">
            <v/>
          </cell>
          <cell r="AG94" t="str">
            <v/>
          </cell>
          <cell r="AH94" t="str">
            <v>Allianz Income and Growth Cl AMi Dis H2-SGD</v>
          </cell>
          <cell r="AJ94" t="str">
            <v>Allianz Global Artificial Intelligence ET H2-SGD</v>
          </cell>
          <cell r="AL94" t="str">
            <v>Legg Mason Western Asset - Global Bond Trust A Acc SGD</v>
          </cell>
        </row>
        <row r="95">
          <cell r="F95" t="str">
            <v/>
          </cell>
          <cell r="G95" t="str">
            <v/>
          </cell>
          <cell r="W95" t="str">
            <v/>
          </cell>
          <cell r="X95" t="str">
            <v/>
          </cell>
          <cell r="Y95" t="str">
            <v/>
          </cell>
          <cell r="Z95" t="str">
            <v/>
          </cell>
          <cell r="AA95" t="str">
            <v/>
          </cell>
          <cell r="AB95" t="str">
            <v/>
          </cell>
          <cell r="AC95" t="str">
            <v/>
          </cell>
          <cell r="AD95" t="str">
            <v/>
          </cell>
          <cell r="AE95" t="str">
            <v/>
          </cell>
          <cell r="AF95" t="str">
            <v/>
          </cell>
          <cell r="AG95" t="str">
            <v/>
          </cell>
          <cell r="AH95" t="str">
            <v>Allianz Oriental Income Cl A Dis USD</v>
          </cell>
          <cell r="AJ95" t="str">
            <v>Allianz Global High Payout SGD</v>
          </cell>
          <cell r="AL95" t="str">
            <v>Manulife Asia Pacific Investment Grade Bond A MDis SGD</v>
          </cell>
        </row>
        <row r="96">
          <cell r="F96" t="str">
            <v/>
          </cell>
          <cell r="G96" t="str">
            <v/>
          </cell>
          <cell r="W96" t="str">
            <v/>
          </cell>
          <cell r="X96" t="str">
            <v/>
          </cell>
          <cell r="Y96" t="str">
            <v/>
          </cell>
          <cell r="Z96" t="str">
            <v/>
          </cell>
          <cell r="AA96" t="str">
            <v/>
          </cell>
          <cell r="AB96" t="str">
            <v/>
          </cell>
          <cell r="AC96" t="str">
            <v/>
          </cell>
          <cell r="AD96" t="str">
            <v/>
          </cell>
          <cell r="AE96" t="str">
            <v/>
          </cell>
          <cell r="AF96" t="str">
            <v/>
          </cell>
          <cell r="AG96" t="str">
            <v/>
          </cell>
          <cell r="AH96" t="str">
            <v>Allianz Oriental Income Cl AT Acc SGD</v>
          </cell>
          <cell r="AJ96" t="str">
            <v>Allianz Global High Payout USD</v>
          </cell>
          <cell r="AL96" t="str">
            <v>Manulife Asia Pacific Investment Grade Bond A SGD</v>
          </cell>
        </row>
        <row r="97">
          <cell r="F97" t="str">
            <v/>
          </cell>
          <cell r="G97" t="str">
            <v/>
          </cell>
          <cell r="W97" t="str">
            <v/>
          </cell>
          <cell r="X97" t="str">
            <v/>
          </cell>
          <cell r="Y97" t="str">
            <v/>
          </cell>
          <cell r="Z97" t="str">
            <v/>
          </cell>
          <cell r="AA97" t="str">
            <v/>
          </cell>
          <cell r="AB97" t="str">
            <v/>
          </cell>
          <cell r="AC97" t="str">
            <v/>
          </cell>
          <cell r="AD97" t="str">
            <v/>
          </cell>
          <cell r="AE97" t="str">
            <v/>
          </cell>
          <cell r="AF97" t="str">
            <v/>
          </cell>
          <cell r="AG97" t="str">
            <v/>
          </cell>
          <cell r="AH97" t="str">
            <v>Allianz Oriental Income ET Acc SGD</v>
          </cell>
          <cell r="AJ97" t="str">
            <v>Allianz Global High Yield Cl AMg Dis H2-SGD</v>
          </cell>
          <cell r="AL97" t="str">
            <v>Natixis Harris Associates US Value Equity PA SGD-H</v>
          </cell>
        </row>
        <row r="98">
          <cell r="F98" t="str">
            <v/>
          </cell>
          <cell r="G98" t="str">
            <v/>
          </cell>
          <cell r="W98" t="str">
            <v/>
          </cell>
          <cell r="X98" t="str">
            <v/>
          </cell>
          <cell r="Y98" t="str">
            <v/>
          </cell>
          <cell r="Z98" t="str">
            <v/>
          </cell>
          <cell r="AA98" t="str">
            <v/>
          </cell>
          <cell r="AB98" t="str">
            <v/>
          </cell>
          <cell r="AC98" t="str">
            <v/>
          </cell>
          <cell r="AD98" t="str">
            <v/>
          </cell>
          <cell r="AE98" t="str">
            <v/>
          </cell>
          <cell r="AF98" t="str">
            <v/>
          </cell>
          <cell r="AG98" t="str">
            <v/>
          </cell>
          <cell r="AH98" t="str">
            <v>Allianz SGD Income AMg DIS SGD</v>
          </cell>
          <cell r="AJ98" t="str">
            <v>Allianz Global Income AMg Dis USD</v>
          </cell>
          <cell r="AL98" t="str">
            <v>Natixis Harris Associates US Value Equity RA SGD</v>
          </cell>
        </row>
        <row r="99">
          <cell r="F99" t="str">
            <v/>
          </cell>
          <cell r="G99" t="str">
            <v/>
          </cell>
          <cell r="W99" t="str">
            <v/>
          </cell>
          <cell r="X99" t="str">
            <v/>
          </cell>
          <cell r="Y99" t="str">
            <v/>
          </cell>
          <cell r="Z99" t="str">
            <v/>
          </cell>
          <cell r="AA99" t="str">
            <v/>
          </cell>
          <cell r="AB99" t="str">
            <v/>
          </cell>
          <cell r="AC99" t="str">
            <v/>
          </cell>
          <cell r="AD99" t="str">
            <v/>
          </cell>
          <cell r="AE99" t="str">
            <v/>
          </cell>
          <cell r="AF99" t="str">
            <v/>
          </cell>
          <cell r="AG99" t="str">
            <v/>
          </cell>
          <cell r="AH99" t="str">
            <v>Allianz Strategic Bond AT SGD-H2</v>
          </cell>
          <cell r="AJ99" t="str">
            <v>Allianz Global Investors Fund - Allianz All China Equity AT H2-RMB</v>
          </cell>
          <cell r="AL99" t="str">
            <v>Natixis Harris Associates US Value Equity RA SGD-H</v>
          </cell>
        </row>
        <row r="100">
          <cell r="F100" t="str">
            <v/>
          </cell>
          <cell r="G100" t="str">
            <v/>
          </cell>
          <cell r="W100" t="str">
            <v/>
          </cell>
          <cell r="X100" t="str">
            <v/>
          </cell>
          <cell r="Y100" t="str">
            <v/>
          </cell>
          <cell r="Z100" t="str">
            <v/>
          </cell>
          <cell r="AA100" t="str">
            <v/>
          </cell>
          <cell r="AB100" t="str">
            <v/>
          </cell>
          <cell r="AC100" t="str">
            <v/>
          </cell>
          <cell r="AD100" t="str">
            <v/>
          </cell>
          <cell r="AE100" t="str">
            <v/>
          </cell>
          <cell r="AF100" t="str">
            <v/>
          </cell>
          <cell r="AG100" t="str">
            <v/>
          </cell>
          <cell r="AH100" t="str">
            <v>Allianz Strategic Bond AT USD</v>
          </cell>
          <cell r="AJ100" t="str">
            <v>Allianz Global Investors Fund - Allianz All China Equity PT USD</v>
          </cell>
          <cell r="AL100" t="str">
            <v>Natixis Harris Associates US Value Equity RA USD</v>
          </cell>
        </row>
        <row r="101">
          <cell r="F101" t="str">
            <v/>
          </cell>
          <cell r="G101" t="str">
            <v/>
          </cell>
          <cell r="W101" t="str">
            <v/>
          </cell>
          <cell r="X101" t="str">
            <v/>
          </cell>
          <cell r="Y101" t="str">
            <v/>
          </cell>
          <cell r="Z101" t="str">
            <v/>
          </cell>
          <cell r="AA101" t="str">
            <v/>
          </cell>
          <cell r="AB101" t="str">
            <v/>
          </cell>
          <cell r="AC101" t="str">
            <v/>
          </cell>
          <cell r="AD101" t="str">
            <v/>
          </cell>
          <cell r="AE101" t="str">
            <v/>
          </cell>
          <cell r="AF101" t="str">
            <v/>
          </cell>
          <cell r="AG101" t="str">
            <v/>
          </cell>
          <cell r="AH101" t="str">
            <v>Allianz Thematica Cl AMg DIS H2-AUD</v>
          </cell>
          <cell r="AJ101" t="str">
            <v>Allianz Global Opportunistic Bond Cl AMg Dis H2-AUD</v>
          </cell>
          <cell r="AL101" t="str">
            <v>Natixis Mirova Global Sustainable Equity H-R/A-NPF (SGD)</v>
          </cell>
        </row>
        <row r="102">
          <cell r="F102" t="str">
            <v/>
          </cell>
          <cell r="G102" t="str">
            <v/>
          </cell>
          <cell r="W102" t="str">
            <v/>
          </cell>
          <cell r="X102" t="str">
            <v/>
          </cell>
          <cell r="Y102" t="str">
            <v/>
          </cell>
          <cell r="Z102" t="str">
            <v/>
          </cell>
          <cell r="AA102" t="str">
            <v/>
          </cell>
          <cell r="AB102" t="str">
            <v/>
          </cell>
          <cell r="AC102" t="str">
            <v/>
          </cell>
          <cell r="AD102" t="str">
            <v/>
          </cell>
          <cell r="AE102" t="str">
            <v/>
          </cell>
          <cell r="AF102" t="str">
            <v/>
          </cell>
          <cell r="AG102" t="str">
            <v/>
          </cell>
          <cell r="AH102" t="str">
            <v>Allianz Thematica Cl AMg DIS H2-SGD</v>
          </cell>
          <cell r="AJ102" t="str">
            <v>Allianz Global Opportunistic Bond Cl AMg Dis H2-GBP</v>
          </cell>
          <cell r="AL102" t="str">
            <v>Natixis Mirova Global Sustainable Equity R/A-NPF (USD)</v>
          </cell>
        </row>
        <row r="103">
          <cell r="F103" t="str">
            <v/>
          </cell>
          <cell r="G103" t="str">
            <v/>
          </cell>
          <cell r="W103" t="str">
            <v/>
          </cell>
          <cell r="X103" t="str">
            <v/>
          </cell>
          <cell r="Y103" t="str">
            <v/>
          </cell>
          <cell r="Z103" t="str">
            <v/>
          </cell>
          <cell r="AA103" t="str">
            <v/>
          </cell>
          <cell r="AB103" t="str">
            <v/>
          </cell>
          <cell r="AC103" t="str">
            <v/>
          </cell>
          <cell r="AD103" t="str">
            <v/>
          </cell>
          <cell r="AE103" t="str">
            <v/>
          </cell>
          <cell r="AF103" t="str">
            <v/>
          </cell>
          <cell r="AG103" t="str">
            <v/>
          </cell>
          <cell r="AH103" t="str">
            <v>Allianz Thematica Cl AMg DIS USD</v>
          </cell>
          <cell r="AJ103" t="str">
            <v>Allianz Global Opportunistic Bond Cl AMg Dis H2-SGD</v>
          </cell>
          <cell r="AL103" t="str">
            <v>Natixis Thematics AI &amp; Robotics Fund H-R/A SGD-H</v>
          </cell>
        </row>
        <row r="104">
          <cell r="F104" t="str">
            <v/>
          </cell>
          <cell r="G104" t="str">
            <v/>
          </cell>
          <cell r="W104" t="str">
            <v/>
          </cell>
          <cell r="X104" t="str">
            <v/>
          </cell>
          <cell r="Y104" t="str">
            <v/>
          </cell>
          <cell r="Z104" t="str">
            <v/>
          </cell>
          <cell r="AA104" t="str">
            <v/>
          </cell>
          <cell r="AB104" t="str">
            <v/>
          </cell>
          <cell r="AC104" t="str">
            <v/>
          </cell>
          <cell r="AD104" t="str">
            <v/>
          </cell>
          <cell r="AE104" t="str">
            <v/>
          </cell>
          <cell r="AF104" t="str">
            <v/>
          </cell>
          <cell r="AG104" t="str">
            <v/>
          </cell>
          <cell r="AH104" t="str">
            <v>Allianz Thematica Cl AT Acc H2-SGD</v>
          </cell>
          <cell r="AJ104" t="str">
            <v>Allianz Global Opportunistic Bond Cl AMg Dis HKD</v>
          </cell>
          <cell r="AL104" t="str">
            <v>Natixis Thematics AI &amp; Robotics Fund R/A SGD</v>
          </cell>
        </row>
        <row r="105">
          <cell r="AF105" t="str">
            <v/>
          </cell>
          <cell r="AH105" t="str">
            <v>Allianz Thematica Cl AT Acc USD</v>
          </cell>
          <cell r="AJ105" t="str">
            <v>Allianz Global Opportunistic Bond Cl AMg Dis USD</v>
          </cell>
          <cell r="AL105" t="str">
            <v>Natixis Thematics AI &amp; Robotics Fund R/A USD</v>
          </cell>
        </row>
        <row r="106">
          <cell r="AH106" t="str">
            <v>Allianz US High Yield Cl AM DIS H2-AUD</v>
          </cell>
          <cell r="AJ106" t="str">
            <v>Allianz Global Sustainability Cl A Dis EUR</v>
          </cell>
          <cell r="AL106" t="str">
            <v>Nikko AM Japan Dividend Equity JPY</v>
          </cell>
        </row>
        <row r="107">
          <cell r="AH107" t="str">
            <v>Allianz US High Yield Cl AM DIS H2-GBP</v>
          </cell>
          <cell r="AJ107" t="str">
            <v>Allianz Global Sustainability Cl AM Dis H2-SGD</v>
          </cell>
          <cell r="AL107" t="str">
            <v>Nikko AM Japan Dividend Equity SGD</v>
          </cell>
        </row>
        <row r="108">
          <cell r="AH108" t="str">
            <v>Allianz US High Yield Cl AM DIS H2-RMB</v>
          </cell>
          <cell r="AJ108" t="str">
            <v>Allianz Global Sustainability Cl AM Dis H2-USD</v>
          </cell>
          <cell r="AL108" t="str">
            <v>Nikko AM Japan Dividend Equity SGD-H</v>
          </cell>
        </row>
        <row r="109">
          <cell r="AH109" t="str">
            <v>Allianz US High Yield Cl AM DIS H2-SGD</v>
          </cell>
          <cell r="AJ109" t="str">
            <v>Allianz Hong Kong Equity AT Acc SGD</v>
          </cell>
          <cell r="AL109" t="str">
            <v>Nikko AM Japan Dividend Equity USD-H</v>
          </cell>
        </row>
        <row r="110">
          <cell r="AH110" t="str">
            <v>Allianz US High Yield Cl AM DIS USD</v>
          </cell>
          <cell r="AJ110" t="str">
            <v>Allianz Income and Growth Cl AM AT Acc USD</v>
          </cell>
          <cell r="AL110" t="str">
            <v>Nikko AM Shenton Short Term Bond AUD-H</v>
          </cell>
        </row>
        <row r="111">
          <cell r="AH111" t="str">
            <v>Allspring US All Cap Growth Fund Cl A Acc SGD-H</v>
          </cell>
          <cell r="AJ111" t="str">
            <v>Allianz Income and Growth Cl AM DIS H2-AUD</v>
          </cell>
          <cell r="AL111" t="str">
            <v>Nikko AM Shenton Short Term Bond SGD</v>
          </cell>
        </row>
        <row r="112">
          <cell r="AH112" t="str">
            <v>Allspring US All Cap Growth Fund Cl A Acc USD</v>
          </cell>
          <cell r="AJ112" t="str">
            <v>Allianz Income and Growth Cl AM DIS H2-EUR</v>
          </cell>
          <cell r="AL112" t="str">
            <v>Nikko AM Shenton Short Term Bond USD-H</v>
          </cell>
        </row>
        <row r="113">
          <cell r="AH113" t="str">
            <v>Amundi Funds Emerging Markets Blended Bond A2 (C) EUR</v>
          </cell>
          <cell r="AJ113" t="str">
            <v>Allianz Income and Growth Cl AM DIS H2-GBP</v>
          </cell>
          <cell r="AL113" t="str">
            <v>Nikko AM Shenton Thrift Fund SGD</v>
          </cell>
        </row>
        <row r="114">
          <cell r="AH114" t="str">
            <v>Amundi Funds Emerging Markets Blended Bond A2 (C) SGD-H</v>
          </cell>
          <cell r="AJ114" t="str">
            <v>Allianz Income and Growth Cl AM Dis H2-NZD</v>
          </cell>
          <cell r="AL114" t="str">
            <v>PIMCO Global High Yield Bond Fund Cl E Acc EUR-H</v>
          </cell>
        </row>
        <row r="115">
          <cell r="AH115" t="str">
            <v>Amundi Funds Emerging Markets Blended Bond A2 (MTD) SGD-H</v>
          </cell>
          <cell r="AJ115" t="str">
            <v>Allianz Income and Growth Cl AM DIS H2-RMB</v>
          </cell>
          <cell r="AL115" t="str">
            <v>PIMCO Global High Yield Bond Fund Cl E Acc USD</v>
          </cell>
        </row>
        <row r="116">
          <cell r="AH116" t="str">
            <v>Amundi Funds Emerging Markets Hard Currency Bond A2 (C) EUR</v>
          </cell>
          <cell r="AJ116" t="str">
            <v>Allianz Income and Growth Cl AM DIS H2-SGD</v>
          </cell>
          <cell r="AL116" t="str">
            <v>PIMCO Global High Yield Bond Fund Cl E Inc GBP-H</v>
          </cell>
        </row>
        <row r="117">
          <cell r="AH117" t="str">
            <v>Amundi Funds Emerging Markets Hard Currency Bond A2 (C) SGD-H</v>
          </cell>
          <cell r="AJ117" t="str">
            <v>Allianz Income and Growth Cl AM DIS USD</v>
          </cell>
          <cell r="AL117" t="str">
            <v>PIMCO Global High Yield Bond Fund Cl E Inc SGD-H</v>
          </cell>
        </row>
        <row r="118">
          <cell r="AH118" t="str">
            <v>Amundi Funds Emerging Markets Hard Currency Bond A2 (MTD) SGD-H</v>
          </cell>
          <cell r="AJ118" t="str">
            <v>Allianz Income and Growth Cl AMg2 DIS H2-SGD</v>
          </cell>
          <cell r="AL118" t="str">
            <v>PIMCO Global High Yield Bond Fund Cl M Inc USD</v>
          </cell>
        </row>
        <row r="119">
          <cell r="AH119" t="str">
            <v>Amundi Funds Emerging Markets Hard Currency Bond A2 (MTD) USD-H</v>
          </cell>
          <cell r="AJ119" t="str">
            <v>Allianz Income and Growth Cl AMg2 DIS USD</v>
          </cell>
          <cell r="AL119" t="str">
            <v>PIMCO Income Fund Admin Cl Inc SGD-H</v>
          </cell>
        </row>
        <row r="120">
          <cell r="AH120" t="str">
            <v>Aviva Investors - Global High Yield Bond A USD</v>
          </cell>
          <cell r="AJ120" t="str">
            <v>Allianz Income and Growth Cl AMi Dis H2-SGD</v>
          </cell>
          <cell r="AL120" t="str">
            <v>PIMCO Income Fund Admin Cl Inc USD</v>
          </cell>
        </row>
        <row r="121">
          <cell r="AH121" t="str">
            <v>Aviva Investors - Global High Yield Bond Ah SGD</v>
          </cell>
          <cell r="AJ121" t="str">
            <v>Allianz Oriental Income Cl A Dis USD</v>
          </cell>
          <cell r="AL121" t="str">
            <v>PIMCO Income Fund CI E Acc JPY-H</v>
          </cell>
        </row>
        <row r="122">
          <cell r="AH122" t="str">
            <v>Aviva Investors - Global High Yield Bond Am USD</v>
          </cell>
          <cell r="AJ122" t="str">
            <v>Allianz Oriental Income Cl AT Acc SGD</v>
          </cell>
          <cell r="AL122" t="str">
            <v>PIMCO Income Fund CI E Inc CHF-H</v>
          </cell>
        </row>
        <row r="123">
          <cell r="AH123" t="str">
            <v>Aviva Investors - Global High Yield Bond Amh SGD</v>
          </cell>
          <cell r="AJ123" t="str">
            <v>Allianz Oriental Income ET Acc SGD</v>
          </cell>
          <cell r="AL123" t="str">
            <v>PIMCO Income Fund CI E Inc EUR-H</v>
          </cell>
        </row>
        <row r="124">
          <cell r="AH124" t="str">
            <v>Aviva Investors - Multi-Strategy Target Return A EUR</v>
          </cell>
          <cell r="AJ124" t="str">
            <v>Allianz RCM Information Tech</v>
          </cell>
          <cell r="AL124" t="str">
            <v>PIMCO Income Fund CI E Inc JPY-H</v>
          </cell>
        </row>
        <row r="125">
          <cell r="AH125" t="str">
            <v>Aviva Investors - Multi-Strategy Target Return Ah SGD</v>
          </cell>
          <cell r="AJ125" t="str">
            <v>Allianz SGD Income AMg DIS SGD</v>
          </cell>
          <cell r="AL125" t="str">
            <v>PIMCO Income Fund Cl E Acc EUR-H</v>
          </cell>
        </row>
        <row r="126">
          <cell r="AH126" t="str">
            <v>Aviva Investors - Multi-Strategy Target Return Ah USD</v>
          </cell>
          <cell r="AJ126" t="str">
            <v>Allianz Strategic Bond AT SGD-H2</v>
          </cell>
          <cell r="AL126" t="str">
            <v>PIMCO Income Fund Cl E Acc USD</v>
          </cell>
        </row>
        <row r="127">
          <cell r="AH127" t="str">
            <v>Blackrock Asian High Yield Bond A2 SGD-H</v>
          </cell>
          <cell r="AJ127" t="str">
            <v>Allianz Strategic Bond AT USD</v>
          </cell>
          <cell r="AL127" t="str">
            <v>PIMCO Income Fund Cl E Inc AUD-H</v>
          </cell>
        </row>
        <row r="128">
          <cell r="AH128" t="str">
            <v>Blackrock Asian High Yield Bond A6 USD</v>
          </cell>
          <cell r="AJ128" t="str">
            <v>Allianz Thematica Cl AMg DIS H2-AUD</v>
          </cell>
          <cell r="AL128" t="str">
            <v>PIMCO Income Fund Cl E Inc GBP-H</v>
          </cell>
        </row>
        <row r="129">
          <cell r="AH129" t="str">
            <v>Blackrock Asian High Yield Bond A8 AUD-H</v>
          </cell>
          <cell r="AJ129" t="str">
            <v>Allianz Thematica Cl AMg DIS H2-SGD</v>
          </cell>
          <cell r="AL129" t="str">
            <v>PIMCO Income Fund Cl E Inc RMB-H</v>
          </cell>
        </row>
        <row r="130">
          <cell r="AH130" t="str">
            <v>Blackrock Asian High Yield Bond A8 EUR-H</v>
          </cell>
          <cell r="AJ130" t="str">
            <v>Allianz Thematica Cl AMg DIS USD</v>
          </cell>
          <cell r="AL130" t="str">
            <v>PIMCO Income Fund Cl E Inc SGD-H</v>
          </cell>
        </row>
        <row r="131">
          <cell r="AH131" t="str">
            <v>Blackrock Asian High Yield Bond A8 GBP-H</v>
          </cell>
          <cell r="AJ131" t="str">
            <v>Allianz Thematica Cl AT Acc H2-SGD</v>
          </cell>
          <cell r="AL131" t="str">
            <v>PIMCO Income Fund Cl E Inc USD</v>
          </cell>
        </row>
        <row r="132">
          <cell r="AH132" t="str">
            <v>Blackrock Asian High Yield Bond A8 SGD-H</v>
          </cell>
          <cell r="AJ132" t="str">
            <v>Allianz Thematica Cl AT Acc USD</v>
          </cell>
          <cell r="AL132" t="str">
            <v>PIMCO Income Fund Cl E Unhedged Inc HKD</v>
          </cell>
        </row>
        <row r="133">
          <cell r="AH133" t="str">
            <v>Blackrock Asian Tiger Bond A1 USD</v>
          </cell>
          <cell r="AJ133" t="str">
            <v>Allianz Total Return Asian Equity AM DIS H2-AUD</v>
          </cell>
          <cell r="AL133" t="str">
            <v>PineBridge Acorns of Asia Balanced Fund SGD</v>
          </cell>
        </row>
        <row r="134">
          <cell r="AH134" t="str">
            <v>Blackrock Asian Tiger Bond A2 SGD-H</v>
          </cell>
          <cell r="AJ134" t="str">
            <v>Allianz Total Return Asian Equity AM DIS H2-SGD</v>
          </cell>
          <cell r="AL134" t="str">
            <v>PineBridge US Large Cap Research Enhanced A USD</v>
          </cell>
        </row>
        <row r="135">
          <cell r="AH135" t="str">
            <v>Blackrock Asian Tiger Bond A2 USD</v>
          </cell>
          <cell r="AJ135" t="str">
            <v>Allianz Total Return Asian Equity AM DIS USD</v>
          </cell>
          <cell r="AL135" t="str">
            <v>PineBridge US Large Cap Research Enhanced A5CP SGD</v>
          </cell>
        </row>
        <row r="136">
          <cell r="AH136" t="str">
            <v>Blackrock Asian Tiger Bond A3 SGD-H</v>
          </cell>
          <cell r="AJ136" t="str">
            <v>Allianz Total Return Asian Equity AT Acc USD</v>
          </cell>
          <cell r="AL136" t="str">
            <v>PineBridge US Large Cap Research Enhanced A5H SGD</v>
          </cell>
        </row>
        <row r="137">
          <cell r="AH137" t="str">
            <v>Blackrock Asian Tiger Bond A3 USD</v>
          </cell>
          <cell r="AJ137" t="str">
            <v>Allianz US Equity Cl AT Acc SGD</v>
          </cell>
          <cell r="AL137" t="str">
            <v>Schroder AS Commodity A Acc EUR-H</v>
          </cell>
        </row>
        <row r="138">
          <cell r="AH138" t="str">
            <v>Blackrock Asian Tiger Bond A6 GBP-H</v>
          </cell>
          <cell r="AJ138" t="str">
            <v>Allianz US High Yield Cl AM DIS H2-AUD</v>
          </cell>
          <cell r="AL138" t="str">
            <v>Schroder AS Commodity A Acc SGD-H</v>
          </cell>
        </row>
        <row r="139">
          <cell r="AH139" t="str">
            <v>Blackrock Asian Tiger Bond A6 SGD-H</v>
          </cell>
          <cell r="AJ139" t="str">
            <v>Allianz US High Yield Cl AM DIS H2-GBP</v>
          </cell>
          <cell r="AL139" t="str">
            <v>Schroder AS Commodity A Acc USD</v>
          </cell>
        </row>
        <row r="140">
          <cell r="AH140" t="str">
            <v>Blackrock Asian Tiger Bond A6 USD</v>
          </cell>
          <cell r="AJ140" t="str">
            <v>Allianz US High Yield Cl AM DIS H2-RMB</v>
          </cell>
          <cell r="AL140" t="str">
            <v>Schroder Asian Equity Yield A Dis SGD</v>
          </cell>
        </row>
        <row r="141">
          <cell r="AH141" t="str">
            <v>Blackrock Asian Tiger Bond A8 AUD-H</v>
          </cell>
          <cell r="AJ141" t="str">
            <v>Allianz US High Yield Cl AM DIS H2-SGD</v>
          </cell>
          <cell r="AL141" t="str">
            <v>Schroder China Opportunities Acc SGD</v>
          </cell>
        </row>
        <row r="142">
          <cell r="AH142" t="str">
            <v>Blackrock Asian Tiger Bond A8 NZD-H</v>
          </cell>
          <cell r="AJ142" t="str">
            <v>Allianz US High Yield Cl AM DIS USD</v>
          </cell>
          <cell r="AL142" t="str">
            <v>Schroder Global Emerging Market Opportunities Acc SGD</v>
          </cell>
        </row>
        <row r="143">
          <cell r="AH143" t="str">
            <v>Blackrock China Bond A2 RMB</v>
          </cell>
          <cell r="AJ143" t="str">
            <v>Allspring China A Focus Fund Cl A Acc USD</v>
          </cell>
          <cell r="AL143" t="str">
            <v>Schroder ISF Global Credit Income A Acc EUR-H</v>
          </cell>
        </row>
        <row r="144">
          <cell r="AH144" t="str">
            <v>Blackrock China Bond A3 HKD</v>
          </cell>
          <cell r="AJ144" t="str">
            <v>Allspring Emerging Markets Equity Income A Acc USD</v>
          </cell>
          <cell r="AL144" t="str">
            <v>Schroder ISF Global Credit Income A Acc GBP-H</v>
          </cell>
        </row>
        <row r="145">
          <cell r="AH145" t="str">
            <v>Blackrock China Bond A3 RMB</v>
          </cell>
          <cell r="AJ145" t="str">
            <v>Allspring Emerging Markets Equity Income A Dis USD</v>
          </cell>
          <cell r="AL145" t="str">
            <v>Schroder ISF Global Credit Income A Acc SGD-H</v>
          </cell>
        </row>
        <row r="146">
          <cell r="AH146" t="str">
            <v>Blackrock China Bond A3 USD</v>
          </cell>
          <cell r="AJ146" t="str">
            <v>Allspring US All Cap Growth Fund Cl A Acc SGD-H</v>
          </cell>
          <cell r="AL146" t="str">
            <v>Schroder ISF Global Credit Income A Dis SGD-H</v>
          </cell>
        </row>
        <row r="147">
          <cell r="AH147" t="str">
            <v>Blackrock China Bond A6 AUD-H</v>
          </cell>
          <cell r="AJ147" t="str">
            <v>Allspring US All Cap Growth Fund Cl A Acc USD</v>
          </cell>
          <cell r="AL147" t="str">
            <v>Schroder ISF Global Credit Income A Dis USD</v>
          </cell>
        </row>
        <row r="148">
          <cell r="AH148" t="str">
            <v>Blackrock China Bond A6 SGD-H</v>
          </cell>
          <cell r="AJ148" t="str">
            <v>Amundi Funds Emerging Markets Blended Bond A2 (C) EUR</v>
          </cell>
          <cell r="AL148" t="str">
            <v>Schroder ISF Latin American A Acc SGD</v>
          </cell>
        </row>
        <row r="149">
          <cell r="AH149" t="str">
            <v>Blackrock China Fund A2 AUD-H</v>
          </cell>
          <cell r="AJ149" t="str">
            <v>Amundi Funds Emerging Markets Blended Bond A2 (C) SGD-H</v>
          </cell>
          <cell r="AL149" t="str">
            <v>Schroder ISF Latin American A Acc USD</v>
          </cell>
        </row>
        <row r="150">
          <cell r="AH150" t="str">
            <v>Blackrock China Fund A2 EUR-H</v>
          </cell>
          <cell r="AJ150" t="str">
            <v>Amundi Funds Emerging Markets Blended Bond A2 (MD) USD-H</v>
          </cell>
          <cell r="AL150" t="str">
            <v>Schroder Multi-Asset Revolution A Dis SGD</v>
          </cell>
        </row>
        <row r="151">
          <cell r="AH151" t="str">
            <v>Blackrock China Fund A2 SGD-H</v>
          </cell>
          <cell r="AJ151" t="str">
            <v>Amundi Funds Emerging Markets Blended Bond A2 (MTD) SGD-H</v>
          </cell>
          <cell r="AL151" t="str">
            <v>United Asian High Yield Bond Acc SGD</v>
          </cell>
        </row>
        <row r="152">
          <cell r="AH152" t="str">
            <v>Blackrock China Fund A2 USD</v>
          </cell>
          <cell r="AJ152" t="str">
            <v>Amundi Funds Emerging Markets Hard Currency Bond A2 (C) EUR</v>
          </cell>
          <cell r="AL152" t="str">
            <v>United Asian High Yield Bond Dis SGD</v>
          </cell>
        </row>
        <row r="153">
          <cell r="AH153" t="str">
            <v>Blackrock China Fund A4 GBP-H</v>
          </cell>
          <cell r="AJ153" t="str">
            <v>Amundi Funds Emerging Markets Hard Currency Bond A2 (C) SGD-H</v>
          </cell>
          <cell r="AL153" t="str">
            <v>United Asian High Yield Bond Dis USD</v>
          </cell>
        </row>
        <row r="154">
          <cell r="AH154" t="str">
            <v>Blackrock Circular Economy A2 EUR</v>
          </cell>
          <cell r="AJ154" t="str">
            <v>Amundi Funds Emerging Markets Hard Currency Bond A2 (MTD) SGD-H</v>
          </cell>
          <cell r="AL154" t="str">
            <v>United Asian High Yield Bond Fund - Class USD ACC</v>
          </cell>
        </row>
        <row r="155">
          <cell r="AH155" t="str">
            <v>Blackrock Circular Economy A2 SGD-H</v>
          </cell>
          <cell r="AJ155" t="str">
            <v>Amundi Funds Emerging Markets Hard Currency Bond A2 (MTD) USD-H</v>
          </cell>
          <cell r="AL155" t="str">
            <v>United Asian High Yield Bond Fund A Acc SGD-H</v>
          </cell>
        </row>
        <row r="156">
          <cell r="AH156" t="str">
            <v>Blackrock Circular Economy A2 USD</v>
          </cell>
          <cell r="AJ156" t="str">
            <v>Amundi Global Luxury &amp; Lifestyle Fund AU-C Class USD</v>
          </cell>
          <cell r="AL156" t="str">
            <v>United Asian High Yield Bond Fund A Dis SGD-H</v>
          </cell>
        </row>
        <row r="157">
          <cell r="AH157" t="str">
            <v>Blackrock Emerging Markets Local Currency Bond A6 GBP-H</v>
          </cell>
          <cell r="AJ157" t="str">
            <v>Amundi Global Luxury and Lifestyle AS-C SGD</v>
          </cell>
          <cell r="AL157" t="str">
            <v>United Global Resources A Acc SGD</v>
          </cell>
        </row>
        <row r="158">
          <cell r="AH158" t="str">
            <v>Blackrock Emerging Markets Local Currency Bond A6 SGD-H</v>
          </cell>
          <cell r="AJ158" t="str">
            <v>Amundi India Infrastructure AS-C SGD</v>
          </cell>
          <cell r="AL158" t="str">
            <v>United Gold and General A Acc SGD</v>
          </cell>
        </row>
        <row r="159">
          <cell r="AH159" t="str">
            <v>Blackrock Emerging Markets Local Currency Bond A6 USD</v>
          </cell>
          <cell r="AJ159" t="str">
            <v>Amundi Oasis MENA AS</v>
          </cell>
          <cell r="AL159" t="str">
            <v>United Greater China Fund A Acc SGD</v>
          </cell>
        </row>
        <row r="160">
          <cell r="AH160" t="str">
            <v>Blackrock Emerging Markets Local Currency Bond A8 AUD-H</v>
          </cell>
          <cell r="AJ160" t="str">
            <v>Amundi Oasis MENA USD</v>
          </cell>
          <cell r="AL160" t="str">
            <v>United Greater China Fund A Acc SGD (Fund Ccy USD)</v>
          </cell>
        </row>
        <row r="161">
          <cell r="AH161" t="str">
            <v>Blackrock ESG Multi-Asset A10 SGD-H</v>
          </cell>
          <cell r="AJ161" t="str">
            <v>Amundi Singapore Dividend Growth AS-D SGD</v>
          </cell>
          <cell r="AL161" t="str">
            <v>United SGD Fund Cl A Acc SGD</v>
          </cell>
        </row>
        <row r="162">
          <cell r="AH162" t="str">
            <v>Blackrock ESG Multi-Asset A10 USD-H</v>
          </cell>
          <cell r="AJ162" t="str">
            <v>Aviva Investors - Emerging Europe Equity Fund B EUR*</v>
          </cell>
          <cell r="AL162" t="str">
            <v>United SGD Fund Cl A Acc USD-H</v>
          </cell>
        </row>
        <row r="163">
          <cell r="AH163" t="str">
            <v>Blackrock ESG Multi-Asset A2 EUR</v>
          </cell>
          <cell r="AJ163" t="str">
            <v>Aviva Investors - Global High Yield Bond A USD</v>
          </cell>
          <cell r="AL163" t="str">
            <v>United SGD Fund Cl A Dis SGD</v>
          </cell>
        </row>
        <row r="164">
          <cell r="AH164" t="str">
            <v>Blackrock ESG Multi-Asset A2 SGD-H</v>
          </cell>
          <cell r="AJ164" t="str">
            <v>Aviva Investors - Global High Yield Bond Ah SGD</v>
          </cell>
          <cell r="AL164" t="str">
            <v>United SGD Fund Cl A Dis USD-H</v>
          </cell>
        </row>
        <row r="165">
          <cell r="AH165" t="str">
            <v>Blackrock ESG Multi-Asset A2 USD-H</v>
          </cell>
          <cell r="AJ165" t="str">
            <v>Aviva Investors - Global High Yield Bond Am USD</v>
          </cell>
          <cell r="AL165" t="str">
            <v>United SGD Fund Cl S Dis SGD</v>
          </cell>
        </row>
        <row r="166">
          <cell r="AH166" t="str">
            <v>Blackrock ESG Multi-Asset A8 SGD-H</v>
          </cell>
          <cell r="AJ166" t="str">
            <v>Aviva Investors - Global High Yield Bond Amh SGD</v>
          </cell>
          <cell r="AL166" t="str">
            <v>United SGD Fund Cl S Dis USD-H</v>
          </cell>
        </row>
        <row r="167">
          <cell r="AH167" t="str">
            <v>Blackrock ESG Multi-Asset A8 USD-H</v>
          </cell>
          <cell r="AJ167" t="str">
            <v>Aviva Investors - Multi-Strategy Target Return A EUR</v>
          </cell>
        </row>
        <row r="168">
          <cell r="AH168" t="str">
            <v>Blackrock European Equity Income A5 EUR</v>
          </cell>
          <cell r="AJ168" t="str">
            <v>Aviva Investors - Multi-Strategy Target Return Ah SGD</v>
          </cell>
        </row>
        <row r="169">
          <cell r="AH169" t="str">
            <v>Blackrock European Equity Income A6 SGD-H</v>
          </cell>
          <cell r="AJ169" t="str">
            <v>Aviva Investors - Multi-Strategy Target Return Ah USD</v>
          </cell>
        </row>
        <row r="170">
          <cell r="AH170" t="str">
            <v>Blackrock European Equity Income A6 USD-H</v>
          </cell>
          <cell r="AJ170" t="str">
            <v>Aviva Investors - Sustainable Income &amp; Growth Ah SGD</v>
          </cell>
        </row>
        <row r="171">
          <cell r="AH171" t="str">
            <v>Blackrock European Equity Income A8 AUD-H</v>
          </cell>
          <cell r="AJ171" t="str">
            <v>Aviva Investors - Sustainable Income &amp; Growth Aqh SGD</v>
          </cell>
        </row>
        <row r="172">
          <cell r="AH172" t="str">
            <v>Blackrock European Equity Income A8 NZD-H</v>
          </cell>
          <cell r="AJ172" t="str">
            <v>Aviva Investors Global Emerging Markets Core Fund B USD*</v>
          </cell>
        </row>
        <row r="173">
          <cell r="AH173" t="str">
            <v>Blackrock European Fund A2 AUD-H</v>
          </cell>
          <cell r="AJ173" t="str">
            <v>Aviva Investors Multi-Strategy Target Income Fund AM EUR</v>
          </cell>
        </row>
        <row r="174">
          <cell r="AH174" t="str">
            <v>Blackrock European Fund A2 EUR</v>
          </cell>
          <cell r="AJ174" t="str">
            <v>Blackrock Asian High Yield Bond A2 SGD-H</v>
          </cell>
        </row>
        <row r="175">
          <cell r="AH175" t="str">
            <v>Blackrock European Fund A2 GBP-H</v>
          </cell>
          <cell r="AJ175" t="str">
            <v>Blackrock Asian High Yield Bond A6 USD</v>
          </cell>
        </row>
        <row r="176">
          <cell r="AH176" t="str">
            <v>Blackrock European Fund A2 SGD-H</v>
          </cell>
          <cell r="AJ176" t="str">
            <v>Blackrock Asian High Yield Bond A8 AUD-H</v>
          </cell>
        </row>
        <row r="177">
          <cell r="AH177" t="str">
            <v>Blackrock European Fund A2 USD-H</v>
          </cell>
          <cell r="AJ177" t="str">
            <v>Blackrock Asian High Yield Bond A8 EUR-H</v>
          </cell>
        </row>
        <row r="178">
          <cell r="AH178" t="str">
            <v>Blackrock European Special Situations A2 AUD-H</v>
          </cell>
          <cell r="AJ178" t="str">
            <v>Blackrock Asian High Yield Bond A8 GBP-H</v>
          </cell>
        </row>
        <row r="179">
          <cell r="AH179" t="str">
            <v>Blackrock European Special Situations A2 EUR</v>
          </cell>
          <cell r="AJ179" t="str">
            <v>Blackrock Asian High Yield Bond A8 SGD-H</v>
          </cell>
        </row>
        <row r="180">
          <cell r="AH180" t="str">
            <v>Blackrock European Special Situations A2 GBP-H</v>
          </cell>
          <cell r="AJ180" t="str">
            <v>Blackrock Asian Tiger Bond A1 USD</v>
          </cell>
        </row>
        <row r="181">
          <cell r="AH181" t="str">
            <v>Blackrock European Special Situations A2 USD-H</v>
          </cell>
          <cell r="AJ181" t="str">
            <v>Blackrock Asian Tiger Bond A2 SGD-H</v>
          </cell>
        </row>
        <row r="182">
          <cell r="AH182" t="str">
            <v>Blackrock FinTech A2 SGD-H</v>
          </cell>
          <cell r="AJ182" t="str">
            <v>Blackrock Asian Tiger Bond A2 USD</v>
          </cell>
        </row>
        <row r="183">
          <cell r="AH183" t="str">
            <v>Blackrock FinTech A2 USD</v>
          </cell>
          <cell r="AJ183" t="str">
            <v>Blackrock Asian Tiger Bond A3 SGD-H</v>
          </cell>
        </row>
        <row r="184">
          <cell r="AH184" t="str">
            <v>Blackrock Fixed Income Global Opportunities A2 EUR-H</v>
          </cell>
          <cell r="AJ184" t="str">
            <v>Blackrock Asian Tiger Bond A3 USD</v>
          </cell>
        </row>
        <row r="185">
          <cell r="AH185" t="str">
            <v>Blackrock Fixed Income Global Opportunities A2 GBP-H</v>
          </cell>
          <cell r="AJ185" t="str">
            <v>Blackrock Asian Tiger Bond A6 GBP-H</v>
          </cell>
        </row>
        <row r="186">
          <cell r="AH186" t="str">
            <v>Blackrock Fixed Income Global Opportunities A2 USD</v>
          </cell>
          <cell r="AJ186" t="str">
            <v>Blackrock Asian Tiger Bond A6 SGD-H</v>
          </cell>
        </row>
        <row r="187">
          <cell r="AH187" t="str">
            <v>Blackrock Fixed Income Global Opportunities A5 SGD-H</v>
          </cell>
          <cell r="AJ187" t="str">
            <v>Blackrock Asian Tiger Bond A6 USD</v>
          </cell>
        </row>
        <row r="188">
          <cell r="AH188" t="str">
            <v>Blackrock Fixed Income Global Opportunities A6 USD</v>
          </cell>
          <cell r="AJ188" t="str">
            <v>Blackrock Asian Tiger Bond A8 AUD-H</v>
          </cell>
        </row>
        <row r="189">
          <cell r="AH189" t="str">
            <v>Blackrock Fixed Income Global Opportunities A8 AUD-H</v>
          </cell>
          <cell r="AJ189" t="str">
            <v>Blackrock Asian Tiger Bond A8 NZD-H</v>
          </cell>
        </row>
        <row r="190">
          <cell r="AH190" t="str">
            <v>BlackRock Funds I ICAV - BF1 Global Unconstrained Equity Fund A Acc SGD Hedged</v>
          </cell>
          <cell r="AJ190" t="str">
            <v>Blackrock China Bond A2 RMB</v>
          </cell>
        </row>
        <row r="191">
          <cell r="AH191" t="str">
            <v>BlackRock Funds I ICAV - BF1 Sustainable Advantage US Equity Fund A Acc SGD Hedged</v>
          </cell>
          <cell r="AJ191" t="str">
            <v>Blackrock China Bond A3 HKD</v>
          </cell>
        </row>
        <row r="192">
          <cell r="AH192" t="str">
            <v>Blackrock Future of Transport A2 SGD-H</v>
          </cell>
          <cell r="AJ192" t="str">
            <v>Blackrock China Bond A3 RMB</v>
          </cell>
        </row>
        <row r="193">
          <cell r="AH193" t="str">
            <v>Blackrock Future of Transport A2 USD</v>
          </cell>
          <cell r="AJ193" t="str">
            <v>Blackrock China Bond A3 USD</v>
          </cell>
        </row>
        <row r="194">
          <cell r="AH194" t="str">
            <v>Blackrock Global Allocation A2 AUD-H</v>
          </cell>
          <cell r="AJ194" t="str">
            <v>Blackrock China Bond A6 AUD-H</v>
          </cell>
        </row>
        <row r="195">
          <cell r="AH195" t="str">
            <v>Blackrock Global Allocation A2 GBP-H</v>
          </cell>
          <cell r="AJ195" t="str">
            <v>Blackrock China Bond A6 SGD-H</v>
          </cell>
        </row>
        <row r="196">
          <cell r="AH196" t="str">
            <v>Blackrock Global Allocation A2 SGD-H</v>
          </cell>
          <cell r="AJ196" t="str">
            <v>Blackrock China Fund A2 AUD-H</v>
          </cell>
        </row>
        <row r="197">
          <cell r="AH197" t="str">
            <v>Blackrock Global Allocation A2 USD</v>
          </cell>
          <cell r="AJ197" t="str">
            <v>Blackrock China Fund A2 EUR-H</v>
          </cell>
        </row>
        <row r="198">
          <cell r="AH198" t="str">
            <v>Blackrock Global Equity Income A5 SGD-H</v>
          </cell>
          <cell r="AJ198" t="str">
            <v>Blackrock China Fund A2 SGD-H</v>
          </cell>
        </row>
        <row r="199">
          <cell r="AH199" t="str">
            <v>Blackrock Global Equity Income A6 SGD-H</v>
          </cell>
          <cell r="AJ199" t="str">
            <v>Blackrock China Fund A2 USD</v>
          </cell>
        </row>
        <row r="200">
          <cell r="AH200" t="str">
            <v>Blackrock Global Equity Income A6 USD</v>
          </cell>
          <cell r="AJ200" t="str">
            <v>Blackrock China Fund A4 GBP-H</v>
          </cell>
        </row>
        <row r="201">
          <cell r="AH201" t="str">
            <v>Blackrock Global Equity Income A8 AUD-H</v>
          </cell>
          <cell r="AJ201" t="str">
            <v>Blackrock Circular Economy A2 EUR</v>
          </cell>
        </row>
        <row r="202">
          <cell r="AH202" t="str">
            <v>Blackrock Global Equity Income A8 CNH-H</v>
          </cell>
          <cell r="AJ202" t="str">
            <v>Blackrock Circular Economy A2 SGD-H</v>
          </cell>
        </row>
        <row r="203">
          <cell r="AH203" t="str">
            <v>BlackRock Global Funds - Asian High Yield Bond Fund A2 USD</v>
          </cell>
          <cell r="AJ203" t="str">
            <v>Blackrock Circular Economy A2 USD</v>
          </cell>
        </row>
        <row r="204">
          <cell r="AH204" t="str">
            <v>BlackRock Global Funds - China Bond Fund A2 USD</v>
          </cell>
          <cell r="AJ204" t="str">
            <v>Blackrock Emerging Markets Local Currency Bond A6 GBP-H</v>
          </cell>
        </row>
        <row r="205">
          <cell r="AH205" t="str">
            <v>BlackRock Global Funds - China Bond Fund A3 RMB</v>
          </cell>
          <cell r="AJ205" t="str">
            <v>Blackrock Emerging Markets Local Currency Bond A6 SGD-H</v>
          </cell>
        </row>
        <row r="206">
          <cell r="AH206" t="str">
            <v>BlackRock Global Funds - China Bond Fund A3 SGD</v>
          </cell>
          <cell r="AJ206" t="str">
            <v>Blackrock Emerging Markets Local Currency Bond A6 USD</v>
          </cell>
        </row>
        <row r="207">
          <cell r="AH207" t="str">
            <v>BlackRock Global Funds - China Bond Fund A6 USD Hedged</v>
          </cell>
          <cell r="AJ207" t="str">
            <v>Blackrock Emerging Markets Local Currency Bond A8 AUD-H</v>
          </cell>
        </row>
        <row r="208">
          <cell r="AH208" t="str">
            <v>BlackRock Global Funds - Circular Economy Fund A5 SGD Hedged</v>
          </cell>
          <cell r="AJ208" t="str">
            <v>Blackrock ESG Multi-Asset A10 SGD-H</v>
          </cell>
        </row>
        <row r="209">
          <cell r="AH209" t="str">
            <v>BlackRock Global Funds - Fixed Income Global Opportunities A2 SGD Hedged</v>
          </cell>
          <cell r="AJ209" t="str">
            <v>Blackrock ESG Multi-Asset A10 USD-H</v>
          </cell>
        </row>
        <row r="210">
          <cell r="AH210" t="str">
            <v>BlackRock Global Funds - Global Equity Income Fund A2 SGD-Hedged</v>
          </cell>
          <cell r="AJ210" t="str">
            <v>Blackrock ESG Multi-Asset A2 EUR</v>
          </cell>
        </row>
        <row r="211">
          <cell r="AH211" t="str">
            <v>BlackRock Global Funds - Global Unconstrained Equity Fund A2 SGD Hedged</v>
          </cell>
          <cell r="AJ211" t="str">
            <v>Blackrock ESG Multi-Asset A2 SGD-H</v>
          </cell>
        </row>
        <row r="212">
          <cell r="AH212" t="str">
            <v>BlackRock Global Funds - Japan Flexible Equity Fund A2 USD</v>
          </cell>
          <cell r="AJ212" t="str">
            <v>Blackrock ESG Multi-Asset A2 USD-H</v>
          </cell>
        </row>
        <row r="213">
          <cell r="AH213" t="str">
            <v>BlackRock Global Funds - Sustainable World Bond Fund A6 SGD Hedged</v>
          </cell>
          <cell r="AJ213" t="str">
            <v>Blackrock ESG Multi-Asset A8 SGD-H</v>
          </cell>
        </row>
        <row r="214">
          <cell r="AH214" t="str">
            <v>BlackRock Global Funds - US Dollar Short Duration Bond A10 SGD Hedged</v>
          </cell>
          <cell r="AJ214" t="str">
            <v>Blackrock ESG Multi-Asset A8 USD-H</v>
          </cell>
        </row>
        <row r="215">
          <cell r="AH215" t="str">
            <v>BlackRock Global Funds - World Financials Fund A2 EUR</v>
          </cell>
          <cell r="AJ215" t="str">
            <v>Blackrock European Equity Income A5 EUR</v>
          </cell>
        </row>
        <row r="216">
          <cell r="AH216" t="str">
            <v>BlackRock Global Funds - World Gold Fund A2 EUR</v>
          </cell>
          <cell r="AJ216" t="str">
            <v>Blackrock European Equity Income A6 SGD-H</v>
          </cell>
        </row>
        <row r="217">
          <cell r="AH217" t="str">
            <v>BlackRock Global Funds - World Gold Fund A2 EUR Hedged</v>
          </cell>
          <cell r="AJ217" t="str">
            <v>Blackrock European Equity Income A6 USD-H</v>
          </cell>
        </row>
        <row r="218">
          <cell r="AH218" t="str">
            <v>Blackrock Global Multi-Asset Income A2 USD</v>
          </cell>
          <cell r="AJ218" t="str">
            <v>Blackrock European Equity Income A8 AUD-H</v>
          </cell>
        </row>
        <row r="219">
          <cell r="AH219" t="str">
            <v>Blackrock Global Multi-Asset Income A5 AUD-H</v>
          </cell>
          <cell r="AJ219" t="str">
            <v>Blackrock European Equity Income A8 NZD-H</v>
          </cell>
        </row>
        <row r="220">
          <cell r="AH220" t="str">
            <v>Blackrock Global Multi-Asset Income A6 SGD-H</v>
          </cell>
          <cell r="AJ220" t="str">
            <v>Blackrock European Fund A2 AUD-H</v>
          </cell>
        </row>
        <row r="221">
          <cell r="AH221" t="str">
            <v>Blackrock Global Multi-Asset Income A6 USD</v>
          </cell>
          <cell r="AJ221" t="str">
            <v>Blackrock European Fund A2 EUR</v>
          </cell>
        </row>
        <row r="222">
          <cell r="AH222" t="str">
            <v>Blackrock Global Multi-Asset Income A8 AUD-H</v>
          </cell>
          <cell r="AJ222" t="str">
            <v>Blackrock European Fund A2 GBP-H</v>
          </cell>
        </row>
        <row r="223">
          <cell r="AH223" t="str">
            <v>Blackrock Global Multi-Asset Income A8 NZD-H</v>
          </cell>
          <cell r="AJ223" t="str">
            <v>Blackrock European Fund A2 SGD-H</v>
          </cell>
        </row>
        <row r="224">
          <cell r="AH224" t="str">
            <v>Blackrock Japan Flexible Equity A2 JPY</v>
          </cell>
          <cell r="AJ224" t="str">
            <v>Blackrock European Fund A2 USD-H</v>
          </cell>
        </row>
        <row r="225">
          <cell r="AH225" t="str">
            <v>Blackrock Japan Flexible Equity A2 USD-H</v>
          </cell>
          <cell r="AJ225" t="str">
            <v>Blackrock European Special Situations A2 AUD-H</v>
          </cell>
        </row>
        <row r="226">
          <cell r="AH226" t="str">
            <v>Blackrock Latin American A2 AUD-H</v>
          </cell>
          <cell r="AJ226" t="str">
            <v>Blackrock European Special Situations A2 EUR</v>
          </cell>
        </row>
        <row r="227">
          <cell r="AH227" t="str">
            <v>Blackrock Latin American A2 GBP</v>
          </cell>
          <cell r="AJ227" t="str">
            <v>Blackrock European Special Situations A2 GBP-H</v>
          </cell>
        </row>
        <row r="228">
          <cell r="AH228" t="str">
            <v>Blackrock Latin American A2 SGD-H</v>
          </cell>
          <cell r="AJ228" t="str">
            <v>Blackrock European Special Situations A2 USD-H</v>
          </cell>
        </row>
        <row r="229">
          <cell r="AH229" t="str">
            <v>Blackrock Latin American A2 USD</v>
          </cell>
          <cell r="AJ229" t="str">
            <v>Blackrock FinTech A2 SGD-H</v>
          </cell>
        </row>
        <row r="230">
          <cell r="AH230" t="str">
            <v>Blackrock Natural Resources A2 USD</v>
          </cell>
          <cell r="AJ230" t="str">
            <v>Blackrock FinTech A2 USD</v>
          </cell>
        </row>
        <row r="231">
          <cell r="AH231" t="str">
            <v>Blackrock Natural Resources A3 USD</v>
          </cell>
          <cell r="AJ231" t="str">
            <v>Blackrock Fixed Income Global Opportunities A2 EUR-H</v>
          </cell>
        </row>
        <row r="232">
          <cell r="AH232" t="str">
            <v>Blackrock Next Generation Technology A2 SGD-H</v>
          </cell>
          <cell r="AJ232" t="str">
            <v>Blackrock Fixed Income Global Opportunities A2 GBP-H</v>
          </cell>
        </row>
        <row r="233">
          <cell r="AH233" t="str">
            <v>Blackrock Next Generation Technology A2 USD</v>
          </cell>
          <cell r="AJ233" t="str">
            <v>Blackrock Fixed Income Global Opportunities A2 USD</v>
          </cell>
        </row>
        <row r="234">
          <cell r="AH234" t="str">
            <v>Blackrock Nutrition A2 EUR-H</v>
          </cell>
          <cell r="AJ234" t="str">
            <v>Blackrock Fixed Income Global Opportunities A5 SGD-H</v>
          </cell>
        </row>
        <row r="235">
          <cell r="AH235" t="str">
            <v>Blackrock Nutrition A2 SGD-H</v>
          </cell>
          <cell r="AJ235" t="str">
            <v>Blackrock Fixed Income Global Opportunities A6 USD</v>
          </cell>
        </row>
        <row r="236">
          <cell r="AH236" t="str">
            <v>Blackrock Nutrition A2 USD</v>
          </cell>
          <cell r="AJ236" t="str">
            <v>Blackrock Fixed Income Global Opportunities A8 AUD-H</v>
          </cell>
        </row>
        <row r="237">
          <cell r="AH237" t="str">
            <v>BlackRock Strategic Funds - Systematic Asia Pacific Equity Absolute Return Fund A2 SGD Hedged</v>
          </cell>
          <cell r="AJ237" t="str">
            <v>BlackRock Funds I ICAV - BF1 Global Unconstrained Equity Fund A Acc SGD Hedged</v>
          </cell>
        </row>
        <row r="238">
          <cell r="AH238" t="str">
            <v>Blackrock Sustainable Energy A2 SGD-H</v>
          </cell>
          <cell r="AJ238" t="str">
            <v>BlackRock Funds I ICAV - BF1 Sustainable Advantage US Equity Fund A Acc SGD Hedged</v>
          </cell>
        </row>
        <row r="239">
          <cell r="AH239" t="str">
            <v>Blackrock Sustainable Energy A2 USD</v>
          </cell>
          <cell r="AJ239" t="str">
            <v>Blackrock Future of Transport A2 SGD-H</v>
          </cell>
        </row>
        <row r="240">
          <cell r="AH240" t="str">
            <v>Blackrock US Dollar High Yield Bond A2 AUD-H</v>
          </cell>
          <cell r="AJ240" t="str">
            <v>Blackrock Future of Transport A2 USD</v>
          </cell>
        </row>
        <row r="241">
          <cell r="AH241" t="str">
            <v>Blackrock US Dollar High Yield Bond A2 SGD-H</v>
          </cell>
          <cell r="AJ241" t="str">
            <v>Blackrock Global Allocation A2 AUD-H</v>
          </cell>
        </row>
        <row r="242">
          <cell r="AH242" t="str">
            <v>Blackrock US Dollar High Yield Bond A3 SGD-H</v>
          </cell>
          <cell r="AJ242" t="str">
            <v>Blackrock Global Allocation A2 GBP-H</v>
          </cell>
        </row>
        <row r="243">
          <cell r="AH243" t="str">
            <v>Blackrock US Dollar High Yield Bond A6 SGD-H</v>
          </cell>
          <cell r="AJ243" t="str">
            <v>Blackrock Global Allocation A2 SGD-H</v>
          </cell>
        </row>
        <row r="244">
          <cell r="AH244" t="str">
            <v>Blackrock US Dollar High Yield Bond A6 USD</v>
          </cell>
          <cell r="AJ244" t="str">
            <v>Blackrock Global Allocation A2 USD</v>
          </cell>
        </row>
        <row r="245">
          <cell r="AH245" t="str">
            <v>Blackrock US Dollar High Yield Bond A8 AUD-H</v>
          </cell>
          <cell r="AJ245" t="str">
            <v>Blackrock Global Equity Income A5 SGD-H</v>
          </cell>
        </row>
        <row r="246">
          <cell r="AH246" t="str">
            <v>Blackrock US Dollar Short Duration Bond A3 USD</v>
          </cell>
          <cell r="AJ246" t="str">
            <v>Blackrock Global Equity Income A6 SGD-H</v>
          </cell>
        </row>
        <row r="247">
          <cell r="AH247" t="str">
            <v>Blackrock World Energy Fund A2 AUD-H</v>
          </cell>
          <cell r="AJ247" t="str">
            <v>Blackrock Global Equity Income A6 USD</v>
          </cell>
        </row>
        <row r="248">
          <cell r="AH248" t="str">
            <v>Blackrock World Energy Fund A2 SGD-H</v>
          </cell>
          <cell r="AJ248" t="str">
            <v>Blackrock Global Equity Income A8 AUD-H</v>
          </cell>
        </row>
        <row r="249">
          <cell r="AH249" t="str">
            <v>Blackrock World Energy Fund A2 USD</v>
          </cell>
          <cell r="AJ249" t="str">
            <v>Blackrock Global Equity Income A8 CNH-H</v>
          </cell>
        </row>
        <row r="250">
          <cell r="AH250" t="str">
            <v>Blackrock World Financials A2 SGD-H</v>
          </cell>
          <cell r="AJ250" t="str">
            <v>BlackRock Global Funds - Asian High Yield Bond Fund A2 USD</v>
          </cell>
        </row>
        <row r="251">
          <cell r="AH251" t="str">
            <v>Blackrock World Financials A2 USD</v>
          </cell>
          <cell r="AJ251" t="str">
            <v>BlackRock Global Funds - China Bond Fund A2 USD</v>
          </cell>
        </row>
        <row r="252">
          <cell r="AH252" t="str">
            <v>Blackrock World Gold Fund A2 AUD-H</v>
          </cell>
          <cell r="AJ252" t="str">
            <v>BlackRock Global Funds - China Bond Fund A3 RMB</v>
          </cell>
        </row>
        <row r="253">
          <cell r="AH253" t="str">
            <v>Blackrock World Gold Fund A2 SGD-H</v>
          </cell>
          <cell r="AJ253" t="str">
            <v>BlackRock Global Funds - China Bond Fund A3 SGD</v>
          </cell>
        </row>
        <row r="254">
          <cell r="AH254" t="str">
            <v>Blackrock World Gold Fund A2 USD</v>
          </cell>
          <cell r="AJ254" t="str">
            <v>BlackRock Global Funds - China Bond Fund A6 USD Hedged</v>
          </cell>
        </row>
        <row r="255">
          <cell r="AH255" t="str">
            <v>Blackrock World Healthscience A2 AUD-H</v>
          </cell>
          <cell r="AJ255" t="str">
            <v>BlackRock Global Funds - Circular Economy Fund A5 SGD Hedged</v>
          </cell>
        </row>
        <row r="256">
          <cell r="AH256" t="str">
            <v>Blackrock World Healthscience A2 SGD-H</v>
          </cell>
          <cell r="AJ256" t="str">
            <v>BlackRock Global Funds - Emerging Markets Local Currency Bond Hedged A2 SGD</v>
          </cell>
        </row>
        <row r="257">
          <cell r="AH257" t="str">
            <v>Blackrock World Healthscience A2 USD</v>
          </cell>
          <cell r="AJ257" t="str">
            <v>BlackRock Global Funds - Fixed Income Global Opportunities A2 SGD Hedged</v>
          </cell>
        </row>
        <row r="258">
          <cell r="AH258" t="str">
            <v>Blackrock World Mining A2 AUD-H</v>
          </cell>
          <cell r="AJ258" t="str">
            <v>BlackRock Global Funds - Global Equity Income Fund A2 SGD-Hedged</v>
          </cell>
        </row>
        <row r="259">
          <cell r="AH259" t="str">
            <v>Blackrock World Mining A2 SGD-H</v>
          </cell>
          <cell r="AJ259" t="str">
            <v>BlackRock Global Funds - Global Unconstrained Equity Fund A2 SGD Hedged</v>
          </cell>
        </row>
        <row r="260">
          <cell r="AH260" t="str">
            <v>Blackrock World Mining A2 USD</v>
          </cell>
          <cell r="AJ260" t="str">
            <v>BlackRock Global Funds - Japan Flexible Equity Fund A2 USD</v>
          </cell>
        </row>
        <row r="261">
          <cell r="AH261" t="str">
            <v>Blackrock World Mining A4 GBP</v>
          </cell>
          <cell r="AJ261" t="str">
            <v>BlackRock Global Funds - Sustainable World Bond Fund A6 SGD Hedged</v>
          </cell>
        </row>
        <row r="262">
          <cell r="AH262" t="str">
            <v>Blackrock World Technology Fund A2 AUD-H</v>
          </cell>
          <cell r="AJ262" t="str">
            <v>BlackRock Global Funds - US Dollar Short Duration Bond A10 SGD Hedged</v>
          </cell>
        </row>
        <row r="263">
          <cell r="AH263" t="str">
            <v>Blackrock World Technology Fund A2 EUR</v>
          </cell>
          <cell r="AJ263" t="str">
            <v>BlackRock Global Funds - World Financials Fund A2 EUR</v>
          </cell>
        </row>
        <row r="264">
          <cell r="AH264" t="str">
            <v>Blackrock World Technology Fund A2 GBP</v>
          </cell>
          <cell r="AJ264" t="str">
            <v>BlackRock Global Funds - World Gold Fund A2 EUR</v>
          </cell>
        </row>
        <row r="265">
          <cell r="AH265" t="str">
            <v>Blackrock World Technology Fund A2 SGD-H</v>
          </cell>
          <cell r="AJ265" t="str">
            <v>BlackRock Global Funds - World Gold Fund A2 EUR Hedged</v>
          </cell>
        </row>
        <row r="266">
          <cell r="AH266" t="str">
            <v>Blackrock World Technology Fund A2 USD</v>
          </cell>
          <cell r="AJ266" t="str">
            <v>Blackrock Global Multi-Asset Income A2 USD</v>
          </cell>
        </row>
        <row r="267">
          <cell r="AH267" t="str">
            <v>BNP Paribas Energy Transition Classic RH Cap SGD</v>
          </cell>
          <cell r="AJ267" t="str">
            <v>Blackrock Global Multi-Asset Income A5 AUD-H</v>
          </cell>
        </row>
        <row r="268">
          <cell r="AH268" t="str">
            <v>BNP Paribas Energy Transition Classic RH Cap USD</v>
          </cell>
          <cell r="AJ268" t="str">
            <v>Blackrock Global Multi-Asset Income A6 SGD-H</v>
          </cell>
        </row>
        <row r="269">
          <cell r="AH269" t="str">
            <v>BNP Paribas Energy Transition Classic USD</v>
          </cell>
          <cell r="AJ269" t="str">
            <v>Blackrock Global Multi-Asset Income A6 USD</v>
          </cell>
        </row>
        <row r="270">
          <cell r="AH270" t="str">
            <v>BNP Paribas Funds Energy Transition Classic Capitalisation EUR</v>
          </cell>
          <cell r="AJ270" t="str">
            <v>Blackrock Global Multi-Asset Income A8 AUD-H</v>
          </cell>
        </row>
        <row r="271">
          <cell r="AH271" t="str">
            <v>BSF - Blackrock Systematic Asia Pacific Equity Absolute Return A2 USD</v>
          </cell>
          <cell r="AJ271" t="str">
            <v>Blackrock Global Multi-Asset Income A8 NZD-H</v>
          </cell>
        </row>
        <row r="272">
          <cell r="AH272" t="str">
            <v>Capital Group New Economy (LUX) B (Acc) SGD</v>
          </cell>
          <cell r="AJ272" t="str">
            <v>Blackrock Japan Flexible Equity A2 JPY</v>
          </cell>
        </row>
        <row r="273">
          <cell r="AH273" t="str">
            <v>Capital Group New Economy (LUX) B (Acc) SGD-H</v>
          </cell>
          <cell r="AJ273" t="str">
            <v>Blackrock Japan Flexible Equity A2 USD-H</v>
          </cell>
        </row>
        <row r="274">
          <cell r="AH274" t="str">
            <v>Capital Group New Economy (LUX) B (Acc) USD</v>
          </cell>
          <cell r="AJ274" t="str">
            <v>Blackrock Latin American A2 AUD-H</v>
          </cell>
        </row>
        <row r="275">
          <cell r="AH275" t="str">
            <v>Capital Group New World (LUX) B (Acc) SGD</v>
          </cell>
          <cell r="AJ275" t="str">
            <v>Blackrock Latin American A2 GBP</v>
          </cell>
        </row>
        <row r="276">
          <cell r="AH276" t="str">
            <v>Capital Group New World (LUX) B (Acc) USD</v>
          </cell>
          <cell r="AJ276" t="str">
            <v>Blackrock Latin American A2 SGD-H</v>
          </cell>
        </row>
        <row r="277">
          <cell r="AH277" t="str">
            <v>Dimensional Emerging Markets Large Cap Core Equity Acc GBP</v>
          </cell>
          <cell r="AJ277" t="str">
            <v>Blackrock Latin American A2 USD</v>
          </cell>
        </row>
        <row r="278">
          <cell r="AH278" t="str">
            <v>Dimensional Emerging Markets Large Cap Core Equity Acc SGD</v>
          </cell>
          <cell r="AJ278" t="str">
            <v>Blackrock Natural Resources A2 USD</v>
          </cell>
        </row>
        <row r="279">
          <cell r="AH279" t="str">
            <v>Dimensional Emerging Markets Large Cap Core Equity Acc USD</v>
          </cell>
          <cell r="AJ279" t="str">
            <v>Blackrock Natural Resources A3 USD</v>
          </cell>
        </row>
        <row r="280">
          <cell r="AH280" t="str">
            <v>Dimensional Emerging Markets Large Cap Core Equity III Fund SGD Accumulation</v>
          </cell>
          <cell r="AJ280" t="str">
            <v>Blackrock Next Generation Technology A2 SGD-H</v>
          </cell>
        </row>
        <row r="281">
          <cell r="AH281" t="str">
            <v>Dimensional Global Core Equity Acc GBP</v>
          </cell>
          <cell r="AJ281" t="str">
            <v>Blackrock Next Generation Technology A2 USD</v>
          </cell>
        </row>
        <row r="282">
          <cell r="AH282" t="str">
            <v>Dimensional Global Core Equity Acc SGD</v>
          </cell>
          <cell r="AJ282" t="str">
            <v>Blackrock Nutrition A2 EUR-H</v>
          </cell>
        </row>
        <row r="283">
          <cell r="AH283" t="str">
            <v>Dimensional Global Core Equity Acc USD</v>
          </cell>
          <cell r="AJ283" t="str">
            <v>Blackrock Nutrition A2 SGD-H</v>
          </cell>
        </row>
        <row r="284">
          <cell r="AH284" t="str">
            <v>Dimensional Global Core Equity DIS GBP</v>
          </cell>
          <cell r="AJ284" t="str">
            <v>Blackrock Nutrition A2 USD</v>
          </cell>
        </row>
        <row r="285">
          <cell r="AH285" t="str">
            <v>Dimensional Global Core Equity DIS USD</v>
          </cell>
          <cell r="AJ285" t="str">
            <v>BlackRock Strategic Funds - Systematic Asia Pacific Equity Absolute Return Fund A2 SGD Hedged</v>
          </cell>
        </row>
        <row r="286">
          <cell r="AH286" t="str">
            <v>Dimensional Global Core Equity III Fund SGD Accumulation</v>
          </cell>
          <cell r="AJ286" t="str">
            <v>Blackrock Sustainable Energy A2 SGD-H</v>
          </cell>
        </row>
        <row r="287">
          <cell r="AH287" t="str">
            <v>Dimensional Global Core Fixed Income Acc GBP</v>
          </cell>
          <cell r="AJ287" t="str">
            <v>Blackrock Sustainable Energy A2 USD</v>
          </cell>
        </row>
        <row r="288">
          <cell r="AH288" t="str">
            <v>Dimensional Global Core Fixed Income Acc SGD</v>
          </cell>
          <cell r="AJ288" t="str">
            <v>Blackrock US Dollar High Yield Bond A2 AUD-H</v>
          </cell>
        </row>
        <row r="289">
          <cell r="AH289" t="str">
            <v>Dimensional Global Core Fixed Income Acc USD</v>
          </cell>
          <cell r="AJ289" t="str">
            <v>Blackrock US Dollar High Yield Bond A2 SGD-H</v>
          </cell>
        </row>
        <row r="290">
          <cell r="AH290" t="str">
            <v>Dimensional Global Core Fixed Income Dis SGD</v>
          </cell>
          <cell r="AJ290" t="str">
            <v>Blackrock US Dollar High Yield Bond A3 SGD-H</v>
          </cell>
        </row>
        <row r="291">
          <cell r="AH291" t="str">
            <v>Dimensional Global Core Fixed Income III Fund SGD Accumulation</v>
          </cell>
          <cell r="AJ291" t="str">
            <v>Blackrock US Dollar High Yield Bond A6 SGD-H</v>
          </cell>
        </row>
        <row r="292">
          <cell r="AH292" t="str">
            <v>Dimensional Global Short-Term Investment Grade Fixed Income Acc GBP</v>
          </cell>
          <cell r="AJ292" t="str">
            <v>Blackrock US Dollar High Yield Bond A6 USD</v>
          </cell>
        </row>
        <row r="293">
          <cell r="AH293" t="str">
            <v>Dimensional Global Short-Term Investment Grade Fixed Income Acc SGD-H</v>
          </cell>
          <cell r="AJ293" t="str">
            <v>Blackrock US Dollar High Yield Bond A8 AUD-H</v>
          </cell>
        </row>
        <row r="294">
          <cell r="AH294" t="str">
            <v>Dimensional Global Short-Term Investment Grade Fixed Income Acc USD</v>
          </cell>
          <cell r="AJ294" t="str">
            <v>Blackrock US Dollar Short Duration Bond A3 USD</v>
          </cell>
        </row>
        <row r="295">
          <cell r="AH295" t="str">
            <v>Dimensional Global Short-Term Investment Grade Fixed Income DIS GBP</v>
          </cell>
          <cell r="AJ295" t="str">
            <v>Blackrock World Energy Fund A2 AUD-H</v>
          </cell>
        </row>
        <row r="296">
          <cell r="AH296" t="str">
            <v>Dimensional Global Short-Term Investment Grade Fixed Income DIS USD</v>
          </cell>
          <cell r="AJ296" t="str">
            <v>Blackrock World Energy Fund A2 SGD-H</v>
          </cell>
        </row>
        <row r="297">
          <cell r="AH297" t="str">
            <v>Dimensional Global Targeted Value Acc GBP</v>
          </cell>
          <cell r="AJ297" t="str">
            <v>Blackrock World Energy Fund A2 USD</v>
          </cell>
        </row>
        <row r="298">
          <cell r="AH298" t="str">
            <v>Dimensional Global Targeted Value Acc SGD</v>
          </cell>
          <cell r="AJ298" t="str">
            <v>Blackrock World Financials A2 SGD-H</v>
          </cell>
        </row>
        <row r="299">
          <cell r="AH299" t="str">
            <v>Dimensional Global Targeted Value Acc USD</v>
          </cell>
          <cell r="AJ299" t="str">
            <v>Blackrock World Financials A2 USD</v>
          </cell>
        </row>
        <row r="300">
          <cell r="AH300" t="str">
            <v>Dimensional Global Targeted Value DIS GBP</v>
          </cell>
          <cell r="AJ300" t="str">
            <v>Blackrock World Gold Fund A2 AUD-H</v>
          </cell>
        </row>
        <row r="301">
          <cell r="AH301" t="str">
            <v>Dimensional Global Targeted Value DIS USD</v>
          </cell>
          <cell r="AJ301" t="str">
            <v>Blackrock World Gold Fund A2 SGD-H</v>
          </cell>
        </row>
        <row r="302">
          <cell r="AH302" t="str">
            <v>Dimensional Pacific Basin Small Companies Acc GBP</v>
          </cell>
          <cell r="AJ302" t="str">
            <v>Blackrock World Gold Fund A2 USD</v>
          </cell>
        </row>
        <row r="303">
          <cell r="AH303" t="str">
            <v>Dimensional Pacific Basin Small Companies Acc SGD</v>
          </cell>
          <cell r="AJ303" t="str">
            <v>Blackrock World Healthscience A2 AUD-H</v>
          </cell>
        </row>
        <row r="304">
          <cell r="AH304" t="str">
            <v>Dimensional Pacific Basin Small Companies Acc USD</v>
          </cell>
          <cell r="AJ304" t="str">
            <v>Blackrock World Healthscience A2 SGD-H</v>
          </cell>
        </row>
        <row r="305">
          <cell r="AH305" t="str">
            <v>Dimensional Pacific Basin Small Companies DIS GBP</v>
          </cell>
          <cell r="AJ305" t="str">
            <v>Blackrock World Healthscience A2 USD</v>
          </cell>
        </row>
        <row r="306">
          <cell r="AH306" t="str">
            <v>Dimensional Pacific Basin Small Companies DIS USD</v>
          </cell>
          <cell r="AJ306" t="str">
            <v>Blackrock World Mining A2 AUD-H</v>
          </cell>
        </row>
        <row r="307">
          <cell r="AH307" t="str">
            <v>Dimensional World Allocation 60/40 Acc EUR</v>
          </cell>
          <cell r="AJ307" t="str">
            <v>Blackrock World Mining A2 SGD-H</v>
          </cell>
        </row>
        <row r="308">
          <cell r="AH308" t="str">
            <v>Dimensional World Allocation 60/40 Acc GBP</v>
          </cell>
          <cell r="AJ308" t="str">
            <v>Blackrock World Mining A2 USD</v>
          </cell>
        </row>
        <row r="309">
          <cell r="AH309" t="str">
            <v>Dimensional World Allocation 60/40 Acc SGD</v>
          </cell>
          <cell r="AJ309" t="str">
            <v>Blackrock World Mining A4 GBP</v>
          </cell>
        </row>
        <row r="310">
          <cell r="AH310" t="str">
            <v>Dimensional World Allocation 60/40 Acc USD</v>
          </cell>
          <cell r="AJ310" t="str">
            <v>Blackrock World Technology Fund A2 AUD-H</v>
          </cell>
        </row>
        <row r="311">
          <cell r="AH311" t="str">
            <v>Dimensional World Allocation 60/40 DIS GBP</v>
          </cell>
          <cell r="AJ311" t="str">
            <v>Blackrock World Technology Fund A2 EUR</v>
          </cell>
        </row>
        <row r="312">
          <cell r="AH312" t="str">
            <v>Dimensional World Allocation 80/20 Acc EUR</v>
          </cell>
          <cell r="AJ312" t="str">
            <v>Blackrock World Technology Fund A2 GBP</v>
          </cell>
        </row>
        <row r="313">
          <cell r="AH313" t="str">
            <v>Dimensional World Allocation 80/20 Acc GBP</v>
          </cell>
          <cell r="AJ313" t="str">
            <v>Blackrock World Technology Fund A2 SGD-H</v>
          </cell>
        </row>
        <row r="314">
          <cell r="AH314" t="str">
            <v>Dimensional World Allocation 80/20 Acc SGD</v>
          </cell>
          <cell r="AJ314" t="str">
            <v>Blackrock World Technology Fund A2 USD</v>
          </cell>
        </row>
        <row r="315">
          <cell r="AH315" t="str">
            <v>Dimensional World Allocation 80/20 Acc USD</v>
          </cell>
          <cell r="AJ315" t="str">
            <v>BNP Paribas A European Multi-Asset Income Cap EUR</v>
          </cell>
        </row>
        <row r="316">
          <cell r="AH316" t="str">
            <v>Dimensional World Equity Acc GBP</v>
          </cell>
          <cell r="AJ316" t="str">
            <v>BNP Paribas A European Multi-Asset Income Cap RH AUD</v>
          </cell>
        </row>
        <row r="317">
          <cell r="AH317" t="str">
            <v>Dimensional World Equity Acc SGD</v>
          </cell>
          <cell r="AJ317" t="str">
            <v>BNP Paribas A European Multi-Asset Income MD EUR</v>
          </cell>
        </row>
        <row r="318">
          <cell r="AH318" t="str">
            <v>Dimensional World Equity Acc USD</v>
          </cell>
          <cell r="AJ318" t="str">
            <v>BNP Paribas A European Multi-Asset Income RH AUD MD</v>
          </cell>
        </row>
        <row r="319">
          <cell r="AH319" t="str">
            <v>Dimensional World Equity DIS GBP</v>
          </cell>
          <cell r="AJ319" t="str">
            <v>BNP Paribas A European Multi-Asset Income RH CNH MD</v>
          </cell>
        </row>
        <row r="320">
          <cell r="AH320" t="str">
            <v>Dimensional World Equity DIS USD</v>
          </cell>
          <cell r="AJ320" t="str">
            <v>BNP Paribas A European Multi-Asset Income RH SGD MD</v>
          </cell>
        </row>
        <row r="321">
          <cell r="AH321" t="str">
            <v>DWS Invest Global Agribusiness SGD LC</v>
          </cell>
          <cell r="AJ321" t="str">
            <v>BNP Paribas A European Multi-Asset Income RH USD MD</v>
          </cell>
        </row>
        <row r="322">
          <cell r="AH322" t="str">
            <v>DWS Invest Global Agribusiness USD LC</v>
          </cell>
          <cell r="AJ322" t="str">
            <v>BNP Paribas A Fund European Multi-Asset Income Classic RH - Capitalisation SGD</v>
          </cell>
        </row>
        <row r="323">
          <cell r="AH323" t="str">
            <v>DWS Invest Global Infrastructure LDMH(P) SGD</v>
          </cell>
          <cell r="AJ323" t="str">
            <v>BNP Paribas Brazil Equity USD</v>
          </cell>
        </row>
        <row r="324">
          <cell r="AH324" t="str">
            <v>Eastspring Investments - Asia ESG Bond A USD</v>
          </cell>
          <cell r="AJ324" t="str">
            <v>BNP Paribas Energy Transition Classic RH Cap SGD</v>
          </cell>
        </row>
        <row r="325">
          <cell r="AH325" t="str">
            <v>Eastspring Investments - Asia ESG Bond ADM USD</v>
          </cell>
          <cell r="AJ325" t="str">
            <v>BNP Paribas Energy Transition Classic RH Cap USD</v>
          </cell>
        </row>
        <row r="326">
          <cell r="AH326" t="str">
            <v>Eastspring Investments - Asia ESG Bond AS SGD-H</v>
          </cell>
          <cell r="AJ326" t="str">
            <v>BNP Paribas Energy Transition Classic USD</v>
          </cell>
        </row>
        <row r="327">
          <cell r="AH327" t="str">
            <v>Eastspring Investments - Asia ESG Bond ASDM SGD-H</v>
          </cell>
          <cell r="AJ327" t="str">
            <v>BNP Paribas Euro Mid Cap EUR</v>
          </cell>
        </row>
        <row r="328">
          <cell r="AH328" t="str">
            <v>Eastspring Investments - Asian Bond AADM AUD-H</v>
          </cell>
          <cell r="AJ328" t="str">
            <v>BNP Paribas Funds Energy Transition Classic Capitalisation EUR</v>
          </cell>
        </row>
        <row r="329">
          <cell r="AH329" t="str">
            <v>Eastspring Investments - Asian Bond ADQ USD</v>
          </cell>
          <cell r="AJ329" t="str">
            <v>BNP Paribas Japan Small Cap Classic H USD (Buy Disabled)</v>
          </cell>
        </row>
        <row r="330">
          <cell r="AH330" t="str">
            <v>Eastspring Investments - Asian Bond AS SGD</v>
          </cell>
          <cell r="AJ330" t="str">
            <v>BNP Paribas Russia Equity EUR</v>
          </cell>
        </row>
        <row r="331">
          <cell r="AH331" t="str">
            <v>Eastspring Investments - Asian Bond AS SGD-H</v>
          </cell>
          <cell r="AJ331" t="str">
            <v>BNPPL1 Equity USA Growth USD</v>
          </cell>
        </row>
        <row r="332">
          <cell r="AH332" t="str">
            <v>Eastspring Investments - Asian Bond ASDM SGD</v>
          </cell>
          <cell r="AJ332" t="str">
            <v>BNPPL1 EqWorld ConDur CCap EUR</v>
          </cell>
        </row>
        <row r="333">
          <cell r="AH333" t="str">
            <v>Eastspring Investments - Asian Bond ASDM SGD-H</v>
          </cell>
          <cell r="AJ333" t="str">
            <v>BNY Mellon Japan Eq Sm Cap Opps A $ Hdg</v>
          </cell>
        </row>
        <row r="334">
          <cell r="AH334" t="str">
            <v>Eastspring Investments - Asian Equity Income A USD</v>
          </cell>
          <cell r="AJ334" t="str">
            <v>BNY Mellon Japan Eq Sm Cap Opps A SGDHdg</v>
          </cell>
        </row>
        <row r="335">
          <cell r="AH335" t="str">
            <v>Eastspring Investments - Asian Equity Income AADM AUD-H</v>
          </cell>
          <cell r="AJ335" t="str">
            <v>BSF - Blackrock Systematic Asia Pacific Equity Absolute Return A2 USD</v>
          </cell>
        </row>
        <row r="336">
          <cell r="AH336" t="str">
            <v>Eastspring Investments - Asian Equity Income AS SGD</v>
          </cell>
          <cell r="AJ336" t="str">
            <v>Capital Group New Economy (LUX) B (Acc) SGD</v>
          </cell>
        </row>
        <row r="337">
          <cell r="AH337" t="str">
            <v>Eastspring Investments - Asian Equity Income AS SGD-H</v>
          </cell>
          <cell r="AJ337" t="str">
            <v>Capital Group New Economy (LUX) B (Acc) SGD-H</v>
          </cell>
        </row>
        <row r="338">
          <cell r="AH338" t="str">
            <v>Eastspring Investments - Asian Equity Income ASDM SGD</v>
          </cell>
          <cell r="AJ338" t="str">
            <v>Capital Group New Economy (LUX) B (Acc) USD</v>
          </cell>
        </row>
        <row r="339">
          <cell r="AH339" t="str">
            <v>Eastspring Investments - Asian Low Volatility Equity Fund ADM USD</v>
          </cell>
          <cell r="AJ339" t="str">
            <v>Capital Group New World (LUX) B (Acc) SGD</v>
          </cell>
        </row>
        <row r="340">
          <cell r="AH340" t="str">
            <v>Eastspring Investments - Asian Low Volatility Equity Fund AS SGD</v>
          </cell>
          <cell r="AJ340" t="str">
            <v>Capital Group New World (LUX) B (Acc) USD</v>
          </cell>
        </row>
        <row r="341">
          <cell r="AH341" t="str">
            <v>Eastspring Investments - Asian Low Volatility Equity Fund AS SGD-H</v>
          </cell>
          <cell r="AJ341" t="str">
            <v>CT (Lux) US High Yield Bond ASH Acc SGD-H</v>
          </cell>
        </row>
        <row r="342">
          <cell r="AH342" t="str">
            <v>Eastspring Investments - Asian Low Volatility Equity Fund ASDM SGD</v>
          </cell>
          <cell r="AJ342" t="str">
            <v>CT (Lux) US High Yield Bond AU Acc USD</v>
          </cell>
        </row>
        <row r="343">
          <cell r="AH343" t="str">
            <v>Eastspring Investments - Asian Low Volatility Equity Fund ASDM SGD-H</v>
          </cell>
          <cell r="AJ343" t="str">
            <v>CT (Lux) US High Yield Bond AUP Inc USD</v>
          </cell>
        </row>
        <row r="344">
          <cell r="AH344" t="str">
            <v>Eastspring Investments - Global Dynamic Growth Equity A USD</v>
          </cell>
          <cell r="AJ344" t="str">
            <v>CT Global Extended Alpha A Acc GBP</v>
          </cell>
        </row>
        <row r="345">
          <cell r="AH345" t="str">
            <v>Eastspring Investments - Global Dynamic Growth Equity AS SGD-H</v>
          </cell>
          <cell r="AJ345" t="str">
            <v>CT Global Extended Alpha A Acc SGD</v>
          </cell>
        </row>
        <row r="346">
          <cell r="AH346" t="str">
            <v>Eastspring Investments - Global Low Volatility Equity AS SGD</v>
          </cell>
          <cell r="AJ346" t="str">
            <v>CT Global Extended Alpha A Acc SGD-H</v>
          </cell>
        </row>
        <row r="347">
          <cell r="AH347" t="str">
            <v>Eastspring Investments - Japan Dynamic A USD</v>
          </cell>
          <cell r="AJ347" t="str">
            <v>CT Global Extended Alpha A Acc USD</v>
          </cell>
        </row>
        <row r="348">
          <cell r="AH348" t="str">
            <v>Eastspring Investments - Japan Dynamic A USD-H</v>
          </cell>
          <cell r="AJ348" t="str">
            <v>DBS Horizon AsiaEx-Japan Eq(S$</v>
          </cell>
        </row>
        <row r="349">
          <cell r="AH349" t="str">
            <v>Eastspring Investments - Japan Dynamic AJ JPY</v>
          </cell>
          <cell r="AJ349" t="str">
            <v xml:space="preserve">DBS Horizon Global Equity (S$) </v>
          </cell>
        </row>
        <row r="350">
          <cell r="AH350" t="str">
            <v>Eastspring Investments - Japan Dynamic AS SGD</v>
          </cell>
          <cell r="AJ350" t="str">
            <v>Deutsche Asian Small/Mid Cap</v>
          </cell>
        </row>
        <row r="351">
          <cell r="AH351" t="str">
            <v>Eastspring Investments - Japan Dynamic AS SGD-H</v>
          </cell>
          <cell r="AJ351" t="str">
            <v>Deutsche Singapore Sm/Mid Cap A</v>
          </cell>
        </row>
        <row r="352">
          <cell r="AH352" t="str">
            <v>Eastspring Investments - Philippines Equity A USD</v>
          </cell>
          <cell r="AJ352" t="str">
            <v>Dimensional Emerging Markets Large Cap Core Equity Acc GBP</v>
          </cell>
        </row>
        <row r="353">
          <cell r="AH353" t="str">
            <v>Eastspring Investments - Philippines Equity AS SGD</v>
          </cell>
          <cell r="AJ353" t="str">
            <v>Dimensional Emerging Markets Large Cap Core Equity Acc SGD</v>
          </cell>
        </row>
        <row r="354">
          <cell r="AH354" t="str">
            <v>Eastspring Investments - US High Investment Grade Bond A USD</v>
          </cell>
          <cell r="AJ354" t="str">
            <v>Dimensional Emerging Markets Large Cap Core Equity Acc USD</v>
          </cell>
        </row>
        <row r="355">
          <cell r="AH355" t="str">
            <v>Eastspring Investments - US High Investment Grade Bond AS SGD</v>
          </cell>
          <cell r="AJ355" t="str">
            <v>Dimensional Emerging Markets Large Cap Core Equity III Fund SGD Accumulation</v>
          </cell>
        </row>
        <row r="356">
          <cell r="AH356" t="str">
            <v>Eastspring Investments Unit Trusts - Dragon Peacock A SGD</v>
          </cell>
          <cell r="AJ356" t="str">
            <v>Dimensional European Value Acc GBP</v>
          </cell>
        </row>
        <row r="357">
          <cell r="AH357" t="str">
            <v>Eastspring Investments Unit Trusts - Global Technology SGD</v>
          </cell>
          <cell r="AJ357" t="str">
            <v>Dimensional European Value Acc USD</v>
          </cell>
        </row>
        <row r="358">
          <cell r="AH358" t="str">
            <v>Eastspring Investments Unit Trusts - Pan European SGD</v>
          </cell>
          <cell r="AJ358" t="str">
            <v>Dimensional European Value DIS GBP</v>
          </cell>
        </row>
        <row r="359">
          <cell r="AH359" t="str">
            <v>Eastspring Investments Unit Trusts - Singapore ASEAN Equity SGD</v>
          </cell>
          <cell r="AJ359" t="str">
            <v>Dimensional European Value DIS USD</v>
          </cell>
        </row>
        <row r="360">
          <cell r="AH360" t="str">
            <v>Eastspring Investments Unit Trusts - Singapore Select Bond A SGD</v>
          </cell>
          <cell r="AJ360" t="str">
            <v>Dimensional Global Core Equity Acc GBP</v>
          </cell>
        </row>
        <row r="361">
          <cell r="AH361" t="str">
            <v>Eastspring Investments Unit Trusts - Singapore Select Bond AD SGD</v>
          </cell>
          <cell r="AJ361" t="str">
            <v>Dimensional Global Core Equity Acc SGD</v>
          </cell>
        </row>
        <row r="362">
          <cell r="AH362" t="str">
            <v>Eastspring SGD Cash A SGD</v>
          </cell>
          <cell r="AJ362" t="str">
            <v>Dimensional Global Core Equity Acc USD</v>
          </cell>
        </row>
        <row r="363">
          <cell r="AH363" t="str">
            <v>Fidelity America A-SGD</v>
          </cell>
          <cell r="AJ363" t="str">
            <v>Dimensional Global Core Equity DIS GBP</v>
          </cell>
        </row>
        <row r="364">
          <cell r="AH364" t="str">
            <v>Fidelity America A-SGD (hedged)</v>
          </cell>
          <cell r="AJ364" t="str">
            <v>Dimensional Global Core Equity DIS USD</v>
          </cell>
        </row>
        <row r="365">
          <cell r="AH365" t="str">
            <v>Fidelity America A-USD</v>
          </cell>
          <cell r="AJ365" t="str">
            <v>Dimensional Global Core Equity III Fund SGD Accumulation</v>
          </cell>
        </row>
        <row r="366">
          <cell r="AH366" t="str">
            <v>Fidelity America SR-ACC-SGD (CPF)</v>
          </cell>
          <cell r="AJ366" t="str">
            <v>Dimensional Global Core Fixed Income Acc GBP</v>
          </cell>
        </row>
        <row r="367">
          <cell r="AH367" t="str">
            <v>Fidelity ASEAN A-SGD</v>
          </cell>
          <cell r="AJ367" t="str">
            <v>Dimensional Global Core Fixed Income Acc SGD</v>
          </cell>
        </row>
        <row r="368">
          <cell r="AH368" t="str">
            <v>Fidelity ASEAN A-USD</v>
          </cell>
          <cell r="AJ368" t="str">
            <v>Dimensional Global Core Fixed Income Acc USD</v>
          </cell>
        </row>
        <row r="369">
          <cell r="AH369" t="str">
            <v>Fidelity Asian High Yield A-ACC-EUR</v>
          </cell>
          <cell r="AJ369" t="str">
            <v>Dimensional Global Core Fixed Income Dis SGD</v>
          </cell>
        </row>
        <row r="370">
          <cell r="AH370" t="str">
            <v>Fidelity Asian High Yield A-HMDIST(G)-AUD (hedged)</v>
          </cell>
          <cell r="AJ370" t="str">
            <v>Dimensional Global Core Fixed Income III Fund SGD Accumulation</v>
          </cell>
        </row>
        <row r="371">
          <cell r="AH371" t="str">
            <v>Fidelity Asian High Yield A-MDIST-HKD</v>
          </cell>
          <cell r="AJ371" t="str">
            <v>Dimensional Global Short Fixed Income Acc GBP</v>
          </cell>
        </row>
        <row r="372">
          <cell r="AH372" t="str">
            <v>Fidelity Asian High Yield A-MDIST-SGD (hedged)</v>
          </cell>
          <cell r="AJ372" t="str">
            <v>Dimensional Global Short Fixed Income Acc SGD-H</v>
          </cell>
        </row>
        <row r="373">
          <cell r="AH373" t="str">
            <v>Fidelity Asian High Yield A-MDIST-USD</v>
          </cell>
          <cell r="AJ373" t="str">
            <v>Dimensional Global Short Fixed Income Acc USD</v>
          </cell>
        </row>
        <row r="374">
          <cell r="AH374" t="str">
            <v>Fidelity Asian High Yield A-MINCOME(G)-SGD (hedged)</v>
          </cell>
          <cell r="AJ374" t="str">
            <v>Dimensional Global Short Fixed Income DIS GBP</v>
          </cell>
        </row>
        <row r="375">
          <cell r="AH375" t="str">
            <v>Fidelity Asian High Yield A-RMB (hedged)</v>
          </cell>
          <cell r="AJ375" t="str">
            <v>Dimensional Global Short Fixed Income DIS USD</v>
          </cell>
        </row>
        <row r="376">
          <cell r="AH376" t="str">
            <v>Fidelity Asian Special Situations A-USD</v>
          </cell>
          <cell r="AJ376" t="str">
            <v>Dimensional Global Short-Term Investment Grade Fixed Income Acc GBP</v>
          </cell>
        </row>
        <row r="377">
          <cell r="AH377" t="str">
            <v>Fidelity Australian Diversified Equity A-AUD</v>
          </cell>
          <cell r="AJ377" t="str">
            <v>Dimensional Global Short-Term Investment Grade Fixed Income Acc SGD-H</v>
          </cell>
        </row>
        <row r="378">
          <cell r="AH378" t="str">
            <v>Fidelity China Focus A-ACC USD</v>
          </cell>
          <cell r="AJ378" t="str">
            <v>Dimensional Global Short-Term Investment Grade Fixed Income Acc USD</v>
          </cell>
        </row>
        <row r="379">
          <cell r="AH379" t="str">
            <v>Fidelity China Focus A-ACC-EUR</v>
          </cell>
          <cell r="AJ379" t="str">
            <v>Dimensional Global Short-Term Investment Grade Fixed Income DIS GBP</v>
          </cell>
        </row>
        <row r="380">
          <cell r="AH380" t="str">
            <v>Fidelity China Focus A-ACC-HKD</v>
          </cell>
          <cell r="AJ380" t="str">
            <v>Dimensional Global Short-Term Investment Grade Fixed Income DIS USD</v>
          </cell>
        </row>
        <row r="381">
          <cell r="AH381" t="str">
            <v>Fidelity China Focus A-GBP</v>
          </cell>
          <cell r="AJ381" t="str">
            <v>Dimensional Global Targeted Value Acc GBP</v>
          </cell>
        </row>
        <row r="382">
          <cell r="AH382" t="str">
            <v>Fidelity China Focus A-SGD</v>
          </cell>
          <cell r="AJ382" t="str">
            <v>Dimensional Global Targeted Value Acc SGD</v>
          </cell>
        </row>
        <row r="383">
          <cell r="AH383" t="str">
            <v>Fidelity China Focus A-USD</v>
          </cell>
          <cell r="AJ383" t="str">
            <v>Dimensional Global Targeted Value Acc USD</v>
          </cell>
        </row>
        <row r="384">
          <cell r="AH384" t="str">
            <v>Fidelity China High Yield A-HMDIST(G) AUD (hedged)</v>
          </cell>
          <cell r="AJ384" t="str">
            <v>Dimensional Global Targeted Value DIS GBP</v>
          </cell>
        </row>
        <row r="385">
          <cell r="AH385" t="str">
            <v>Fidelity China High Yield A-MINCOME(G)-SGD (hedged)</v>
          </cell>
          <cell r="AJ385" t="str">
            <v>Dimensional Global Targeted Value DIS USD</v>
          </cell>
        </row>
        <row r="386">
          <cell r="AH386" t="str">
            <v>Fidelity China High Yield A-MINCOME(G)-USD (hedged)</v>
          </cell>
          <cell r="AJ386" t="str">
            <v>Dimensional Pacific Basin Small Companies Acc GBP</v>
          </cell>
        </row>
        <row r="387">
          <cell r="AH387" t="str">
            <v>Fidelity Emerging Europe Middle East and Africa A-EUR</v>
          </cell>
          <cell r="AJ387" t="str">
            <v>Dimensional Pacific Basin Small Companies Acc SGD</v>
          </cell>
        </row>
        <row r="388">
          <cell r="AH388" t="str">
            <v>Fidelity Emerging Europe Middle East and Africa A-USD</v>
          </cell>
          <cell r="AJ388" t="str">
            <v>Dimensional Pacific Basin Small Companies Acc USD</v>
          </cell>
        </row>
        <row r="389">
          <cell r="AH389" t="str">
            <v>Fidelity Emerging Markets A-ACC-USD</v>
          </cell>
          <cell r="AJ389" t="str">
            <v>Dimensional Pacific Basin Small Companies DIS GBP</v>
          </cell>
        </row>
        <row r="390">
          <cell r="AH390" t="str">
            <v>Fidelity Emerging Markets A-SGD</v>
          </cell>
          <cell r="AJ390" t="str">
            <v>Dimensional Pacific Basin Small Companies DIS USD</v>
          </cell>
        </row>
        <row r="391">
          <cell r="AH391" t="str">
            <v>Fidelity Emerging Markets SR-ACC-SGD (CPF)</v>
          </cell>
          <cell r="AJ391" t="str">
            <v>Dimensional World Allocation 60/40 Acc EUR</v>
          </cell>
        </row>
        <row r="392">
          <cell r="AH392" t="str">
            <v>Fidelity European Dynamic Growth A-ACC-SGD (hedged)</v>
          </cell>
          <cell r="AJ392" t="str">
            <v>Dimensional World Allocation 60/40 Acc GBP</v>
          </cell>
        </row>
        <row r="393">
          <cell r="AH393" t="str">
            <v>Fidelity European Dynamic Growth A-ACC-USD (hedged)</v>
          </cell>
          <cell r="AJ393" t="str">
            <v>Dimensional World Allocation 60/40 Acc SGD</v>
          </cell>
        </row>
        <row r="394">
          <cell r="AH394" t="str">
            <v>Fidelity European Dynamic Growth A-EUR</v>
          </cell>
          <cell r="AJ394" t="str">
            <v>Dimensional World Allocation 60/40 Acc USD</v>
          </cell>
        </row>
        <row r="395">
          <cell r="AH395" t="str">
            <v>Fidelity European Dynamic Growth A-SGD</v>
          </cell>
          <cell r="AJ395" t="str">
            <v>Dimensional World Allocation 60/40 DIS GBP</v>
          </cell>
        </row>
        <row r="396">
          <cell r="AH396" t="str">
            <v>Fidelity European Growth A-ACC-USD (hedged)</v>
          </cell>
          <cell r="AJ396" t="str">
            <v>Dimensional World Allocation 80/20 Acc EUR</v>
          </cell>
        </row>
        <row r="397">
          <cell r="AH397" t="str">
            <v>Fidelity European Growth A-EUR</v>
          </cell>
          <cell r="AJ397" t="str">
            <v>Dimensional World Allocation 80/20 Acc GBP</v>
          </cell>
        </row>
        <row r="398">
          <cell r="AH398" t="str">
            <v>Fidelity European Growth A-SGD</v>
          </cell>
          <cell r="AJ398" t="str">
            <v>Dimensional World Allocation 80/20 Acc SGD</v>
          </cell>
        </row>
        <row r="399">
          <cell r="AH399" t="str">
            <v>Fidelity European High Yield A-EUR</v>
          </cell>
          <cell r="AJ399" t="str">
            <v>Dimensional World Allocation 80/20 Acc USD</v>
          </cell>
        </row>
        <row r="400">
          <cell r="AH400" t="str">
            <v>Fidelity European High Yield A-MDIST-EUR</v>
          </cell>
          <cell r="AJ400" t="str">
            <v>Dimensional World Equity Acc GBP</v>
          </cell>
        </row>
        <row r="401">
          <cell r="AH401" t="str">
            <v>Fidelity European High Yield A-MDIST-SGD</v>
          </cell>
          <cell r="AJ401" t="str">
            <v>Dimensional World Equity Acc SGD</v>
          </cell>
        </row>
        <row r="402">
          <cell r="AH402" t="str">
            <v>Fidelity Funds - America Fund SR-ACC-SGD (hedged)</v>
          </cell>
          <cell r="AJ402" t="str">
            <v>Dimensional World Equity Acc USD</v>
          </cell>
        </row>
        <row r="403">
          <cell r="AH403" t="str">
            <v>Fidelity Funds - America Fund SR-ACC-USD</v>
          </cell>
          <cell r="AJ403" t="str">
            <v>Dimensional World Equity DIS GBP</v>
          </cell>
        </row>
        <row r="404">
          <cell r="AH404" t="str">
            <v>Fidelity Funds - Asian Special Situations Funds SR-ACC-SGD</v>
          </cell>
          <cell r="AJ404" t="str">
            <v>Dimensional World Equity DIS USD</v>
          </cell>
        </row>
        <row r="405">
          <cell r="AH405" t="str">
            <v>Fidelity Funds - China Focus Fund SR-ACC-SGD</v>
          </cell>
          <cell r="AJ405" t="str">
            <v>DWS Invest Global Agribusiness SGD LC</v>
          </cell>
        </row>
        <row r="406">
          <cell r="AH406" t="str">
            <v>Fidelity Funds - Emerging Markets Fund A ACC-USD</v>
          </cell>
          <cell r="AJ406" t="str">
            <v>DWS Invest Global Agribusiness USD LC</v>
          </cell>
        </row>
        <row r="407">
          <cell r="AH407" t="str">
            <v>Fidelity Funds - European Growth Fund SR-ACC-EUR*</v>
          </cell>
          <cell r="AJ407" t="str">
            <v>DWS Invest Global Infrastructure LDMH(P) SGD</v>
          </cell>
        </row>
        <row r="408">
          <cell r="AH408" t="str">
            <v>Fidelity Funds - European Growth Fund SR-ACC-SGD</v>
          </cell>
          <cell r="AJ408" t="str">
            <v>DWS Invest Multi Opportunities LCH AUD</v>
          </cell>
        </row>
        <row r="409">
          <cell r="AH409" t="str">
            <v>Fidelity Funds - Global Dividend Fund SR-MINCOME(G)-SGD</v>
          </cell>
          <cell r="AJ409" t="str">
            <v>DWS Invest Multi Opportunities LCH USD</v>
          </cell>
        </row>
        <row r="410">
          <cell r="AH410" t="str">
            <v>Fidelity Funds - Greater China Fund SR-ACC-SGD</v>
          </cell>
          <cell r="AJ410" t="str">
            <v>DWS Invest Multi Opportunities LDMH AUD</v>
          </cell>
        </row>
        <row r="411">
          <cell r="AH411" t="str">
            <v>Fidelity Funds European High Yield Fund A MINC(G) SGD (hedged)</v>
          </cell>
          <cell r="AJ411" t="str">
            <v>DWS Invest Multi Opportunities LDMH SGD</v>
          </cell>
        </row>
        <row r="412">
          <cell r="AH412" t="str">
            <v>Fidelity Funds Sustainable Water &amp; Waste Fund A ACC SGD (SGD USD hedged)</v>
          </cell>
          <cell r="AJ412" t="str">
            <v>DWS Invest Multi Opportunities LDMH USD</v>
          </cell>
        </row>
        <row r="413">
          <cell r="AH413" t="str">
            <v>Fidelity Global Dividend A-MINCOME(G)-AUD (hedged)</v>
          </cell>
          <cell r="AJ413" t="str">
            <v>DWS Invest Top Dividend LC USD</v>
          </cell>
        </row>
        <row r="414">
          <cell r="AH414" t="str">
            <v>Fidelity Global Dividend A-MINCOME(G)-SGD</v>
          </cell>
          <cell r="AJ414" t="str">
            <v>DWS Invest Top Dividend LCH(P) SGD</v>
          </cell>
        </row>
        <row r="415">
          <cell r="AH415" t="str">
            <v>Fidelity Global Dividend A-MINCOME(G)-SGD-H</v>
          </cell>
          <cell r="AJ415" t="str">
            <v>DWS Invest Top Dividend LDQ SGD</v>
          </cell>
        </row>
        <row r="416">
          <cell r="AH416" t="str">
            <v>Fidelity Global Dividend A-MINCOME(G)-USD</v>
          </cell>
          <cell r="AJ416" t="str">
            <v>DWS Invest Top Dividend LDQH(P) SGD</v>
          </cell>
        </row>
        <row r="417">
          <cell r="AH417" t="str">
            <v>Fidelity Global Dividend SR-ACC-SGD (CPF)</v>
          </cell>
          <cell r="AJ417" t="str">
            <v>DWS Invest Top Euroland LC EUR (Buy Disabled)</v>
          </cell>
        </row>
        <row r="418">
          <cell r="AH418" t="str">
            <v>Fidelity Global Financial Services A-ACC-SGD</v>
          </cell>
          <cell r="AJ418" t="str">
            <v>DWS Invest Top Euroland LCH(P) SGD (Buy Disabled)</v>
          </cell>
        </row>
        <row r="419">
          <cell r="AH419" t="str">
            <v>Fidelity Global Financial Services A-EUR</v>
          </cell>
          <cell r="AJ419" t="str">
            <v>DWS Noor Precious Metal Securities A USD (Buy Disabled)</v>
          </cell>
        </row>
        <row r="420">
          <cell r="AH420" t="str">
            <v>Fidelity Global Financial Services A-USD</v>
          </cell>
          <cell r="AJ420" t="str">
            <v>DWS Noor Precious Metal Securities J SGD (Buy Disabled)</v>
          </cell>
        </row>
        <row r="421">
          <cell r="AH421" t="str">
            <v>Fidelity Global Inflation-linked Bond A-ACC-EUR (hedged)</v>
          </cell>
          <cell r="AJ421" t="str">
            <v>Eastspring Inv UT Global Balanced</v>
          </cell>
        </row>
        <row r="422">
          <cell r="AH422" t="str">
            <v>Fidelity Global Inflation-linked Bond A-ACC-USD</v>
          </cell>
          <cell r="AJ422" t="str">
            <v>Eastspring Investments - Asia ESG Bond A USD</v>
          </cell>
        </row>
        <row r="423">
          <cell r="AH423" t="str">
            <v>Fidelity Global Multi Asset Income A-ACC-USD</v>
          </cell>
          <cell r="AJ423" t="str">
            <v>Eastspring Investments - Asia ESG Bond ADM USD</v>
          </cell>
        </row>
        <row r="424">
          <cell r="AH424" t="str">
            <v>Fidelity Global Multi Asset Income A-HMDIST(G)-AUD (hedged)</v>
          </cell>
          <cell r="AJ424" t="str">
            <v>Eastspring Investments - Asia ESG Bond AS SGD-H</v>
          </cell>
        </row>
        <row r="425">
          <cell r="AH425" t="str">
            <v>Fidelity Global Multi Asset Income A-MCDIST(G)-SGD (SGD/USD Hedged)</v>
          </cell>
          <cell r="AJ425" t="str">
            <v>Eastspring Investments - Asia ESG Bond ASDM SGD-H</v>
          </cell>
        </row>
        <row r="426">
          <cell r="AH426" t="str">
            <v>Fidelity Global Multi Asset Income A-MINCOME(G)-HKD</v>
          </cell>
          <cell r="AJ426" t="str">
            <v>Eastspring Investments - Asia Real Estate Multi Asset Income Cl A USD</v>
          </cell>
        </row>
        <row r="427">
          <cell r="AH427" t="str">
            <v>Fidelity Global Multi Asset Income A-MINCOME(G)-SGD</v>
          </cell>
          <cell r="AJ427" t="str">
            <v>Eastspring Investments - Asia Real Estate Multi Asset Income Cl ADM USD</v>
          </cell>
        </row>
        <row r="428">
          <cell r="AH428" t="str">
            <v>Fidelity Global Multi Asset Income A-MINCOME(G)-SGD (SGD/USD Hedged)</v>
          </cell>
          <cell r="AJ428" t="str">
            <v>Eastspring Investments - Asia Real Estate Multi Asset Income Cl ASDM SGD-H</v>
          </cell>
        </row>
        <row r="429">
          <cell r="AH429" t="str">
            <v>Fidelity Global Multi Asset Income A-MINCOME(G)-USD</v>
          </cell>
          <cell r="AJ429" t="str">
            <v>Eastspring Investments - Asian Bond AADM AUD-H</v>
          </cell>
        </row>
        <row r="430">
          <cell r="AH430" t="str">
            <v>Fidelity Global Multi Asset Income A-QINCOME(G)-SGD</v>
          </cell>
          <cell r="AJ430" t="str">
            <v>Eastspring Investments - Asian Bond ADQ USD</v>
          </cell>
        </row>
        <row r="431">
          <cell r="AH431" t="str">
            <v>Fidelity Global Technology A-ACC SGD</v>
          </cell>
          <cell r="AJ431" t="str">
            <v>Eastspring Investments - Asian Bond AS SGD</v>
          </cell>
        </row>
        <row r="432">
          <cell r="AH432" t="str">
            <v>Fidelity Global Technology A-ACC-USD</v>
          </cell>
          <cell r="AJ432" t="str">
            <v>Eastspring Investments - Asian Bond AS SGD-H</v>
          </cell>
        </row>
        <row r="433">
          <cell r="AH433" t="str">
            <v>Fidelity Global Technology A-EUR</v>
          </cell>
          <cell r="AJ433" t="str">
            <v>Eastspring Investments - Asian Bond ASDM SGD</v>
          </cell>
        </row>
        <row r="434">
          <cell r="AH434" t="str">
            <v>Fidelity Greater China A-SGD</v>
          </cell>
          <cell r="AJ434" t="str">
            <v>Eastspring Investments - Asian Bond ASDM SGD-H</v>
          </cell>
        </row>
        <row r="435">
          <cell r="AH435" t="str">
            <v>Fidelity Greater China A-USD</v>
          </cell>
          <cell r="AJ435" t="str">
            <v>Eastspring Investments - Asian Equity Income A USD</v>
          </cell>
        </row>
        <row r="436">
          <cell r="AH436" t="str">
            <v>Fidelity Indonesia A-USD</v>
          </cell>
          <cell r="AJ436" t="str">
            <v>Eastspring Investments - Asian Equity Income AADM AUD-H</v>
          </cell>
        </row>
        <row r="437">
          <cell r="AH437" t="str">
            <v>Fidelity Latin America A-USD</v>
          </cell>
          <cell r="AJ437" t="str">
            <v>Eastspring Investments - Asian Equity Income AS SGD</v>
          </cell>
        </row>
        <row r="438">
          <cell r="AH438" t="str">
            <v>Fidelity Sustainable Asia Equity A-SGD</v>
          </cell>
          <cell r="AJ438" t="str">
            <v>Eastspring Investments - Asian Equity Income AS SGD-H</v>
          </cell>
        </row>
        <row r="439">
          <cell r="AH439" t="str">
            <v>Fidelity Sustainable Asia Equity A-USD</v>
          </cell>
          <cell r="AJ439" t="str">
            <v>Eastspring Investments - Asian Equity Income ASDM SGD</v>
          </cell>
        </row>
        <row r="440">
          <cell r="AH440" t="str">
            <v>Fidelity Sustainable Asia Equity SR-ACC-SGD (CPF)</v>
          </cell>
          <cell r="AJ440" t="str">
            <v>Eastspring Investments - Asian High Yield Bond AADM AUD-H</v>
          </cell>
        </row>
        <row r="441">
          <cell r="AH441" t="str">
            <v>Fidelity Sustainable Emerging Markets Equity A-EUR</v>
          </cell>
          <cell r="AJ441" t="str">
            <v>Eastspring Investments - Asian High Yield Bond ADM USD</v>
          </cell>
        </row>
        <row r="442">
          <cell r="AH442" t="str">
            <v>Fidelity Sustainable Emerging Markets Equity A-USD</v>
          </cell>
          <cell r="AJ442" t="str">
            <v>Eastspring Investments - Asian High Yield Bond ANDM NZD-H</v>
          </cell>
        </row>
        <row r="443">
          <cell r="AH443" t="str">
            <v>Fidelity Sustainable Water &amp; Waste Fund A-ACC-USD</v>
          </cell>
          <cell r="AJ443" t="str">
            <v>Eastspring Investments - Asian High Yield Bond AS SGD-H</v>
          </cell>
        </row>
        <row r="444">
          <cell r="AH444" t="str">
            <v>Fidelity US High Yield A-MDIST-SGD</v>
          </cell>
          <cell r="AJ444" t="str">
            <v>Eastspring Investments - Asian High Yield Bond ASDM SGD</v>
          </cell>
        </row>
        <row r="445">
          <cell r="AH445" t="str">
            <v>Fidelity US High Yield A-MDIST-USD</v>
          </cell>
          <cell r="AJ445" t="str">
            <v>Eastspring Investments - Asian High Yield Bond ASDM SGD-H</v>
          </cell>
        </row>
        <row r="446">
          <cell r="AH446" t="str">
            <v>Fidelity US High Yield A-USD</v>
          </cell>
          <cell r="AJ446" t="str">
            <v>Eastspring Investments - Asian High Yield Bond Cl A USD</v>
          </cell>
        </row>
        <row r="447">
          <cell r="AH447" t="str">
            <v>First Eagle Amundi International AHS-C SGD-H</v>
          </cell>
          <cell r="AJ447" t="str">
            <v>Eastspring Investments - Asian Low Volatility Equity Fund ADM USD</v>
          </cell>
        </row>
        <row r="448">
          <cell r="AH448" t="str">
            <v>First Eagle Amundi International AHS-MD SGD-H</v>
          </cell>
          <cell r="AJ448" t="str">
            <v>Eastspring Investments - Asian Low Volatility Equity Fund AS SGD</v>
          </cell>
        </row>
        <row r="449">
          <cell r="AH449" t="str">
            <v>First Eagle Amundi International AHS-QD SGD-H</v>
          </cell>
          <cell r="AJ449" t="str">
            <v>Eastspring Investments - Asian Low Volatility Equity Fund AS SGD-H</v>
          </cell>
        </row>
        <row r="450">
          <cell r="AH450" t="str">
            <v>First Eagle Amundi International AS-C SGD</v>
          </cell>
          <cell r="AJ450" t="str">
            <v>Eastspring Investments - Asian Low Volatility Equity Fund ASDM SGD</v>
          </cell>
        </row>
        <row r="451">
          <cell r="AH451" t="str">
            <v>First Eagle Amundi International Fund AU2-C USD</v>
          </cell>
          <cell r="AJ451" t="str">
            <v>Eastspring Investments - Asian Low Volatility Equity Fund ASDM SGD-H</v>
          </cell>
        </row>
        <row r="452">
          <cell r="AH452" t="str">
            <v>First Sentier Bridge A DIS SGD</v>
          </cell>
          <cell r="AJ452" t="str">
            <v>Eastspring Investments - Asian Property Securities A USD</v>
          </cell>
        </row>
        <row r="453">
          <cell r="AH453" t="str">
            <v>First Sentier Bridge A MDIS SGD</v>
          </cell>
          <cell r="AJ453" t="str">
            <v>Eastspring Investments - Asian Property Securities AS SGD</v>
          </cell>
        </row>
        <row r="454">
          <cell r="AH454" t="str">
            <v>First Sentier Global Balanced A Acc SGD</v>
          </cell>
          <cell r="AJ454" t="str">
            <v>Eastspring Investments - Asian Property Securities ASDQ SGD</v>
          </cell>
        </row>
        <row r="455">
          <cell r="AH455" t="str">
            <v>First Sentier Global Balanced A Acc USD</v>
          </cell>
          <cell r="AJ455" t="str">
            <v>Eastspring Investments - China Equity Fund AS SGD</v>
          </cell>
        </row>
        <row r="456">
          <cell r="AH456" t="str">
            <v>First Sentier Global Listed Infrastructure A DIS SGD</v>
          </cell>
          <cell r="AJ456" t="str">
            <v>Eastspring Investments - Global Dynamic Growth Equity A USD</v>
          </cell>
        </row>
        <row r="457">
          <cell r="AH457" t="str">
            <v>First Sentier Global Listed Infrastructure A DIS USD</v>
          </cell>
          <cell r="AJ457" t="str">
            <v>Eastspring Investments - Global Dynamic Growth Equity AS SGD-H</v>
          </cell>
        </row>
        <row r="458">
          <cell r="AH458" t="str">
            <v>Franklin Floating Rate A (dis) SGD-H1</v>
          </cell>
          <cell r="AJ458" t="str">
            <v>Eastspring Investments - Global Low Volatility Equity AS SGD</v>
          </cell>
        </row>
        <row r="459">
          <cell r="AH459" t="str">
            <v>Franklin Floating Rate A (dis) USD</v>
          </cell>
          <cell r="AJ459" t="str">
            <v>Eastspring Investments - Global Market Navigator AADMC1 AUD-H</v>
          </cell>
        </row>
        <row r="460">
          <cell r="AH460" t="str">
            <v>Franklin Templeton Western Asset Global Bond Trust A Acc SGD</v>
          </cell>
          <cell r="AJ460" t="str">
            <v>Eastspring Investments - Global Market Navigator AS SGD</v>
          </cell>
        </row>
        <row r="461">
          <cell r="AH461" t="str">
            <v>FSSA ASEAN All Cap A Acc SGD</v>
          </cell>
          <cell r="AJ461" t="str">
            <v>Eastspring Investments - Global Market Navigator AS SGD-H</v>
          </cell>
        </row>
        <row r="462">
          <cell r="AH462" t="str">
            <v>FSSA Asia Opportunities A Acc SGD</v>
          </cell>
          <cell r="AJ462" t="str">
            <v>Eastspring Investments - Global Market Navigator ASDMC1 SGD-H</v>
          </cell>
        </row>
        <row r="463">
          <cell r="AH463" t="str">
            <v>FSSA Asian Growth A Acc SGD</v>
          </cell>
          <cell r="AJ463" t="str">
            <v>Eastspring Investments - Global Market Navigator Fund Class A USD</v>
          </cell>
        </row>
        <row r="464">
          <cell r="AH464" t="str">
            <v>FSSA Asian Growth A Acc USD</v>
          </cell>
          <cell r="AJ464" t="str">
            <v>Eastspring Investments - India Discovery fund A USD</v>
          </cell>
        </row>
        <row r="465">
          <cell r="AH465" t="str">
            <v>FSSA Dividend Advantage A QDIS SGD</v>
          </cell>
          <cell r="AJ465" t="str">
            <v>Eastspring Investments - India Discovery fund AS SGD</v>
          </cell>
        </row>
        <row r="466">
          <cell r="AH466" t="str">
            <v>FSSA Dividend Advantage A QDIS USD</v>
          </cell>
          <cell r="AJ466" t="str">
            <v>Eastspring Investments - India Discovery fund AS SGD-H</v>
          </cell>
        </row>
        <row r="467">
          <cell r="AH467" t="str">
            <v>FSSA Regional China A Acc SGD</v>
          </cell>
          <cell r="AJ467" t="str">
            <v>Eastspring Investments - Japan Dynamic A USD</v>
          </cell>
        </row>
        <row r="468">
          <cell r="AH468" t="str">
            <v>FSSA Regional China A Acc USD</v>
          </cell>
          <cell r="AJ468" t="str">
            <v>Eastspring Investments - Japan Dynamic A USD-H</v>
          </cell>
        </row>
        <row r="469">
          <cell r="AH469" t="str">
            <v>FSSA Regional India A Acc SGD</v>
          </cell>
          <cell r="AJ469" t="str">
            <v>Eastspring Investments - Japan Dynamic AJ JPY</v>
          </cell>
        </row>
        <row r="470">
          <cell r="AH470" t="str">
            <v>FTGF ClearBridge Global Infrastructure Income A Acc USD</v>
          </cell>
          <cell r="AJ470" t="str">
            <v>Eastspring Investments - Japan Dynamic AS SGD</v>
          </cell>
        </row>
        <row r="471">
          <cell r="AH471" t="str">
            <v>FTGF ClearBridge Global Infrastructure Income A Mdis AUD-H Plus</v>
          </cell>
          <cell r="AJ471" t="str">
            <v>Eastspring Investments - Japan Dynamic AS SGD-H</v>
          </cell>
        </row>
        <row r="472">
          <cell r="AH472" t="str">
            <v>FTGF ClearBridge Global Infrastructure Income A Mdis SGD-H Plus</v>
          </cell>
          <cell r="AJ472" t="str">
            <v>Eastspring Investments - Philippines Equity A USD</v>
          </cell>
        </row>
        <row r="473">
          <cell r="AH473" t="str">
            <v>FTGF ClearBridge Global Infrastructure Income A Mdis USD Plus</v>
          </cell>
          <cell r="AJ473" t="str">
            <v>Eastspring Investments - Philippines Equity AS SGD</v>
          </cell>
        </row>
        <row r="474">
          <cell r="AH474" t="str">
            <v>FTGF ClearBridge Infrastructure Value A Mdis SGD-H Plus</v>
          </cell>
          <cell r="AJ474" t="str">
            <v>Eastspring Investments - US High Investment Grade Bond A USD</v>
          </cell>
        </row>
        <row r="475">
          <cell r="AH475" t="str">
            <v>FTGF ClearBridge US Aggressive Growth A Acc AUD-H</v>
          </cell>
          <cell r="AJ475" t="str">
            <v>Eastspring Investments - US High Investment Grade Bond AS SGD</v>
          </cell>
        </row>
        <row r="476">
          <cell r="AH476" t="str">
            <v>FTGF ClearBridge US Aggressive Growth A Acc SGD-H</v>
          </cell>
          <cell r="AJ476" t="str">
            <v>Eastspring Investments Funds - Monthly Income Plan A SGD</v>
          </cell>
        </row>
        <row r="477">
          <cell r="AH477" t="str">
            <v>FTGF ClearBridge US Aggressive Growth A Acc USD</v>
          </cell>
          <cell r="AJ477" t="str">
            <v>Eastspring Investments Funds - Monthly Income Plan M RMB-H</v>
          </cell>
        </row>
        <row r="478">
          <cell r="AH478" t="str">
            <v>FTGF Royce US Small Cap Opportunity A Acc AUD-H</v>
          </cell>
          <cell r="AJ478" t="str">
            <v>Eastspring Investments Funds - Monthly Income Plan M SGD</v>
          </cell>
        </row>
        <row r="479">
          <cell r="AH479" t="str">
            <v>FTGF Royce US Small Cap Opportunity A Acc SGD-H</v>
          </cell>
          <cell r="AJ479" t="str">
            <v>Eastspring Investments Funds - Monthly Income Plan S SGD</v>
          </cell>
        </row>
        <row r="480">
          <cell r="AH480" t="str">
            <v>FTGF Royce US Small Cap Opportunity A Acc USD</v>
          </cell>
          <cell r="AJ480" t="str">
            <v>Eastspring Investments Unit Trusts - Asian Balanced SGD</v>
          </cell>
        </row>
        <row r="481">
          <cell r="AH481" t="str">
            <v>FTGF Royce US Small Cap Opportunity Fund Class A SGD Accumulating</v>
          </cell>
          <cell r="AJ481" t="str">
            <v>Eastspring Investments Unit Trusts - Asian Infrastructure Equity SGD</v>
          </cell>
        </row>
        <row r="482">
          <cell r="AH482" t="str">
            <v>FTGF Western Asset US Government Liquidity A Acc USD</v>
          </cell>
          <cell r="AJ482" t="str">
            <v>Eastspring Investments Unit Trusts - Dragon Peacock A SGD</v>
          </cell>
        </row>
        <row r="483">
          <cell r="AH483" t="str">
            <v>FTIF - Franklin Biotechnology Discovery A (acc) USD</v>
          </cell>
          <cell r="AJ483" t="str">
            <v>Eastspring Investments Unit Trusts - Global Technology SGD</v>
          </cell>
        </row>
        <row r="484">
          <cell r="AH484" t="str">
            <v>FTIF - Franklin Biotechnology Discovery A Acc SGD</v>
          </cell>
          <cell r="AJ484" t="str">
            <v>Eastspring Investments Unit Trusts - Global Themes SGD</v>
          </cell>
        </row>
        <row r="485">
          <cell r="AH485" t="str">
            <v>FTIF - Franklin Gold and Precious Metals A (acc) SGD</v>
          </cell>
          <cell r="AJ485" t="str">
            <v>Eastspring Investments Unit Trusts - Global Themes USD</v>
          </cell>
        </row>
        <row r="486">
          <cell r="AH486" t="str">
            <v>FTIF - Franklin Gold and Precious Metals A (acc) USD</v>
          </cell>
          <cell r="AJ486" t="str">
            <v>Eastspring Investments Unit Trusts - Pan European SGD</v>
          </cell>
        </row>
        <row r="487">
          <cell r="AH487" t="str">
            <v>FTIF - Franklin Income A MDIS SGD-H1</v>
          </cell>
          <cell r="AJ487" t="str">
            <v>Eastspring Investments Unit Trusts - Singapore ASEAN Equity SGD</v>
          </cell>
        </row>
        <row r="488">
          <cell r="AH488" t="str">
            <v>FTIF - Franklin Income A MDIS USD</v>
          </cell>
          <cell r="AJ488" t="str">
            <v>Eastspring Investments Unit Trusts - Singapore Select Bond A SGD</v>
          </cell>
        </row>
        <row r="489">
          <cell r="AH489" t="str">
            <v>FTIF - Franklin India A (acc) SGD</v>
          </cell>
          <cell r="AJ489" t="str">
            <v>Eastspring Investments Unit Trusts - Singapore Select Bond AD SGD</v>
          </cell>
        </row>
        <row r="490">
          <cell r="AH490" t="str">
            <v>FTIF - Franklin India A (acc) USD</v>
          </cell>
          <cell r="AJ490" t="str">
            <v>Eastspring SGD Cash A SGD</v>
          </cell>
        </row>
        <row r="491">
          <cell r="AH491" t="str">
            <v>FTIF - Franklin India AS (acc) SGD (CPF)</v>
          </cell>
          <cell r="AJ491" t="str">
            <v>Fidelity America A-SGD</v>
          </cell>
        </row>
        <row r="492">
          <cell r="AH492" t="str">
            <v>FTIF - Franklin K2 Alt Strat Fd A (acc) SGD-H1</v>
          </cell>
          <cell r="AJ492" t="str">
            <v>Fidelity America A-SGD (hedged)</v>
          </cell>
        </row>
        <row r="493">
          <cell r="AH493" t="str">
            <v>FTIF - Franklin K2 Alternative Strategies Fund A (acc) USD</v>
          </cell>
          <cell r="AJ493" t="str">
            <v>Fidelity America A-USD</v>
          </cell>
        </row>
        <row r="494">
          <cell r="AH494" t="str">
            <v>FTIF - Franklin Mutual US Value A Acc EUR</v>
          </cell>
          <cell r="AJ494" t="str">
            <v>Fidelity America SR-ACC-SGD (CPF)</v>
          </cell>
        </row>
        <row r="495">
          <cell r="AH495" t="str">
            <v>FTIF - Franklin Mutual US Value A Acc SGD</v>
          </cell>
          <cell r="AJ495" t="str">
            <v xml:space="preserve">Fidelity AP Div USD </v>
          </cell>
        </row>
        <row r="496">
          <cell r="AH496" t="str">
            <v>FTIF - Franklin Mutual US Value A Acc USD</v>
          </cell>
          <cell r="AJ496" t="str">
            <v>Fidelity ASEAN A-SGD</v>
          </cell>
        </row>
        <row r="497">
          <cell r="AH497" t="str">
            <v>FTIF - Franklin Technology A (acc) SGD-H1</v>
          </cell>
          <cell r="AJ497" t="str">
            <v>Fidelity ASEAN A-USD</v>
          </cell>
        </row>
        <row r="498">
          <cell r="AH498" t="str">
            <v>FTIF - Franklin Technology A (acc) USD</v>
          </cell>
          <cell r="AJ498" t="str">
            <v>Fidelity Asian High Yield A-ACC-EUR</v>
          </cell>
        </row>
        <row r="499">
          <cell r="AH499" t="str">
            <v>FTIF - Franklin US Opportunities A Acc SGD</v>
          </cell>
          <cell r="AJ499" t="str">
            <v>Fidelity Asian High Yield A-HMDIST(G)-AUD (hedged)</v>
          </cell>
        </row>
        <row r="500">
          <cell r="AH500" t="str">
            <v>FTIF - Franklin US Opportunities A Acc SGD-H1</v>
          </cell>
          <cell r="AJ500" t="str">
            <v>Fidelity Asian High Yield A-MDIST-HKD</v>
          </cell>
        </row>
        <row r="501">
          <cell r="AH501" t="str">
            <v>FTIF - Franklin US Opportunities A Acc USD</v>
          </cell>
          <cell r="AJ501" t="str">
            <v>Fidelity Asian High Yield A-MDIST-SGD (hedged)</v>
          </cell>
        </row>
        <row r="502">
          <cell r="AH502" t="str">
            <v>FTIF - Franklin US Opportunities AS Acc SGD (CPF)</v>
          </cell>
          <cell r="AJ502" t="str">
            <v>Fidelity Asian High Yield A-MDIST-USD</v>
          </cell>
        </row>
        <row r="503">
          <cell r="AH503" t="str">
            <v>FTIF - Templeton Asian Smaller Companies A (Ydis) USD</v>
          </cell>
          <cell r="AJ503" t="str">
            <v>Fidelity Asian High Yield A-MINCOME(G)-SGD (hedged)</v>
          </cell>
        </row>
        <row r="504">
          <cell r="AH504" t="str">
            <v>FTIF - Templeton Asian Smaller Companies A Acc SGD</v>
          </cell>
          <cell r="AJ504" t="str">
            <v>Fidelity Asian High Yield A-RMB (hedged)</v>
          </cell>
        </row>
        <row r="505">
          <cell r="AH505" t="str">
            <v>FTIF - Templeton China A Acc SGD</v>
          </cell>
          <cell r="AJ505" t="str">
            <v>Fidelity Asian Special Situations A-USD</v>
          </cell>
        </row>
        <row r="506">
          <cell r="AH506" t="str">
            <v>FTIF - Templeton China A Acc USD</v>
          </cell>
          <cell r="AJ506" t="str">
            <v>Fidelity Australian Diversified Equity A-AUD</v>
          </cell>
        </row>
        <row r="507">
          <cell r="AH507" t="str">
            <v>FTIF - Templeton Frontier Markets A (acc) USD</v>
          </cell>
          <cell r="AJ507" t="str">
            <v>Fidelity China Consumer A-ACC-AUD (hedged)</v>
          </cell>
        </row>
        <row r="508">
          <cell r="AH508" t="str">
            <v>FTIF - Templeton Frontier Markets A Acc SGD</v>
          </cell>
          <cell r="AJ508" t="str">
            <v>Fidelity China Consumer A-SGD</v>
          </cell>
        </row>
        <row r="509">
          <cell r="AH509" t="str">
            <v>FTIF - Templeton Global A Acc SGD</v>
          </cell>
          <cell r="AJ509" t="str">
            <v>Fidelity China Consumer A-USD</v>
          </cell>
        </row>
        <row r="510">
          <cell r="AH510" t="str">
            <v>FTIF - Templeton Global A Acc USD</v>
          </cell>
          <cell r="AJ510" t="str">
            <v>Fidelity China Focus A-ACC USD</v>
          </cell>
        </row>
        <row r="511">
          <cell r="AH511" t="str">
            <v>FTIF - Templeton Global AS Acc SGD (CPF)</v>
          </cell>
          <cell r="AJ511" t="str">
            <v>Fidelity China Focus A-ACC-EUR</v>
          </cell>
        </row>
        <row r="512">
          <cell r="AH512" t="str">
            <v>FTIF - Templeton Global Balanced A Acc SGD</v>
          </cell>
          <cell r="AJ512" t="str">
            <v>Fidelity China Focus A-ACC-HKD</v>
          </cell>
        </row>
        <row r="513">
          <cell r="AH513" t="str">
            <v>FTIF - Templeton Global Balanced A QDIS USD</v>
          </cell>
          <cell r="AJ513" t="str">
            <v>Fidelity China Focus A-GBP</v>
          </cell>
        </row>
        <row r="514">
          <cell r="AH514" t="str">
            <v>FTIF - Templeton Global Bond A (Mdis) SGD</v>
          </cell>
          <cell r="AJ514" t="str">
            <v>Fidelity China Focus A-SGD</v>
          </cell>
        </row>
        <row r="515">
          <cell r="AH515" t="str">
            <v>FTIF - Templeton Global Bond A (Mdis) SGD-H1</v>
          </cell>
          <cell r="AJ515" t="str">
            <v>Fidelity China Focus A-USD</v>
          </cell>
        </row>
        <row r="516">
          <cell r="AH516" t="str">
            <v>FTIF - Templeton Global Bond A (Mdis) USD</v>
          </cell>
          <cell r="AJ516" t="str">
            <v>Fidelity China High Yield A-HMDIST(G) AUD (hedged)</v>
          </cell>
        </row>
        <row r="517">
          <cell r="AH517" t="str">
            <v>FTIF - Templeton Global Bond A Acc USD</v>
          </cell>
          <cell r="AJ517" t="str">
            <v>Fidelity China High Yield A-MINCOME(G)-SGD (hedged)</v>
          </cell>
        </row>
        <row r="518">
          <cell r="AH518" t="str">
            <v>FTIF - Templeton Global Total Return A (Mdis) AUD-H1</v>
          </cell>
          <cell r="AJ518" t="str">
            <v>Fidelity China High Yield A-MINCOME(G)-USD (hedged)</v>
          </cell>
        </row>
        <row r="519">
          <cell r="AH519" t="str">
            <v>FTIF - Templeton Global Total Return A (Mdis) SGD-H1</v>
          </cell>
          <cell r="AJ519" t="str">
            <v>Fidelity Emerging Europe Middle East and Africa A-EUR</v>
          </cell>
        </row>
        <row r="520">
          <cell r="AH520" t="str">
            <v>FTIF - Templeton Global Total Return A Acc USD</v>
          </cell>
          <cell r="AJ520" t="str">
            <v>Fidelity Emerging Europe Middle East and Africa A-SGD</v>
          </cell>
        </row>
        <row r="521">
          <cell r="AH521" t="str">
            <v>FTIF - Templeton Global Total Return A MDIS SGD</v>
          </cell>
          <cell r="AJ521" t="str">
            <v>Fidelity Emerging Europe Middle East and Africa A-USD</v>
          </cell>
        </row>
        <row r="522">
          <cell r="AH522" t="str">
            <v>FTIF - Templeton Global Total Return A MDIS USD</v>
          </cell>
          <cell r="AJ522" t="str">
            <v>Fidelity Emerging Markets A-ACC-USD</v>
          </cell>
        </row>
        <row r="523">
          <cell r="AH523" t="str">
            <v>FTSF - Franklin Global Sukuk A (Mdis) SGD</v>
          </cell>
          <cell r="AJ523" t="str">
            <v>Fidelity Emerging Markets A-SGD</v>
          </cell>
        </row>
        <row r="524">
          <cell r="AH524" t="str">
            <v>FTSF - Franklin Shariah Technology A Acc SGD</v>
          </cell>
          <cell r="AJ524" t="str">
            <v>Fidelity Emerging Markets SR-ACC-SGD (CPF)</v>
          </cell>
        </row>
        <row r="525">
          <cell r="AH525" t="str">
            <v>FTSF - Franklin Shariah Technology A Acc SGD-H1</v>
          </cell>
          <cell r="AJ525" t="str">
            <v>Fidelity Euro Bond A Eur</v>
          </cell>
        </row>
        <row r="526">
          <cell r="AH526" t="str">
            <v>FTSF - Franklin Shariah Technology A Acc USD</v>
          </cell>
          <cell r="AJ526" t="str">
            <v>Fidelity European Dynamic Growth A-ACC-SGD (hedged)</v>
          </cell>
        </row>
        <row r="527">
          <cell r="AH527" t="str">
            <v>FTSF - Templeton Shariah Global Equity A Acc SGD</v>
          </cell>
          <cell r="AJ527" t="str">
            <v>Fidelity European Dynamic Growth A-ACC-USD (hedged)</v>
          </cell>
        </row>
        <row r="528">
          <cell r="AH528" t="str">
            <v>FTSF - Templeton Shariah Global Equity AS Acc SGD (CPF)</v>
          </cell>
          <cell r="AJ528" t="str">
            <v>Fidelity European Dynamic Growth A-EUR</v>
          </cell>
        </row>
        <row r="529">
          <cell r="AH529" t="str">
            <v>Fullerton Asia Income Return A SGD</v>
          </cell>
          <cell r="AJ529" t="str">
            <v>Fidelity European Dynamic Growth A-SGD</v>
          </cell>
        </row>
        <row r="530">
          <cell r="AH530" t="str">
            <v>Fullerton Asia Income Return B USD</v>
          </cell>
          <cell r="AJ530" t="str">
            <v>Fidelity European Growth A-ACC-USD (hedged)</v>
          </cell>
        </row>
        <row r="531">
          <cell r="AH531" t="str">
            <v>Fullerton Lux Funds - Asia Absolute Alpha A Acc SGD</v>
          </cell>
          <cell r="AJ531" t="str">
            <v>Fidelity European Growth A-EUR</v>
          </cell>
        </row>
        <row r="532">
          <cell r="AH532" t="str">
            <v>Fullerton Lux Funds - Asia Absolute Alpha Class A Acc USD</v>
          </cell>
          <cell r="AJ532" t="str">
            <v>Fidelity European Growth A-SGD</v>
          </cell>
        </row>
        <row r="533">
          <cell r="AH533" t="str">
            <v>Fullerton Lux Funds - Global Absolute Alpha A Acc SGD</v>
          </cell>
          <cell r="AJ533" t="str">
            <v>Fidelity European High Yield A-EUR</v>
          </cell>
        </row>
        <row r="534">
          <cell r="AH534" t="str">
            <v>Fullerton Lux Funds - Global Absolute Alpha A Acc USD</v>
          </cell>
          <cell r="AJ534" t="str">
            <v>Fidelity European High Yield A-MDIST-EUR</v>
          </cell>
        </row>
        <row r="535">
          <cell r="AH535" t="str">
            <v>Fullerton SGD Cash Fund A SGD</v>
          </cell>
          <cell r="AJ535" t="str">
            <v>Fidelity European High Yield A-MDIST-SGD</v>
          </cell>
        </row>
        <row r="536">
          <cell r="AH536" t="str">
            <v>Fullerton SGD Cash Fund C SGD</v>
          </cell>
          <cell r="AJ536" t="str">
            <v>Fidelity FPS Global Growth USD</v>
          </cell>
        </row>
        <row r="537">
          <cell r="AH537" t="str">
            <v>Fullerton Total Return Multi-Asset Advantage A SGD</v>
          </cell>
          <cell r="AJ537" t="str">
            <v>Fidelity France EUR</v>
          </cell>
        </row>
        <row r="538">
          <cell r="AH538" t="str">
            <v>Fullerton USD Cash Fund A USD</v>
          </cell>
          <cell r="AJ538" t="str">
            <v>Fidelity Funds - America Fund SR-ACC-SGD (hedged)</v>
          </cell>
        </row>
        <row r="539">
          <cell r="AH539" t="str">
            <v>GROW Model Portfolio (BLK) - Balanced</v>
          </cell>
          <cell r="AJ539" t="str">
            <v>Fidelity Funds - America Fund SR-ACC-USD</v>
          </cell>
        </row>
        <row r="540">
          <cell r="AH540" t="str">
            <v>GROW Model Portfolio (BLK) - Conservative</v>
          </cell>
          <cell r="AJ540" t="str">
            <v>Fidelity Funds - Asian Special Situations Funds SR-ACC-SGD</v>
          </cell>
        </row>
        <row r="541">
          <cell r="AH541" t="str">
            <v>GROW Model Portfolio (BLK) - Growth</v>
          </cell>
          <cell r="AJ541" t="str">
            <v>Fidelity Funds - China Focus Fund SR-ACC-SGD</v>
          </cell>
        </row>
        <row r="542">
          <cell r="AH542" t="str">
            <v>GrowthPath Portfolios-GrowthPath 2040 SGD</v>
          </cell>
          <cell r="AJ542" t="str">
            <v>Fidelity Funds - Emerging Markets Fund A ACC-USD</v>
          </cell>
        </row>
        <row r="543">
          <cell r="AH543" t="str">
            <v>GS Asia High Yield Bond Portfolio Acc USD</v>
          </cell>
          <cell r="AJ543" t="str">
            <v>Fidelity Funds - European Growth Fund SR-ACC-EUR*</v>
          </cell>
        </row>
        <row r="544">
          <cell r="AH544" t="str">
            <v>GS Asia High Yield Bond Portfolio MDist SGD-H</v>
          </cell>
          <cell r="AJ544" t="str">
            <v>Fidelity Funds - European Growth Fund SR-ACC-SGD</v>
          </cell>
        </row>
        <row r="545">
          <cell r="AH545" t="str">
            <v>GS Asia High Yield Bond Portfolio MDist USD</v>
          </cell>
          <cell r="AJ545" t="str">
            <v>Fidelity Funds - Global Dividend Fund SR-MINCOME(G)-SGD</v>
          </cell>
        </row>
        <row r="546">
          <cell r="AH546" t="str">
            <v>GS Emerging Markets Corporate Bond Portfolio Stable MDist AUD-H</v>
          </cell>
          <cell r="AJ546" t="str">
            <v>Fidelity Funds - Global Focus Fund A USD*</v>
          </cell>
        </row>
        <row r="547">
          <cell r="AH547" t="str">
            <v>GS Emerging Markets Corporate Bond Portfolio Stable MDist GBP-H</v>
          </cell>
          <cell r="AJ547" t="str">
            <v>Fidelity Funds - Greater China Fund SR-ACC-SGD</v>
          </cell>
        </row>
        <row r="548">
          <cell r="AH548" t="str">
            <v>GS Emerging Markets Corporate Bond Portfolio Stable MDist SGD-H</v>
          </cell>
          <cell r="AJ548" t="str">
            <v>Fidelity Funds - Japan Smaller Companies Fund A JPY*</v>
          </cell>
        </row>
        <row r="549">
          <cell r="AH549" t="str">
            <v>GS Emerging Markets Corporate Bond Portfolio Stable MDist USD</v>
          </cell>
          <cell r="AJ549" t="str">
            <v>Fidelity Funds - Sustainable Japan Equity Fund A JPY</v>
          </cell>
        </row>
        <row r="550">
          <cell r="AH550" t="str">
            <v>GS Emerging Markets Equity ESG Portfolio Acc USD</v>
          </cell>
          <cell r="AJ550" t="str">
            <v>Fidelity Funds European High Yield Fund A MINC(G) SGD (hedged)</v>
          </cell>
        </row>
        <row r="551">
          <cell r="AH551" t="str">
            <v>GS Global Environmental Impact Equity Portfolio Acc SGD</v>
          </cell>
          <cell r="AJ551" t="str">
            <v>Fidelity Funds Sustainable Consumer Brands Fund A ACC SGD (SGD USD hedged)</v>
          </cell>
        </row>
        <row r="552">
          <cell r="AH552" t="str">
            <v>GS Global Environmental Impact Equity Portfolio Acc USD</v>
          </cell>
          <cell r="AJ552" t="str">
            <v>Fidelity Funds Sustainable Water &amp; Waste Fund A ACC SGD (SGD USD hedged)</v>
          </cell>
        </row>
        <row r="553">
          <cell r="AH553" t="str">
            <v>GS Global Future Health Care Equity Portfolio Acc SGD</v>
          </cell>
          <cell r="AJ553" t="str">
            <v>Fidelity Germany A-EUR</v>
          </cell>
        </row>
        <row r="554">
          <cell r="AH554" t="str">
            <v>GS Global Future Health Care Equity Portfolio Acc USD</v>
          </cell>
          <cell r="AJ554" t="str">
            <v>Fidelity Global Dividend A-MINCOME(G)-AUD (hedged)</v>
          </cell>
        </row>
        <row r="555">
          <cell r="AH555" t="str">
            <v>GS Global Income Bond Portfolio Acc USD</v>
          </cell>
          <cell r="AJ555" t="str">
            <v>Fidelity Global Dividend A-MINCOME(G)-SGD</v>
          </cell>
        </row>
        <row r="556">
          <cell r="AH556" t="str">
            <v>GS Global Income Bond Portfolio MDist SGD-H</v>
          </cell>
          <cell r="AJ556" t="str">
            <v>Fidelity Global Dividend A-MINCOME(G)-SGD-H</v>
          </cell>
        </row>
        <row r="557">
          <cell r="AH557" t="str">
            <v>GS Global Income Bond Portfolio MDist USD</v>
          </cell>
          <cell r="AJ557" t="str">
            <v>Fidelity Global Dividend A-MINCOME(G)-USD</v>
          </cell>
        </row>
        <row r="558">
          <cell r="AH558" t="str">
            <v>GS Global Millennials Equity Portfolio Acc SGD</v>
          </cell>
          <cell r="AJ558" t="str">
            <v>Fidelity Global Dividend SR-ACC-SGD (CPF)</v>
          </cell>
        </row>
        <row r="559">
          <cell r="AH559" t="str">
            <v>GS Global Millennials Equity Portfolio Acc USD</v>
          </cell>
          <cell r="AJ559" t="str">
            <v>Fidelity Global Financial Services A-ACC-SGD</v>
          </cell>
        </row>
        <row r="560">
          <cell r="AH560" t="str">
            <v>GS India Equity Portfolio Acc SGD</v>
          </cell>
          <cell r="AJ560" t="str">
            <v>Fidelity Global Financial Services A-EUR</v>
          </cell>
        </row>
        <row r="561">
          <cell r="AH561" t="str">
            <v>GS India Equity Portfolio Acc USD</v>
          </cell>
          <cell r="AJ561" t="str">
            <v>Fidelity Global Financial Services A-USD</v>
          </cell>
        </row>
        <row r="562">
          <cell r="AH562" t="str">
            <v>GS Japan Equity Portfolio Acc SGD</v>
          </cell>
          <cell r="AJ562" t="str">
            <v>Fidelity Global Focus A-ACC-USD</v>
          </cell>
        </row>
        <row r="563">
          <cell r="AH563" t="str">
            <v>GS Japan Equity Portfolio Acc SGD-H</v>
          </cell>
          <cell r="AJ563" t="str">
            <v>Fidelity Global Inflation-linked Bond A-ACC-EUR (hedged)</v>
          </cell>
        </row>
        <row r="564">
          <cell r="AH564" t="str">
            <v>GS Japan Equity Portfolio Acc Snap USD-H</v>
          </cell>
          <cell r="AJ564" t="str">
            <v>Fidelity Global Inflation-linked Bond A-ACC-USD</v>
          </cell>
        </row>
        <row r="565">
          <cell r="AH565" t="str">
            <v>HGIF - ASEAN Equity AD USD</v>
          </cell>
          <cell r="AJ565" t="str">
            <v>Fidelity Global Inflation-linked Bond A-SGD (hedged)</v>
          </cell>
        </row>
        <row r="566">
          <cell r="AH566" t="str">
            <v>HGIF - Brazil Equity AD SGD</v>
          </cell>
          <cell r="AJ566" t="str">
            <v>Fidelity Global Multi Asset Income A-ACC-USD</v>
          </cell>
        </row>
        <row r="567">
          <cell r="AH567" t="str">
            <v>HGIF - BRIC Equity AC SGD</v>
          </cell>
          <cell r="AJ567" t="str">
            <v>Fidelity Global Multi Asset Income A-HMDIST(G)-AUD (hedged)</v>
          </cell>
        </row>
        <row r="568">
          <cell r="AH568" t="str">
            <v>HGIF - Global High Income Bond AC USD</v>
          </cell>
          <cell r="AJ568" t="str">
            <v>Fidelity Global Multi Asset Income A-MCDIST(G)-SGD (SGD/USD Hedged)</v>
          </cell>
        </row>
        <row r="569">
          <cell r="AH569" t="str">
            <v>HGIF - Global High Income Bond AM2 USD</v>
          </cell>
          <cell r="AJ569" t="str">
            <v>Fidelity Global Multi Asset Income A-MINCOME(G)-HKD</v>
          </cell>
        </row>
        <row r="570">
          <cell r="AH570" t="str">
            <v>HGIF - Global High Income Bond AM3H SGD</v>
          </cell>
          <cell r="AJ570" t="str">
            <v>Fidelity Global Multi Asset Income A-MINCOME(G)-SGD</v>
          </cell>
        </row>
        <row r="571">
          <cell r="AH571" t="str">
            <v>HGIF - India Fixed Income AC SGD</v>
          </cell>
          <cell r="AJ571" t="str">
            <v>Fidelity Global Multi Asset Income A-MINCOME(G)-SGD (SGD/USD Hedged)</v>
          </cell>
        </row>
        <row r="572">
          <cell r="AH572" t="str">
            <v>HGIF - India Fixed Income AC USD</v>
          </cell>
          <cell r="AJ572" t="str">
            <v>Fidelity Global Multi Asset Income A-MINCOME(G)-USD</v>
          </cell>
        </row>
        <row r="573">
          <cell r="AH573" t="str">
            <v>HGIF - India Fixed Income AM2 USD</v>
          </cell>
          <cell r="AJ573" t="str">
            <v>Fidelity Global Multi Asset Income A-QINCOME(G)-SGD</v>
          </cell>
        </row>
        <row r="574">
          <cell r="AH574" t="str">
            <v>HGIF - India Fixed Income AM3O SGD</v>
          </cell>
          <cell r="AJ574" t="str">
            <v>Fidelity Global Technology A-ACC SGD</v>
          </cell>
        </row>
        <row r="575">
          <cell r="AH575" t="str">
            <v>HGIF - Indian Equity AD SGD</v>
          </cell>
          <cell r="AJ575" t="str">
            <v>Fidelity Global Technology A-ACC-USD</v>
          </cell>
        </row>
        <row r="576">
          <cell r="AH576" t="str">
            <v>HGIF - Indian Equity AD USD</v>
          </cell>
          <cell r="AJ576" t="str">
            <v>Fidelity Global Technology A-EUR</v>
          </cell>
        </row>
        <row r="577">
          <cell r="AH577" t="str">
            <v>HSBC Global Investment Funds - Global High Income Bond AC SGD</v>
          </cell>
          <cell r="AJ577" t="str">
            <v>Fidelity Global Telecommunications Fund</v>
          </cell>
        </row>
        <row r="578">
          <cell r="AH578" t="str">
            <v>HSBC Global Investment Funds - Global High Income Bond ACH SGD</v>
          </cell>
          <cell r="AJ578" t="str">
            <v>Fidelity Greater China A-SGD</v>
          </cell>
        </row>
        <row r="579">
          <cell r="AH579" t="str">
            <v>HSBC Global Investment Funds - Global High Income Bond AM2 SGD</v>
          </cell>
          <cell r="AJ579" t="str">
            <v>Fidelity Greater China A-USD</v>
          </cell>
        </row>
        <row r="580">
          <cell r="AH580" t="str">
            <v>HSBC Global Investment Funds - India Fixed Income Class AD USD</v>
          </cell>
          <cell r="AJ580" t="str">
            <v>Fidelity Iberia A-EUR</v>
          </cell>
        </row>
        <row r="581">
          <cell r="AH581" t="str">
            <v>iFAST Auto-Income Portfolio (Balanced)</v>
          </cell>
          <cell r="AJ581" t="str">
            <v>Fidelity India Focus A-SGD</v>
          </cell>
        </row>
        <row r="582">
          <cell r="AH582" t="str">
            <v>iFAST Auto-Income Portfolio (Moderately Aggressive)</v>
          </cell>
          <cell r="AJ582" t="str">
            <v>Fidelity India Focus A-USD</v>
          </cell>
        </row>
        <row r="583">
          <cell r="AH583" t="str">
            <v>iFAST Premier Investment Funds - iFAST NAM China Equity Fund Class A USD</v>
          </cell>
          <cell r="AJ583" t="str">
            <v>Fidelity Indonesia A-USD</v>
          </cell>
        </row>
        <row r="584">
          <cell r="AH584" t="str">
            <v>iFAST-DWS Premier Select Trust A SGD</v>
          </cell>
          <cell r="AJ584" t="str">
            <v>Fidelity International A-ACC-SGD (Buy Disabled)</v>
          </cell>
        </row>
        <row r="585">
          <cell r="AH585" t="str">
            <v>iFAST-NAM China Equity A SGD</v>
          </cell>
          <cell r="AJ585" t="str">
            <v>Fidelity International A-ACC-SGD (hedged) (Buy Disabled)</v>
          </cell>
        </row>
        <row r="586">
          <cell r="AH586" t="str">
            <v>Infinity European Stock Index SGD</v>
          </cell>
          <cell r="AJ586" t="str">
            <v>Fidelity International A-USD</v>
          </cell>
        </row>
        <row r="587">
          <cell r="AH587" t="str">
            <v>Infinity European Stock Index USD</v>
          </cell>
          <cell r="AJ587" t="str">
            <v>Fidelity Italy A-EUR</v>
          </cell>
        </row>
        <row r="588">
          <cell r="AH588" t="str">
            <v>Infinity Global Stock Index C SGD</v>
          </cell>
          <cell r="AJ588" t="str">
            <v>Fidelity Korea Fund</v>
          </cell>
        </row>
        <row r="589">
          <cell r="AH589" t="str">
            <v>Infinity Global Stock Index SGD</v>
          </cell>
          <cell r="AJ589" t="str">
            <v>Fidelity Latin America A-USD</v>
          </cell>
        </row>
        <row r="590">
          <cell r="AH590" t="str">
            <v>Infinity Global Stock Index USD</v>
          </cell>
          <cell r="AJ590" t="str">
            <v>Fidelity Malaysia A-USD</v>
          </cell>
        </row>
        <row r="591">
          <cell r="AH591" t="str">
            <v>Infinity US 500 Stock Index SGD</v>
          </cell>
          <cell r="AJ591" t="str">
            <v>Fidelity Singapore A-USD</v>
          </cell>
        </row>
        <row r="592">
          <cell r="AH592" t="str">
            <v>Infinity US 500 Stock Index USD</v>
          </cell>
          <cell r="AJ592" t="str">
            <v>Fidelity Sustainable Asia Equity A-SGD</v>
          </cell>
        </row>
        <row r="593">
          <cell r="AH593" t="str">
            <v>Janus Henderson Horizon Asia-Pacific Property Income A2 USD</v>
          </cell>
          <cell r="AJ593" t="str">
            <v>Fidelity Sustainable Asia Equity A-USD</v>
          </cell>
        </row>
        <row r="594">
          <cell r="AH594" t="str">
            <v>Janus Henderson Horizon Asia-Pacific Property Income A3 SGD</v>
          </cell>
          <cell r="AJ594" t="str">
            <v>Fidelity Sustainable Asia Equity SR-ACC-SGD (CPF)</v>
          </cell>
        </row>
        <row r="595">
          <cell r="AH595" t="str">
            <v>Janus Henderson Horizon Asia-Pacific Property Income A5m SGD</v>
          </cell>
          <cell r="AJ595" t="str">
            <v>Fidelity Sustainable Consumer Brands A-ACC-USD</v>
          </cell>
        </row>
        <row r="596">
          <cell r="AH596" t="str">
            <v>Janus Henderson Horizon Asia-Pacific Property Income A5m USD</v>
          </cell>
          <cell r="AJ596" t="str">
            <v>Fidelity Sustainable Consumer Brands A-EUR</v>
          </cell>
        </row>
        <row r="597">
          <cell r="AH597" t="str">
            <v>Janus Henderson Horizon Fund - Global Technology Leaders Fund A2 (Accumulation) USD</v>
          </cell>
          <cell r="AJ597" t="str">
            <v>Fidelity Sustainable Consumer Brands A-GBP</v>
          </cell>
        </row>
        <row r="598">
          <cell r="AH598" t="str">
            <v>Janus Henderson Horizon Global Property Equities A2 USD</v>
          </cell>
          <cell r="AJ598" t="str">
            <v>Fidelity Sustainable Emerging Markets Equity A-EUR</v>
          </cell>
        </row>
        <row r="599">
          <cell r="AH599" t="str">
            <v>Janus Henderson Horizon Global Property Equities A3 SGD</v>
          </cell>
          <cell r="AJ599" t="str">
            <v>Fidelity Sustainable Emerging Markets Equity A-USD</v>
          </cell>
        </row>
        <row r="600">
          <cell r="AH600" t="str">
            <v>Janus Henderson Horizon Global Sustainable Equity A2 SGD-H</v>
          </cell>
          <cell r="AJ600" t="str">
            <v>Fidelity Sustainable Global Health Care A-ACC-USD</v>
          </cell>
        </row>
        <row r="601">
          <cell r="AH601" t="str">
            <v>Janus Henderson Horizon Global Technology Leaders A2 SGD</v>
          </cell>
          <cell r="AJ601" t="str">
            <v>Fidelity Sustainable Global Health Care A-EUR</v>
          </cell>
        </row>
        <row r="602">
          <cell r="AH602" t="str">
            <v>Janus Henderson Horizon Global Technology Leaders A2 SGD-H</v>
          </cell>
          <cell r="AJ602" t="str">
            <v>Fidelity Sustainable Japan Equity A-SGD</v>
          </cell>
        </row>
        <row r="603">
          <cell r="AH603" t="str">
            <v>Janus Henderson Horizon Global Technology Leaders A2 USD</v>
          </cell>
          <cell r="AJ603" t="str">
            <v>Fidelity Sustainable Water &amp; Waste Fund A-ACC-USD</v>
          </cell>
        </row>
        <row r="604">
          <cell r="AH604" t="str">
            <v>Janus Henderson Horizon Pan European Property Equities A2 Acc SGD</v>
          </cell>
          <cell r="AJ604" t="str">
            <v>Fidelity Taiwan A-USD</v>
          </cell>
        </row>
        <row r="605">
          <cell r="AH605" t="str">
            <v>Janus Henderson Horizon Pan European Property Equities A2 EUR</v>
          </cell>
          <cell r="AJ605" t="str">
            <v>Fidelity Thailand A-USD</v>
          </cell>
        </row>
        <row r="606">
          <cell r="AH606" t="str">
            <v>Janus Henderson Horizon Pan European Property Equities A2 USD-H</v>
          </cell>
          <cell r="AJ606" t="str">
            <v>Fidelity US High Yield A-MDIST-SGD</v>
          </cell>
        </row>
        <row r="607">
          <cell r="AH607" t="str">
            <v>JPMorgan Funds - ASEAN Equity A (acc) - USD</v>
          </cell>
          <cell r="AJ607" t="str">
            <v>Fidelity US High Yield A-MDIST-USD</v>
          </cell>
        </row>
        <row r="608">
          <cell r="AH608" t="str">
            <v>JPMorgan Funds - ASEAN Equity A (acc) SGD</v>
          </cell>
          <cell r="AJ608" t="str">
            <v>Fidelity US High Yield A-USD</v>
          </cell>
        </row>
        <row r="609">
          <cell r="AH609" t="str">
            <v>JPMorgan Funds - ASEAN Equity CPF (acc) SGD</v>
          </cell>
          <cell r="AJ609" t="str">
            <v>First Eagle Amundi International AHS-C SGD-H</v>
          </cell>
        </row>
        <row r="610">
          <cell r="AH610" t="str">
            <v>JPMorgan Funds - Asia Pacific Income A (irc) AUD-H</v>
          </cell>
          <cell r="AJ610" t="str">
            <v>First Eagle Amundi International AHS-MD SGD-H</v>
          </cell>
        </row>
        <row r="611">
          <cell r="AH611" t="str">
            <v>JPMorgan Funds - Asia Pacific Income A (mth) SGD</v>
          </cell>
          <cell r="AJ611" t="str">
            <v>First Eagle Amundi International AHS-QD SGD-H</v>
          </cell>
        </row>
        <row r="612">
          <cell r="AH612" t="str">
            <v>JPMorgan Funds - Asia Pacific Income A (mth) SGD-H</v>
          </cell>
          <cell r="AJ612" t="str">
            <v>First Eagle Amundi International AS-C SGD</v>
          </cell>
        </row>
        <row r="613">
          <cell r="AH613" t="str">
            <v>JPMorgan Funds - Asia Pacific Income A (mth) USD</v>
          </cell>
          <cell r="AJ613" t="str">
            <v>First Eagle Amundi International Fund AU2-C USD</v>
          </cell>
        </row>
        <row r="614">
          <cell r="AH614" t="str">
            <v>JPMorgan Funds - China A (acc) SGD</v>
          </cell>
          <cell r="AJ614" t="str">
            <v>First Sentier Bridge A DIS SGD</v>
          </cell>
        </row>
        <row r="615">
          <cell r="AH615" t="str">
            <v>JPMorgan Funds - China A (dist) USD</v>
          </cell>
          <cell r="AJ615" t="str">
            <v>First Sentier Bridge A MDIS SGD</v>
          </cell>
        </row>
        <row r="616">
          <cell r="AH616" t="str">
            <v>JPMorgan Funds - China A Acc USD</v>
          </cell>
          <cell r="AJ616" t="str">
            <v>First Sentier Global Balanced A Acc SGD</v>
          </cell>
        </row>
        <row r="617">
          <cell r="AH617" t="str">
            <v>JPMorgan Funds - China A-Share Opportunities A (acc) RMB</v>
          </cell>
          <cell r="AJ617" t="str">
            <v>First Sentier Global Balanced A Acc USD</v>
          </cell>
        </row>
        <row r="618">
          <cell r="AH618" t="str">
            <v>JPMorgan Funds - China A-Share Opportunities A (acc) SGD</v>
          </cell>
          <cell r="AJ618" t="str">
            <v>First Sentier Global Listed Infrastructure A DIS SGD</v>
          </cell>
        </row>
        <row r="619">
          <cell r="AH619" t="str">
            <v>JPMorgan Funds - China A-Share Opportunities A (acc) USD</v>
          </cell>
          <cell r="AJ619" t="str">
            <v>First Sentier Global Listed Infrastructure A DIS USD</v>
          </cell>
        </row>
        <row r="620">
          <cell r="AH620" t="str">
            <v>JPMorgan Funds - China CPF (acc) SGD</v>
          </cell>
          <cell r="AJ620" t="str">
            <v>First State Global Agribusiness Fund</v>
          </cell>
        </row>
        <row r="621">
          <cell r="AH621" t="str">
            <v>JPMorgan Funds - Emerging Markets Dividend A (irc) AUD-H</v>
          </cell>
          <cell r="AJ621" t="str">
            <v>First State Global Resources Fund</v>
          </cell>
        </row>
        <row r="622">
          <cell r="AH622" t="str">
            <v>JPMorgan Funds - Emerging Markets Dividend A (mth) SGD</v>
          </cell>
          <cell r="AJ622" t="str">
            <v>FLF Opportunities USA USD</v>
          </cell>
        </row>
        <row r="623">
          <cell r="AH623" t="str">
            <v>JPMorgan Funds - Emerging Markets Dividend A (mth) SGD-H</v>
          </cell>
          <cell r="AJ623" t="str">
            <v>Franklin Floating Rate A (dis) SGD-H1</v>
          </cell>
        </row>
        <row r="624">
          <cell r="AH624" t="str">
            <v>JPMorgan Funds - Emerging Markets Dividend A (mth) USD</v>
          </cell>
          <cell r="AJ624" t="str">
            <v>Franklin Floating Rate A (dis) USD</v>
          </cell>
        </row>
        <row r="625">
          <cell r="AH625" t="str">
            <v>JPMorgan Funds - Emerging Markets Equity A (acc) SGD</v>
          </cell>
          <cell r="AJ625" t="str">
            <v>Franklin Templeton Martin Currie Southeast Asia Trust A Acc SGD</v>
          </cell>
        </row>
        <row r="626">
          <cell r="AH626" t="str">
            <v>JPMorgan Funds - Emerging Markets Equity A (acc) USD</v>
          </cell>
          <cell r="AJ626" t="str">
            <v>Franklin Templeton Western Asset Global Bond Trust A Acc SGD</v>
          </cell>
        </row>
        <row r="627">
          <cell r="AH627" t="str">
            <v>JPMorgan Funds - Emerging Markets Equity A (dist) USD</v>
          </cell>
          <cell r="AJ627" t="str">
            <v>Franklin US Governt A Mdis USD</v>
          </cell>
        </row>
        <row r="628">
          <cell r="AH628" t="str">
            <v>JPMorgan Funds - Emerging Markets Opportunities A (acc) SGD-H</v>
          </cell>
          <cell r="AJ628" t="str">
            <v>FSSA ASEAN All Cap A Acc SGD</v>
          </cell>
        </row>
        <row r="629">
          <cell r="AH629" t="str">
            <v>JPMorgan Funds - Emerging Markets Opportunities A (acc) USD</v>
          </cell>
          <cell r="AJ629" t="str">
            <v>FSSA Asia Opportunities A Acc SGD</v>
          </cell>
        </row>
        <row r="630">
          <cell r="AH630" t="str">
            <v>JPMorgan Funds - Global Natural Resources A (acc) SGD</v>
          </cell>
          <cell r="AJ630" t="str">
            <v>FSSA Asian Growth A Acc SGD</v>
          </cell>
        </row>
        <row r="631">
          <cell r="AH631" t="str">
            <v>JPMorgan Funds - Global Natural Resources A (acc) USD</v>
          </cell>
          <cell r="AJ631" t="str">
            <v>FSSA Asian Growth A Acc USD</v>
          </cell>
        </row>
        <row r="632">
          <cell r="AH632" t="str">
            <v>JPMorgan Funds - Global Research Enhanced Index Equity A (acc) SGD</v>
          </cell>
          <cell r="AJ632" t="str">
            <v>FSSA Dividend Advantage A QDIS SGD</v>
          </cell>
        </row>
        <row r="633">
          <cell r="AH633" t="str">
            <v>JPMorgan Funds - Global Research Enhanced Index Equity CPF Fund A (acc) SGD</v>
          </cell>
          <cell r="AJ633" t="str">
            <v>FSSA Dividend Advantage A QDIS USD</v>
          </cell>
        </row>
        <row r="634">
          <cell r="AH634" t="str">
            <v>JPMorgan Funds - Global Research Enhanced Index Equity Fund A (dist) USD</v>
          </cell>
          <cell r="AJ634" t="str">
            <v>FSSA Japan Equity I Acc USD</v>
          </cell>
        </row>
        <row r="635">
          <cell r="AH635" t="str">
            <v>JPMorgan Funds - Greater China A (acc) - USD</v>
          </cell>
          <cell r="AJ635" t="str">
            <v>FSSA Regional China A Acc SGD</v>
          </cell>
        </row>
        <row r="636">
          <cell r="AH636" t="str">
            <v>JPMorgan Funds - Greater China A (acc) SGD</v>
          </cell>
          <cell r="AJ636" t="str">
            <v>FSSA Regional China A Acc USD</v>
          </cell>
        </row>
        <row r="637">
          <cell r="AH637" t="str">
            <v>JPMorgan Funds - Greater China A (dist) USD</v>
          </cell>
          <cell r="AJ637" t="str">
            <v>FSSA Regional India A Acc SGD</v>
          </cell>
        </row>
        <row r="638">
          <cell r="AH638" t="str">
            <v>JPMorgan Funds - Income A (acc) USD</v>
          </cell>
          <cell r="AJ638" t="str">
            <v>FTGF Brandywine Global Opportunistic Fixed Income A Acc USD</v>
          </cell>
        </row>
        <row r="639">
          <cell r="AH639" t="str">
            <v>JPMorgan Funds - Income A (div) USD</v>
          </cell>
          <cell r="AJ639" t="str">
            <v>FTGF ClearBridge Global Infrastructure Income A Acc USD</v>
          </cell>
        </row>
        <row r="640">
          <cell r="AH640" t="str">
            <v>JPMorgan Funds - Income A (mth) AUD-H</v>
          </cell>
          <cell r="AJ640" t="str">
            <v>FTGF ClearBridge Global Infrastructure Income A Mdis AUD-H Plus</v>
          </cell>
        </row>
        <row r="641">
          <cell r="AH641" t="str">
            <v>JPMorgan Funds - Income A (mth) GBP-H</v>
          </cell>
          <cell r="AJ641" t="str">
            <v>FTGF ClearBridge Global Infrastructure Income A Mdis SGD-H Plus</v>
          </cell>
        </row>
        <row r="642">
          <cell r="AH642" t="str">
            <v>JPMorgan Funds - Income A (mth) SGD</v>
          </cell>
          <cell r="AJ642" t="str">
            <v>FTGF ClearBridge Global Infrastructure Income A Mdis USD Plus</v>
          </cell>
        </row>
        <row r="643">
          <cell r="AH643" t="str">
            <v>JPMorgan Funds - Income A (mth) SGD-H</v>
          </cell>
          <cell r="AJ643" t="str">
            <v>FTGF ClearBridge Infrastructure Value A Mdis SGD-H Plus</v>
          </cell>
        </row>
        <row r="644">
          <cell r="AH644" t="str">
            <v>JPMorgan Funds - Income A (mth) USD</v>
          </cell>
          <cell r="AJ644" t="str">
            <v>FTGF ClearBridge US Aggressive Growth A Acc AUD-H</v>
          </cell>
        </row>
        <row r="645">
          <cell r="AH645" t="str">
            <v>JPMorgan Funds - Korea Equity A (acc) USD</v>
          </cell>
          <cell r="AJ645" t="str">
            <v>FTGF ClearBridge US Aggressive Growth A Acc SGD-H</v>
          </cell>
        </row>
        <row r="646">
          <cell r="AH646" t="str">
            <v>JPMorgan Funds - Latin America Equity A (acc) SGD</v>
          </cell>
          <cell r="AJ646" t="str">
            <v>FTGF ClearBridge US Aggressive Growth A Acc USD</v>
          </cell>
        </row>
        <row r="647">
          <cell r="AH647" t="str">
            <v>JPMorgan Funds - Latin America Equity A (acc) USD</v>
          </cell>
          <cell r="AJ647" t="str">
            <v>FTGF Royce US Small Cap Opportunity A Acc AUD-H</v>
          </cell>
        </row>
        <row r="648">
          <cell r="AH648" t="str">
            <v>JPMorgan Funds - Multi-Manager Alternatives A (acc) SGD</v>
          </cell>
          <cell r="AJ648" t="str">
            <v>FTGF Royce US Small Cap Opportunity A Acc SGD-H</v>
          </cell>
        </row>
        <row r="649">
          <cell r="AH649" t="str">
            <v>JPMorgan Funds - Multi-Manager Alternatives A (acc) USD</v>
          </cell>
          <cell r="AJ649" t="str">
            <v>FTGF Royce US Small Cap Opportunity A Acc USD</v>
          </cell>
        </row>
        <row r="650">
          <cell r="AH650" t="str">
            <v>JPMorgan Funds - US Small Cap Growth A (dist) USD</v>
          </cell>
          <cell r="AJ650" t="str">
            <v>FTGF Royce US Small Cap Opportunity Fund Class A SGD Accumulating</v>
          </cell>
        </row>
        <row r="651">
          <cell r="AH651" t="str">
            <v>JPMorgan Investment Funds - Global Income A (div) SGD</v>
          </cell>
          <cell r="AJ651" t="str">
            <v>FTGF Western Asset Global High Yield A Mdis AUD-H Plus</v>
          </cell>
        </row>
        <row r="652">
          <cell r="AH652" t="str">
            <v>JPMorgan Investment Funds - Global Income A (div) SGD-H</v>
          </cell>
          <cell r="AJ652" t="str">
            <v>FTGF Western Asset Global High Yield A Mdis SGD-H Plus</v>
          </cell>
        </row>
        <row r="653">
          <cell r="AH653" t="str">
            <v>JPMorgan Investment Funds - Global Income A (icdiv) SGD-H</v>
          </cell>
          <cell r="AJ653" t="str">
            <v>FTGF Western Asset US Government Liquidity A Acc USD</v>
          </cell>
        </row>
        <row r="654">
          <cell r="AH654" t="str">
            <v>JPMorgan Investment Funds - Global Income A (icdiv) USD-H</v>
          </cell>
          <cell r="AJ654" t="str">
            <v>FTIF - Franklin Biotechnology Discovery A (acc) USD</v>
          </cell>
        </row>
        <row r="655">
          <cell r="AH655" t="str">
            <v>JPMorgan Investment Funds - Global Income A (irc) AUD-H</v>
          </cell>
          <cell r="AJ655" t="str">
            <v>FTIF - Franklin Biotechnology Discovery A Acc SGD</v>
          </cell>
        </row>
        <row r="656">
          <cell r="AH656" t="str">
            <v>JPMorgan Investment Funds - Global Income A (irc) SGD-H</v>
          </cell>
          <cell r="AJ656" t="str">
            <v>FTIF - Franklin Gold and Precious Metals A (acc) SGD</v>
          </cell>
        </row>
        <row r="657">
          <cell r="AH657" t="str">
            <v>JPMorgan Investment Funds - Global Income A (irc) USD-H</v>
          </cell>
          <cell r="AJ657" t="str">
            <v>FTIF - Franklin Gold and Precious Metals A (acc) USD</v>
          </cell>
        </row>
        <row r="658">
          <cell r="AH658" t="str">
            <v>JPMorgan Investment Funds - Global Income A (mth) EUR</v>
          </cell>
          <cell r="AJ658" t="str">
            <v>FTIF - Franklin Income A MDIS SGD-H1</v>
          </cell>
        </row>
        <row r="659">
          <cell r="AH659" t="str">
            <v>JPMorgan Investment Funds - Global Income A (mth) GBP-H</v>
          </cell>
          <cell r="AJ659" t="str">
            <v>FTIF - Franklin Income A MDIS USD</v>
          </cell>
        </row>
        <row r="660">
          <cell r="AH660" t="str">
            <v>JPMorgan Investment Funds - Global Income A (mth) SGD-H</v>
          </cell>
          <cell r="AJ660" t="str">
            <v>FTIF - Franklin India A (acc) SGD</v>
          </cell>
        </row>
        <row r="661">
          <cell r="AH661" t="str">
            <v>JPMorgan Investment Funds - Global Income A (mth) USD-H</v>
          </cell>
          <cell r="AJ661" t="str">
            <v>FTIF - Franklin India A (acc) USD</v>
          </cell>
        </row>
        <row r="662">
          <cell r="AH662" t="str">
            <v>JPMorgan Investment Funds - Global Macro Opportunities A (acc) AUD-H</v>
          </cell>
          <cell r="AJ662" t="str">
            <v>FTIF - Franklin India AS (acc) SGD (CPF)</v>
          </cell>
        </row>
        <row r="663">
          <cell r="AH663" t="str">
            <v>JPMorgan Investment Funds - Global Macro Opportunities A (acc) EUR</v>
          </cell>
          <cell r="AJ663" t="str">
            <v>FTIF - Franklin K2 Alt Strat Fd A (acc) SGD-H1</v>
          </cell>
        </row>
        <row r="664">
          <cell r="AH664" t="str">
            <v>JPMorgan Investment Funds - Global Macro Opportunities A (acc) SGD-H</v>
          </cell>
          <cell r="AJ664" t="str">
            <v>FTIF - Franklin K2 Alternative Strategies Fund A (acc) USD</v>
          </cell>
        </row>
        <row r="665">
          <cell r="AH665" t="str">
            <v>JPMorgan Investment Funds - Global Macro Opportunities A (acc) USD-H</v>
          </cell>
          <cell r="AJ665" t="str">
            <v>FTIF - Franklin Mutual US Value A Acc EUR</v>
          </cell>
        </row>
        <row r="666">
          <cell r="AH666" t="str">
            <v>Kotak Funds - India Midcap Fund Cl A Acc USD</v>
          </cell>
          <cell r="AJ666" t="str">
            <v>FTIF - Franklin Mutual US Value A Acc SGD</v>
          </cell>
        </row>
        <row r="667">
          <cell r="AH667" t="str">
            <v>LionGlobal Asia Bond SGD</v>
          </cell>
          <cell r="AJ667" t="str">
            <v>FTIF - Franklin Mutual US Value A Acc USD</v>
          </cell>
        </row>
        <row r="668">
          <cell r="AH668" t="str">
            <v>LionGlobal Asia Bond SGD-H</v>
          </cell>
          <cell r="AJ668" t="str">
            <v>FTIF - Franklin Technology A (acc) SGD-H1</v>
          </cell>
        </row>
        <row r="669">
          <cell r="AH669" t="str">
            <v>LionGlobal Asia Bond USD</v>
          </cell>
          <cell r="AJ669" t="str">
            <v>FTIF - Franklin Technology A (acc) USD</v>
          </cell>
        </row>
        <row r="670">
          <cell r="AH670" t="str">
            <v>LionGlobal Asia Pacific SGD</v>
          </cell>
          <cell r="AJ670" t="str">
            <v>FTIF - Franklin US Opportunities A Acc SGD</v>
          </cell>
        </row>
        <row r="671">
          <cell r="AH671" t="str">
            <v>LionGlobal Asia Pacific USD</v>
          </cell>
          <cell r="AJ671" t="str">
            <v>FTIF - Franklin US Opportunities A Acc SGD-H1</v>
          </cell>
        </row>
        <row r="672">
          <cell r="AH672" t="str">
            <v>LionGlobal Disruptive Innovation A Acc SGD</v>
          </cell>
          <cell r="AJ672" t="str">
            <v>FTIF - Franklin US Opportunities A Acc USD</v>
          </cell>
        </row>
        <row r="673">
          <cell r="AH673" t="str">
            <v>LionGlobal Disruptive Innovation A Acc USD</v>
          </cell>
          <cell r="AJ673" t="str">
            <v>FTIF - Franklin US Opportunities AS Acc SGD (CPF)</v>
          </cell>
        </row>
        <row r="674">
          <cell r="AH674" t="str">
            <v>LionGlobal Disruptive Innovation I Acc SGD</v>
          </cell>
          <cell r="AJ674" t="str">
            <v>FTIF - Templeton Asian Bond A (Mdis) SGD-H1</v>
          </cell>
        </row>
        <row r="675">
          <cell r="AH675" t="str">
            <v>LionGlobal Disruptive Innovation I Acc USD</v>
          </cell>
          <cell r="AJ675" t="str">
            <v>FTIF - Templeton Asian Bond A (Mdis) USD</v>
          </cell>
        </row>
        <row r="676">
          <cell r="AH676" t="str">
            <v>LionGlobal India A SGD</v>
          </cell>
          <cell r="AJ676" t="str">
            <v>FTIF - Templeton Asian Bond Fund Class (mdis) SGD</v>
          </cell>
        </row>
        <row r="677">
          <cell r="AH677" t="str">
            <v>LionGlobal Japan Growth A SGD</v>
          </cell>
          <cell r="AJ677" t="str">
            <v>FTIF - Templeton Asian Growth A (acc) SGD-H1</v>
          </cell>
        </row>
        <row r="678">
          <cell r="AH678" t="str">
            <v>LionGlobal Japan Growth A SGD-H</v>
          </cell>
          <cell r="AJ678" t="str">
            <v>FTIF - Templeton Asian Growth A Acc RMB-H1</v>
          </cell>
        </row>
        <row r="679">
          <cell r="AH679" t="str">
            <v>LionGlobal Japan Growth A USD</v>
          </cell>
          <cell r="AJ679" t="str">
            <v>FTIF - Templeton Asian Growth A Acc SGD</v>
          </cell>
        </row>
        <row r="680">
          <cell r="AH680" t="str">
            <v>LionGlobal Korea Fund SGD</v>
          </cell>
          <cell r="AJ680" t="str">
            <v>FTIF - Templeton Asian Growth Fund Class A (acc) USD</v>
          </cell>
        </row>
        <row r="681">
          <cell r="AH681" t="str">
            <v>LionGlobal Korea USD</v>
          </cell>
          <cell r="AJ681" t="str">
            <v>FTIF - Templeton Asian Smaller Companies A (Ydis) USD</v>
          </cell>
        </row>
        <row r="682">
          <cell r="AH682" t="str">
            <v>LionGlobal New Wealth Series - LionGlobal SGD Enhanced Liquidity A Acc SGD</v>
          </cell>
          <cell r="AJ682" t="str">
            <v>FTIF - Templeton Asian Smaller Companies A Acc SGD</v>
          </cell>
        </row>
        <row r="683">
          <cell r="AH683" t="str">
            <v>LionGlobal SGD Enhanced Liquidity Fund I (Accumulation) SGD</v>
          </cell>
          <cell r="AJ683" t="str">
            <v>FTIF - Templeton China A Acc SGD</v>
          </cell>
        </row>
        <row r="684">
          <cell r="AH684" t="str">
            <v>LionGlobal SGD Money Market A Acc SGD</v>
          </cell>
          <cell r="AJ684" t="str">
            <v>FTIF - Templeton China A Acc USD</v>
          </cell>
        </row>
        <row r="685">
          <cell r="AH685" t="str">
            <v>LionGlobal Short Duration Bond A Acc SGD</v>
          </cell>
          <cell r="AJ685" t="str">
            <v>FTIF - Templeton Emerging Markets A Ydis USD</v>
          </cell>
        </row>
        <row r="686">
          <cell r="AH686" t="str">
            <v>LionGlobal Short Duration Bond A Acc USD-H</v>
          </cell>
          <cell r="AJ686" t="str">
            <v>FTIF - Templeton Frontier Markets A (acc) USD</v>
          </cell>
        </row>
        <row r="687">
          <cell r="AH687" t="str">
            <v>LionGlobal Short Duration Bond A Dis SGD</v>
          </cell>
          <cell r="AJ687" t="str">
            <v>FTIF - Templeton Frontier Markets A Acc SGD</v>
          </cell>
        </row>
        <row r="688">
          <cell r="AH688" t="str">
            <v>LionGlobal Short Duration Bond Fund Class A Hedged (Dist) USD</v>
          </cell>
          <cell r="AJ688" t="str">
            <v>FTIF - Templeton Global A Acc SGD</v>
          </cell>
        </row>
        <row r="689">
          <cell r="AH689" t="str">
            <v>LionGlobal Singapore Balanced SGD</v>
          </cell>
          <cell r="AJ689" t="str">
            <v>FTIF - Templeton Global A Acc USD</v>
          </cell>
        </row>
        <row r="690">
          <cell r="AH690" t="str">
            <v>LionGlobal Singapore/Malaysia SGD</v>
          </cell>
          <cell r="AJ690" t="str">
            <v>FTIF - Templeton Global AS Acc SGD (CPF)</v>
          </cell>
        </row>
        <row r="691">
          <cell r="AH691" t="str">
            <v>LionGlobal South East Asia SGD</v>
          </cell>
          <cell r="AJ691" t="str">
            <v>FTIF - Templeton Global Balanced A Acc SGD</v>
          </cell>
        </row>
        <row r="692">
          <cell r="AH692" t="str">
            <v>LionGlobal Taiwan SGD</v>
          </cell>
          <cell r="AJ692" t="str">
            <v>FTIF - Templeton Global Balanced A QDIS USD</v>
          </cell>
        </row>
        <row r="693">
          <cell r="AH693" t="str">
            <v>LionGlobal Thailand SGD</v>
          </cell>
          <cell r="AJ693" t="str">
            <v>FTIF - Templeton Global Balanced AS Acc SGD (CPF)</v>
          </cell>
        </row>
        <row r="694">
          <cell r="AH694" t="str">
            <v>LionGlobal Vietnam A SGD</v>
          </cell>
          <cell r="AJ694" t="str">
            <v>FTIF - Templeton Global Bond A (Mdis) SGD</v>
          </cell>
        </row>
        <row r="695">
          <cell r="AH695" t="str">
            <v>LionGlobal Vietnam A USD</v>
          </cell>
          <cell r="AJ695" t="str">
            <v>FTIF - Templeton Global Bond A (Mdis) SGD-H1</v>
          </cell>
        </row>
        <row r="696">
          <cell r="AH696" t="str">
            <v>Manulife Asia Pacific Investment Grade Bond A MDis SGD</v>
          </cell>
          <cell r="AJ696" t="str">
            <v>FTIF - Templeton Global Bond A (Mdis) USD</v>
          </cell>
        </row>
        <row r="697">
          <cell r="AH697" t="str">
            <v>Manulife Asia Pacific Investment Grade Bond A SGD</v>
          </cell>
          <cell r="AJ697" t="str">
            <v>FTIF - Templeton Global Bond A Acc USD</v>
          </cell>
        </row>
        <row r="698">
          <cell r="AH698" t="str">
            <v>Manulife Funds -  SGD Income C SGD</v>
          </cell>
          <cell r="AJ698" t="str">
            <v>FTIF - Templeton Global Equity Income A MDIS SGD</v>
          </cell>
        </row>
        <row r="699">
          <cell r="AH699" t="str">
            <v>Manulife Funds -  SGD Income C-QDis Hedged USD</v>
          </cell>
          <cell r="AJ699" t="str">
            <v>FTIF - Templeton Global Equity Income A MDIS USD</v>
          </cell>
        </row>
        <row r="700">
          <cell r="AH700" t="str">
            <v>Manulife Global Fund - Asia Pacific REIT AA (G) MDIST AUD-H</v>
          </cell>
          <cell r="AJ700" t="str">
            <v>FTIF - Templeton Global Equity Income AS MDIS SGD (CPF) (Buy Disabled)</v>
          </cell>
        </row>
        <row r="701">
          <cell r="AH701" t="str">
            <v>Manulife Global Fund - Asia Pacific REIT AA (G) MDIST USD</v>
          </cell>
          <cell r="AJ701" t="str">
            <v>FTIF - Templeton Global Income A Mdis SGD-H1</v>
          </cell>
        </row>
        <row r="702">
          <cell r="AH702" t="str">
            <v>Manulife Global Fund - Asia Pacific REIT S (G) MDIST SGD-H</v>
          </cell>
          <cell r="AJ702" t="str">
            <v>FTIF - Templeton Global Income A Qdis USD</v>
          </cell>
        </row>
        <row r="703">
          <cell r="AH703" t="str">
            <v>Manulife Global Fund - Global Equity AA SGD</v>
          </cell>
          <cell r="AJ703" t="str">
            <v>FTIF - Templeton Global Total Return A (Mdis) AUD-H1</v>
          </cell>
        </row>
        <row r="704">
          <cell r="AH704" t="str">
            <v>Manulife Global Fund - Preferred Securities Income AA G MDIST SGD-H</v>
          </cell>
          <cell r="AJ704" t="str">
            <v>FTIF - Templeton Global Total Return A (Mdis) SGD-H1</v>
          </cell>
        </row>
        <row r="705">
          <cell r="AH705" t="str">
            <v>Manulife Global Fund - Preferred Securities Income AA Inc SGD-H</v>
          </cell>
          <cell r="AJ705" t="str">
            <v>FTIF - Templeton Global Total Return A Acc USD</v>
          </cell>
        </row>
        <row r="706">
          <cell r="AH706" t="str">
            <v>Manulife Global Fund - Preferred Securities Income AA Inc USD</v>
          </cell>
          <cell r="AJ706" t="str">
            <v>FTIF - Templeton Global Total Return A MDIS SGD</v>
          </cell>
        </row>
        <row r="707">
          <cell r="AH707" t="str">
            <v>Manulife Global Fund - Preferred Securities Income AA MDIST (G) USD</v>
          </cell>
          <cell r="AJ707" t="str">
            <v>FTIF - Templeton Global Total Return A MDIS USD</v>
          </cell>
        </row>
        <row r="708">
          <cell r="AH708" t="str">
            <v>Manulife Global Fund Asia Pacific REIT Fund Class AA Inc USD</v>
          </cell>
          <cell r="AJ708" t="str">
            <v>FTIF - Templeton Latin America A Acc SGD</v>
          </cell>
        </row>
        <row r="709">
          <cell r="AH709" t="str">
            <v>Manulife Global Fund Asia Pacific REIT Fund Class R MDIST (G) USD</v>
          </cell>
          <cell r="AJ709" t="str">
            <v>FTIF - Templeton Latin America A Acc USD</v>
          </cell>
        </row>
        <row r="710">
          <cell r="AH710" t="str">
            <v>Manulife Global Fund Asia Pacific REIT Fund Class S Hedged SGD</v>
          </cell>
          <cell r="AJ710" t="str">
            <v>FTIF - Templeton Thailand A (acc) SGD (Buy Disabled)</v>
          </cell>
        </row>
        <row r="711">
          <cell r="AH711" t="str">
            <v>Manulife Global Fund Global Equity Fund Class AA USD</v>
          </cell>
          <cell r="AJ711" t="str">
            <v>FTIF - Templeton Thailand A (acc) USD</v>
          </cell>
        </row>
        <row r="712">
          <cell r="AH712" t="str">
            <v>Manulife Global Fund Preferred Securities Income Fund Class R MDIST (G) USD</v>
          </cell>
          <cell r="AJ712" t="str">
            <v>FTIF - US Govt Fund A (mdis)</v>
          </cell>
        </row>
        <row r="713">
          <cell r="AH713" t="str">
            <v>Manulife SGD Income A MDis AUD-H</v>
          </cell>
          <cell r="AJ713" t="str">
            <v>FTIF Templeton Global Total Return Fund A (Mdis) RMB-H1</v>
          </cell>
        </row>
        <row r="714">
          <cell r="AH714" t="str">
            <v>Manulife SGD Income A MDis SGD</v>
          </cell>
          <cell r="AJ714" t="str">
            <v>FTSF - Franklin Global Sukuk A (Mdis) SGD</v>
          </cell>
        </row>
        <row r="715">
          <cell r="AH715" t="str">
            <v>Manulife SGD Income A MDis USD-H</v>
          </cell>
          <cell r="AJ715" t="str">
            <v>FTSF - Franklin Shariah Technology A Acc SGD</v>
          </cell>
        </row>
        <row r="716">
          <cell r="AH716" t="str">
            <v>Manulife SGD Income A SGD</v>
          </cell>
          <cell r="AJ716" t="str">
            <v>FTSF - Franklin Shariah Technology A Acc SGD-H1</v>
          </cell>
        </row>
        <row r="717">
          <cell r="AH717" t="str">
            <v>Manulife SGD Income C Acc SGD</v>
          </cell>
          <cell r="AJ717" t="str">
            <v>FTSF - Franklin Shariah Technology A Acc USD</v>
          </cell>
        </row>
        <row r="718">
          <cell r="AH718" t="str">
            <v>Manulife SGD Income C Mdis SGD</v>
          </cell>
          <cell r="AJ718" t="str">
            <v>FTSF - Templeton Shariah Global Equity A Acc SGD</v>
          </cell>
        </row>
        <row r="719">
          <cell r="AH719" t="str">
            <v>Maybank Asian Growth and Income-I A Acc SGD</v>
          </cell>
          <cell r="AJ719" t="str">
            <v>FTSF - Templeton Shariah Global Equity AS Acc SGD (CPF)</v>
          </cell>
        </row>
        <row r="720">
          <cell r="AH720" t="str">
            <v>Maybank Asian Growth and Income-I A Dist SGD</v>
          </cell>
          <cell r="AJ720" t="str">
            <v>Fullerton Asia Income Return A SGD</v>
          </cell>
        </row>
        <row r="721">
          <cell r="AH721" t="str">
            <v>Maybank Asian Income Fund A Acc SGD</v>
          </cell>
          <cell r="AJ721" t="str">
            <v>Fullerton Asia Income Return B USD</v>
          </cell>
        </row>
        <row r="722">
          <cell r="AH722" t="str">
            <v>Maybank Asian Income Fund A Acc USD</v>
          </cell>
          <cell r="AJ722" t="str">
            <v>Fullerton Asian Bond Fund Cl B SGD</v>
          </cell>
        </row>
        <row r="723">
          <cell r="AH723" t="str">
            <v>Maybank Asian Income Fund A Dist SGD</v>
          </cell>
          <cell r="AJ723" t="str">
            <v>Fullerton Dynamic Strategies - Balanced A SGD</v>
          </cell>
        </row>
        <row r="724">
          <cell r="AH724" t="str">
            <v>Maybank Asian Income Fund A Dist USD</v>
          </cell>
          <cell r="AJ724" t="str">
            <v>Fullerton Lux Funds - Asia Absolute Alpha A Acc SGD</v>
          </cell>
        </row>
        <row r="725">
          <cell r="AH725" t="str">
            <v>Maybank Global Sukuk Income-I A (dist) SGD</v>
          </cell>
          <cell r="AJ725" t="str">
            <v>Fullerton Lux Funds - Asia Absolute Alpha Class A Acc USD</v>
          </cell>
        </row>
        <row r="726">
          <cell r="AH726" t="str">
            <v>Natixis Harris Associates US Value Equity PA SGD-H</v>
          </cell>
          <cell r="AJ726" t="str">
            <v>Fullerton Lux Funds - Asian Bonds A Acc USD</v>
          </cell>
        </row>
        <row r="727">
          <cell r="AH727" t="str">
            <v>Natixis Harris Associates US Value Equity RA SGD</v>
          </cell>
          <cell r="AJ727" t="str">
            <v>Fullerton Lux Funds - Asian Bonds A Dis SGD-H</v>
          </cell>
        </row>
        <row r="728">
          <cell r="AH728" t="str">
            <v>Natixis Harris Associates US Value Equity RA SGD-H</v>
          </cell>
          <cell r="AJ728" t="str">
            <v>Fullerton Lux Funds - Asian Bonds A Dis USD</v>
          </cell>
        </row>
        <row r="729">
          <cell r="AH729" t="str">
            <v>Natixis Harris Associates US Value Equity RA USD</v>
          </cell>
          <cell r="AJ729" t="str">
            <v>Fullerton Lux Funds - Asian Short Duration Bond A Acc SGD-H</v>
          </cell>
        </row>
        <row r="730">
          <cell r="AH730" t="str">
            <v>Natixis Loomis Sayles Asia Bond Plus H-R/DIVM SGD</v>
          </cell>
          <cell r="AJ730" t="str">
            <v>Fullerton Lux Funds - Asian Short Duration Bond A Acc USD</v>
          </cell>
        </row>
        <row r="731">
          <cell r="AH731" t="str">
            <v>Natixis Loomis Sayles Asia Bond Plus R/DIVM SGD</v>
          </cell>
          <cell r="AJ731" t="str">
            <v>Fullerton Lux Funds - Asian Short Duration Bond A Dis SGD-H</v>
          </cell>
        </row>
        <row r="732">
          <cell r="AH732" t="str">
            <v>Natixis Loomis Sayles Asia Bond Plus R/DIVM USD</v>
          </cell>
          <cell r="AJ732" t="str">
            <v>Fullerton Lux Funds - Global Absolute Alpha A Acc SGD</v>
          </cell>
        </row>
        <row r="733">
          <cell r="AH733" t="str">
            <v>Natixis Loomis Sayles US Growth Equity P/A SGD-H</v>
          </cell>
          <cell r="AJ733" t="str">
            <v>Fullerton Lux Funds - Global Absolute Alpha A Acc USD</v>
          </cell>
        </row>
        <row r="734">
          <cell r="AH734" t="str">
            <v>Natixis Loomis Sayles US Growth Equity RA SGD-H</v>
          </cell>
          <cell r="AJ734" t="str">
            <v>Fullerton SGD Cash Fund A SGD</v>
          </cell>
        </row>
        <row r="735">
          <cell r="AH735" t="str">
            <v>Natixis Loomis Sayles US Growth Equity RA USD</v>
          </cell>
          <cell r="AJ735" t="str">
            <v>Fullerton SGD Cash Fund C SGD</v>
          </cell>
        </row>
        <row r="736">
          <cell r="AH736" t="str">
            <v>Natixis Mirova Global Sustainable Equity H-R/A-NPF (SGD)</v>
          </cell>
          <cell r="AJ736" t="str">
            <v>Fullerton SGD Income Fund Cl B SGD (Buy Disabled)</v>
          </cell>
        </row>
        <row r="737">
          <cell r="AH737" t="str">
            <v>Natixis Mirova Global Sustainable Equity R/A-NPF (USD)</v>
          </cell>
          <cell r="AJ737" t="str">
            <v>Fullerton Short Term Interest Rate Fund Class C SGD</v>
          </cell>
        </row>
        <row r="738">
          <cell r="AH738" t="str">
            <v>Natixis Thematics AI &amp; Robotics Fund H-R/A SGD-H</v>
          </cell>
          <cell r="AJ738" t="str">
            <v>Fullerton Total Return Multi-Asset Advantage A SGD</v>
          </cell>
        </row>
        <row r="739">
          <cell r="AH739" t="str">
            <v>Natixis Thematics AI &amp; Robotics Fund R/A SGD</v>
          </cell>
          <cell r="AJ739" t="str">
            <v>Fullerton USD Cash Fund A USD</v>
          </cell>
        </row>
        <row r="740">
          <cell r="AH740" t="str">
            <v>Natixis Thematics AI &amp; Robotics Fund R/A USD</v>
          </cell>
          <cell r="AJ740" t="str">
            <v>GROW Model Portfolio (BLK) - Balanced</v>
          </cell>
        </row>
        <row r="741">
          <cell r="AH741" t="str">
            <v>Natixis Thematics Meta H-R/A SGD</v>
          </cell>
          <cell r="AJ741" t="str">
            <v>GROW Model Portfolio (BLK) - Conservative</v>
          </cell>
        </row>
        <row r="742">
          <cell r="AH742" t="str">
            <v>Natixis Thematics Meta R/A SGD</v>
          </cell>
          <cell r="AJ742" t="str">
            <v>GROW Model Portfolio (BLK) - Growth</v>
          </cell>
        </row>
        <row r="743">
          <cell r="AH743" t="str">
            <v>Natixis Thematics Meta R/A USD</v>
          </cell>
          <cell r="AJ743" t="str">
            <v>Growthpath Portfolios - Growthpath 2030 SGD</v>
          </cell>
        </row>
        <row r="744">
          <cell r="AH744" t="str">
            <v>Neuberger Berman Next Generation Connectivity A Acc AUD-H</v>
          </cell>
          <cell r="AJ744" t="str">
            <v>GrowthPath Portfolios-GrowthPath 2020 SGD</v>
          </cell>
        </row>
        <row r="745">
          <cell r="AH745" t="str">
            <v>Neuberger Berman Next Generation Connectivity A Acc SGD-H</v>
          </cell>
          <cell r="AJ745" t="str">
            <v>GrowthPath Portfolios-GrowthPath 2040 SGD</v>
          </cell>
        </row>
        <row r="746">
          <cell r="AH746" t="str">
            <v>Neuberger Berman Next Generation Connectivity A Acc USD</v>
          </cell>
          <cell r="AJ746" t="str">
            <v>GrowthPath Portfolios-GrowthPath Today SGD</v>
          </cell>
        </row>
        <row r="747">
          <cell r="AH747" t="str">
            <v>Neuberger Berman China Bond A MDis SGD</v>
          </cell>
          <cell r="AJ747" t="str">
            <v>GS Asia High Yield Bond Portfolio Acc USD</v>
          </cell>
        </row>
        <row r="748">
          <cell r="AH748" t="str">
            <v>Neuberger Berman Emerging Market Debt Hard Currency A Acc USD</v>
          </cell>
          <cell r="AJ748" t="str">
            <v>GS Asia High Yield Bond Portfolio MDist SGD-H</v>
          </cell>
        </row>
        <row r="749">
          <cell r="AH749" t="str">
            <v>Neuberger Berman Emerging Market Debt Hard Currency A MDis SGD-H</v>
          </cell>
          <cell r="AJ749" t="str">
            <v>GS Asia High Yield Bond Portfolio MDist USD</v>
          </cell>
        </row>
        <row r="750">
          <cell r="AH750" t="str">
            <v>Neuberger Berman Emerging Market Debt Hard Currency A MDis USD</v>
          </cell>
          <cell r="AJ750" t="str">
            <v>GS Emerging Markets Corporate Bond Portfolio Stable MDist AUD-H</v>
          </cell>
        </row>
        <row r="751">
          <cell r="AH751" t="str">
            <v>Neuberger Berman Emerging Market Debt Local Currency A Acc USD</v>
          </cell>
          <cell r="AJ751" t="str">
            <v>GS Emerging Markets Corporate Bond Portfolio Stable MDist GBP-H</v>
          </cell>
        </row>
        <row r="752">
          <cell r="AH752" t="str">
            <v>Neuberger Berman Emerging Market Debt Local Currency A MDis SGD-H</v>
          </cell>
          <cell r="AJ752" t="str">
            <v>GS Emerging Markets Corporate Bond Portfolio Stable MDist SGD-H</v>
          </cell>
        </row>
        <row r="753">
          <cell r="AH753" t="str">
            <v>Neuberger Berman Emerging Market Debt Local Currency A MDis USD</v>
          </cell>
          <cell r="AJ753" t="str">
            <v>GS Emerging Markets Corporate Bond Portfolio Stable MDist USD</v>
          </cell>
        </row>
        <row r="754">
          <cell r="AH754" t="str">
            <v>Neuberger Berman Global Value A Acc USD</v>
          </cell>
          <cell r="AJ754" t="str">
            <v>GS Emerging Markets Equity ESG Portfolio Acc USD</v>
          </cell>
        </row>
        <row r="755">
          <cell r="AH755" t="str">
            <v>Neuberger Berman Short Duration Emerging Market Debt A Acc USD</v>
          </cell>
          <cell r="AJ755" t="str">
            <v>GS Global Environmental Impact Equity Portfolio Acc SGD</v>
          </cell>
        </row>
        <row r="756">
          <cell r="AH756" t="str">
            <v>Neuberger Berman Short Duration Emerging Market Debt A MDis SGD-H</v>
          </cell>
          <cell r="AJ756" t="str">
            <v>GS Global Environmental Impact Equity Portfolio Acc USD</v>
          </cell>
        </row>
        <row r="757">
          <cell r="AH757" t="str">
            <v>Neuberger Berman Short Duration Emerging Market Debt A MDis USD</v>
          </cell>
          <cell r="AJ757" t="str">
            <v>GS Global Future Health Care Equity Portfolio Acc SGD</v>
          </cell>
        </row>
        <row r="758">
          <cell r="AH758" t="str">
            <v>Neuberger Berman Short Duration High Yield SDG Engagement A Acc USD</v>
          </cell>
          <cell r="AJ758" t="str">
            <v>GS Global Future Health Care Equity Portfolio Acc USD</v>
          </cell>
        </row>
        <row r="759">
          <cell r="AH759" t="str">
            <v>Neuberger Berman Short Duration High Yield SDG Engagement A MDis AUD-H</v>
          </cell>
          <cell r="AJ759" t="str">
            <v>GS Global Income Bond Portfolio Acc USD</v>
          </cell>
        </row>
        <row r="760">
          <cell r="AH760" t="str">
            <v>Neuberger Berman Short Duration High Yield SDG Engagement A MDis SGD-H</v>
          </cell>
          <cell r="AJ760" t="str">
            <v>GS Global Income Bond Portfolio MDist SGD-H</v>
          </cell>
        </row>
        <row r="761">
          <cell r="AH761" t="str">
            <v>Neuberger Berman Short Duration High Yield SDG Engagement A Mdis USD</v>
          </cell>
          <cell r="AJ761" t="str">
            <v>GS Global Income Bond Portfolio MDist USD</v>
          </cell>
        </row>
        <row r="762">
          <cell r="AH762" t="str">
            <v>Neuberger Berman Strategic Income A MDis AUD</v>
          </cell>
          <cell r="AJ762" t="str">
            <v>GS Global Millennials Equity Portfolio Acc SGD</v>
          </cell>
        </row>
        <row r="763">
          <cell r="AH763" t="str">
            <v>Neuberger Berman Strategic Income A MDis SGD-H</v>
          </cell>
          <cell r="AJ763" t="str">
            <v>GS Global Millennials Equity Portfolio Acc USD</v>
          </cell>
        </row>
        <row r="764">
          <cell r="AH764" t="str">
            <v>Neuberger Berman Strategic Income A MDis USD</v>
          </cell>
          <cell r="AJ764" t="str">
            <v>GS India Equity Portfolio Acc SGD</v>
          </cell>
        </row>
        <row r="765">
          <cell r="AH765" t="str">
            <v>Neuberger Berman Strategic Income Fund SGD A Accumulating Class Hedged</v>
          </cell>
          <cell r="AJ765" t="str">
            <v>GS India Equity Portfolio Acc USD</v>
          </cell>
        </row>
        <row r="766">
          <cell r="AH766" t="str">
            <v>Neuberger Berman Sustainable Emerging Market Corporate Debt A Acc USD</v>
          </cell>
          <cell r="AJ766" t="str">
            <v>GS Japan Equity Portfolio Acc SGD</v>
          </cell>
        </row>
        <row r="767">
          <cell r="AH767" t="str">
            <v>Neuberger Berman Sustainable Emerging Market Corporate Debt A MDis USD</v>
          </cell>
          <cell r="AJ767" t="str">
            <v>GS Japan Equity Portfolio Acc SGD-H</v>
          </cell>
        </row>
        <row r="768">
          <cell r="AH768" t="str">
            <v>Neuberger Berman US Multicap Opportunities A Acc SGD-H</v>
          </cell>
          <cell r="AJ768" t="str">
            <v>GS Japan Equity Portfolio Acc Snap USD-H</v>
          </cell>
        </row>
        <row r="769">
          <cell r="AH769" t="str">
            <v>Neuberger Berman US Multicap Opportunities A Acc USD</v>
          </cell>
          <cell r="AJ769" t="str">
            <v>HGIF - ASEAN Equity AD USD</v>
          </cell>
        </row>
        <row r="770">
          <cell r="AH770" t="str">
            <v>Neuberger Berman US Real Estate Securities A Acc SGD-H</v>
          </cell>
          <cell r="AJ770" t="str">
            <v>HGIF - Asia ex Japan Equity AD SGD</v>
          </cell>
        </row>
        <row r="771">
          <cell r="AH771" t="str">
            <v>Neuberger Berman US Real Estate Securities A Acc USD</v>
          </cell>
          <cell r="AJ771" t="str">
            <v>HGIF - Asia ex Japan Equity Smaller Companies AD SGD</v>
          </cell>
        </row>
        <row r="772">
          <cell r="AH772" t="str">
            <v>Nikko AM ARK Disruptive Innovation B SGD</v>
          </cell>
          <cell r="AJ772" t="str">
            <v>HGIF - Asia ex Japan Equity Smaller Companies AD USD</v>
          </cell>
        </row>
        <row r="773">
          <cell r="AH773" t="str">
            <v>Nikko AM ARK Disruptive Innovation B USD</v>
          </cell>
          <cell r="AJ773" t="str">
            <v>HGIF - Brazil Equity AD SGD</v>
          </cell>
        </row>
        <row r="774">
          <cell r="AH774" t="str">
            <v>Nikko AM China Onshore Bond Fund RMB</v>
          </cell>
          <cell r="AJ774" t="str">
            <v>HGIF - BRIC Equity AC SGD</v>
          </cell>
        </row>
        <row r="775">
          <cell r="AH775" t="str">
            <v>Nikko AM Global Dividend Equity Acc SGD-H</v>
          </cell>
          <cell r="AJ775" t="str">
            <v>HGIF - Chinese Equity AD SGD</v>
          </cell>
        </row>
        <row r="776">
          <cell r="AH776" t="str">
            <v>Nikko AM Global Dividend Equity Dis CNH-H</v>
          </cell>
          <cell r="AJ776" t="str">
            <v>HGIF - Europe Value PD SGD</v>
          </cell>
        </row>
        <row r="777">
          <cell r="AH777" t="str">
            <v>Nikko AM Global Dividend Equity Dis SGD-H</v>
          </cell>
          <cell r="AJ777" t="str">
            <v>HGIF - Global High Income Bond AC USD</v>
          </cell>
        </row>
        <row r="778">
          <cell r="AH778" t="str">
            <v>Nikko AM Global Equity Fund - Class F SGD</v>
          </cell>
          <cell r="AJ778" t="str">
            <v>HGIF - Global High Income Bond AM2 USD</v>
          </cell>
        </row>
        <row r="779">
          <cell r="AH779" t="str">
            <v>Nikko AM Global Equity Fund - Class F USD</v>
          </cell>
          <cell r="AJ779" t="str">
            <v>HGIF - Global High Income Bond AM3H SGD</v>
          </cell>
        </row>
        <row r="780">
          <cell r="AH780" t="str">
            <v>Nikko AM Japan Dividend Equity JPY</v>
          </cell>
          <cell r="AJ780" t="str">
            <v>HGIF - India Fixed Income AC SGD</v>
          </cell>
        </row>
        <row r="781">
          <cell r="AH781" t="str">
            <v>Nikko AM Japan Dividend Equity SGD</v>
          </cell>
          <cell r="AJ781" t="str">
            <v>HGIF - India Fixed Income AC USD</v>
          </cell>
        </row>
        <row r="782">
          <cell r="AH782" t="str">
            <v>Nikko AM Japan Dividend Equity SGD-H</v>
          </cell>
          <cell r="AJ782" t="str">
            <v>HGIF - India Fixed Income AM2 USD</v>
          </cell>
        </row>
        <row r="783">
          <cell r="AH783" t="str">
            <v>Nikko AM Japan Dividend Equity USD-H</v>
          </cell>
          <cell r="AJ783" t="str">
            <v>HGIF - India Fixed Income AM3O SGD</v>
          </cell>
        </row>
        <row r="784">
          <cell r="AH784" t="str">
            <v>Nikko AM Shenton Emerging Enterprise Discovery Fund SGD</v>
          </cell>
          <cell r="AJ784" t="str">
            <v>HGIF - Indian Equity AD SGD</v>
          </cell>
        </row>
        <row r="785">
          <cell r="AH785" t="str">
            <v>Nikko AM Shenton Global Property Securities SGD</v>
          </cell>
          <cell r="AJ785" t="str">
            <v>HGIF - Indian Equity AD USD</v>
          </cell>
        </row>
        <row r="786">
          <cell r="AH786" t="str">
            <v>Nikko AM Shenton Income Fund SGD</v>
          </cell>
          <cell r="AJ786" t="str">
            <v>HGIF - Turkey Equity Fund CL AD SGD</v>
          </cell>
        </row>
        <row r="787">
          <cell r="AH787" t="str">
            <v>Nikko AM Shenton Japan Fund SGD</v>
          </cell>
          <cell r="AJ787" t="str">
            <v>HGIF Japanese Eq-P SGD</v>
          </cell>
        </row>
        <row r="788">
          <cell r="AH788" t="str">
            <v>Nikko AM Shenton Short Term Bond AUD-H</v>
          </cell>
          <cell r="AJ788" t="str">
            <v>HSBC GIF Turkey Equity Fund AC SGD</v>
          </cell>
        </row>
        <row r="789">
          <cell r="AH789" t="str">
            <v>Nikko AM Shenton Short Term Bond SGD</v>
          </cell>
          <cell r="AJ789" t="str">
            <v>HSBC Global Investment Funds - Global High Income Bond AC SGD</v>
          </cell>
        </row>
        <row r="790">
          <cell r="AH790" t="str">
            <v>Nikko AM Shenton Short Term Bond USD-H</v>
          </cell>
          <cell r="AJ790" t="str">
            <v>HSBC Global Investment Funds - Global High Income Bond ACH SGD</v>
          </cell>
        </row>
        <row r="791">
          <cell r="AH791" t="str">
            <v>Nikko AM Shenton Thrift Fund SGD</v>
          </cell>
          <cell r="AJ791" t="str">
            <v>HSBC Global Investment Funds - Global High Income Bond AM2 SGD</v>
          </cell>
        </row>
        <row r="792">
          <cell r="AH792" t="str">
            <v>Nikko AM Singapore Dividend Equity Acc SGD</v>
          </cell>
          <cell r="AJ792" t="str">
            <v>HSBC Global Investment Funds - India Fixed Income Class AD USD</v>
          </cell>
        </row>
        <row r="793">
          <cell r="AH793" t="str">
            <v>Nikko AM Singapore Dividend Equity Acc USD</v>
          </cell>
          <cell r="AJ793" t="str">
            <v>iFAST Auto-Income Portfolio (Balanced)</v>
          </cell>
        </row>
        <row r="794">
          <cell r="AH794" t="str">
            <v>Nikko AM Singapore Dividend Equity SGD</v>
          </cell>
          <cell r="AJ794" t="str">
            <v>iFAST Auto-Income Portfolio (Moderately Aggressive)</v>
          </cell>
        </row>
        <row r="795">
          <cell r="AH795" t="str">
            <v>Phillip Money Market SGD</v>
          </cell>
          <cell r="AJ795" t="str">
            <v>iFAST Premier Investment Funds - iFAST NAM China Equity Fund Class A USD</v>
          </cell>
        </row>
        <row r="796">
          <cell r="AH796" t="str">
            <v>Phillip Singapore Real Estate Income Cl A SGD</v>
          </cell>
          <cell r="AJ796" t="str">
            <v>iFAST-DWS Global Themes Equity A SGD</v>
          </cell>
        </row>
        <row r="797">
          <cell r="AH797" t="str">
            <v>Phillip Singapore Real Estate Income Cl A USD</v>
          </cell>
          <cell r="AJ797" t="str">
            <v>iFAST-DWS Premier Select Trust A SGD</v>
          </cell>
        </row>
        <row r="798">
          <cell r="AH798" t="str">
            <v>Phillip US Dollar Money Market Fund A USD</v>
          </cell>
          <cell r="AJ798" t="str">
            <v>iFAST-Eastspring Lion Bond A SGD</v>
          </cell>
        </row>
        <row r="799">
          <cell r="AH799" t="str">
            <v>PIAS Aggressive Portfolio (Cash)</v>
          </cell>
          <cell r="AJ799" t="str">
            <v>iFAST-NAM Asia Premier Trust A SGD</v>
          </cell>
        </row>
        <row r="800">
          <cell r="AH800" t="str">
            <v>PIAS Aggressive Portfolio (CPF)</v>
          </cell>
          <cell r="AJ800" t="str">
            <v>iFAST-NAM China Equity A SGD</v>
          </cell>
        </row>
        <row r="801">
          <cell r="AH801" t="str">
            <v>PIAS Aggressive Portfolio (SRS)</v>
          </cell>
          <cell r="AJ801" t="str">
            <v>iFAST-NAM Singapore Equity A SGD</v>
          </cell>
        </row>
        <row r="802">
          <cell r="AH802" t="str">
            <v>PIAS Balanced Portfolio (Cash)</v>
          </cell>
          <cell r="AJ802" t="str">
            <v>Infinity European Stock Index SGD</v>
          </cell>
        </row>
        <row r="803">
          <cell r="AH803" t="str">
            <v>PIAS Balanced Portfolio (CPF)</v>
          </cell>
          <cell r="AJ803" t="str">
            <v>Infinity European Stock Index USD</v>
          </cell>
        </row>
        <row r="804">
          <cell r="AH804" t="str">
            <v>PIAS Balanced Portfolio (SRS)</v>
          </cell>
          <cell r="AJ804" t="str">
            <v>Infinity Global Stock Index C SGD</v>
          </cell>
        </row>
        <row r="805">
          <cell r="AH805" t="str">
            <v>PIAS Conservative Portfolio (Cash)</v>
          </cell>
          <cell r="AJ805" t="str">
            <v>Infinity Global Stock Index SGD</v>
          </cell>
        </row>
        <row r="806">
          <cell r="AH806" t="str">
            <v>PIAS Conservative Portfolio (SRS)</v>
          </cell>
          <cell r="AJ806" t="str">
            <v>Infinity Global Stock Index USD</v>
          </cell>
        </row>
        <row r="807">
          <cell r="AH807" t="str">
            <v>PIAS Growth Portfolio (Cash)</v>
          </cell>
          <cell r="AJ807" t="str">
            <v>Infinity US 500 Stock Index SGD</v>
          </cell>
        </row>
        <row r="808">
          <cell r="AH808" t="str">
            <v>PIAS Growth Portfolio (CPF)</v>
          </cell>
          <cell r="AJ808" t="str">
            <v>Infinity US 500 Stock Index USD</v>
          </cell>
        </row>
        <row r="809">
          <cell r="AH809" t="str">
            <v>PIAS Growth Portfolio (SRS)</v>
          </cell>
          <cell r="AJ809" t="str">
            <v>ING (L) Invest European Equity Class X - Capitalisation EUR</v>
          </cell>
        </row>
        <row r="810">
          <cell r="AH810" t="str">
            <v>PIAS Moderate Portfolio (Cash)</v>
          </cell>
          <cell r="AJ810" t="str">
            <v>ING Inv Glob High Div EUR Cl X</v>
          </cell>
        </row>
        <row r="811">
          <cell r="AH811" t="str">
            <v>PIAS Moderate Portfolio (SRS)</v>
          </cell>
          <cell r="AJ811" t="str">
            <v>ING(L)Invest Gbl High Dividend</v>
          </cell>
        </row>
        <row r="812">
          <cell r="AH812" t="str">
            <v>PIMCO Commodity Real Return Fund Cl E Acc SGD-H</v>
          </cell>
          <cell r="AJ812" t="str">
            <v>Janus Henderson Asia-Pacific Property Equities Fund SGD</v>
          </cell>
        </row>
        <row r="813">
          <cell r="AH813" t="str">
            <v>PIMCO Commodity Real Return Fund Cl E Acc USD</v>
          </cell>
          <cell r="AJ813" t="str">
            <v>Janus Henderson Global Bond Fund</v>
          </cell>
        </row>
        <row r="814">
          <cell r="AH814" t="str">
            <v>PIMCO Diversified Income Fund Cl E Acc EUR-H</v>
          </cell>
          <cell r="AJ814" t="str">
            <v>Janus Henderson Global Property Equities Fund SGD</v>
          </cell>
        </row>
        <row r="815">
          <cell r="AH815" t="str">
            <v>PIMCO Diversified Income Fund Cl E Acc USD</v>
          </cell>
          <cell r="AJ815" t="str">
            <v>Janus Henderson Global Technology SGD (Buy Disabled)</v>
          </cell>
        </row>
        <row r="816">
          <cell r="AH816" t="str">
            <v>PIMCO Diversified Income Fund Cl Inc SGD</v>
          </cell>
          <cell r="AJ816" t="str">
            <v>Janus Henderson Horizon Asian Dividend Income A2 SGD</v>
          </cell>
        </row>
        <row r="817">
          <cell r="AH817" t="str">
            <v>PIMCO Diversified Income Fund Cl M Inc AUD-H</v>
          </cell>
          <cell r="AJ817" t="str">
            <v>Janus Henderson Horizon Asian Dividend Income A2 USD</v>
          </cell>
        </row>
        <row r="818">
          <cell r="AH818" t="str">
            <v>PIMCO Diversified Income Fund Cl M Inc USD</v>
          </cell>
          <cell r="AJ818" t="str">
            <v>Janus Henderson Horizon Asian Dividend Income A3 SGD</v>
          </cell>
        </row>
        <row r="819">
          <cell r="AH819" t="str">
            <v>PIMCO Emerging Markets Bond Fund Cl E Acc EUR-H</v>
          </cell>
          <cell r="AJ819" t="str">
            <v>Janus Henderson Horizon Asia-Pacific Property Income A2 USD</v>
          </cell>
        </row>
        <row r="820">
          <cell r="AH820" t="str">
            <v>PIMCO Emerging Markets Bond Fund Cl E Acc SGD-H</v>
          </cell>
          <cell r="AJ820" t="str">
            <v>Janus Henderson Horizon Asia-Pacific Property Income A3 SGD</v>
          </cell>
        </row>
        <row r="821">
          <cell r="AH821" t="str">
            <v>PIMCO Emerging Markets Bond Fund Cl E Acc USD</v>
          </cell>
          <cell r="AJ821" t="str">
            <v>Janus Henderson Horizon Asia-Pacific Property Income A5m SGD</v>
          </cell>
        </row>
        <row r="822">
          <cell r="AH822" t="str">
            <v>PIMCO Emerging Markets Bond Fund Cl M Inc AUD-H</v>
          </cell>
          <cell r="AJ822" t="str">
            <v>Janus Henderson Horizon Asia-Pacific Property Income A5m USD</v>
          </cell>
        </row>
        <row r="823">
          <cell r="AH823" t="str">
            <v>PIMCO Emerging Markets Bond Fund Cl M Inc USD</v>
          </cell>
          <cell r="AJ823" t="str">
            <v>Janus Henderson Horizon China Opportunities A2 SGD</v>
          </cell>
        </row>
        <row r="824">
          <cell r="AH824" t="str">
            <v>PIMCO GIS Diversified Income Class E Inc SGD</v>
          </cell>
          <cell r="AJ824" t="str">
            <v>Janus Henderson Horizon China Opportunities A2 USD</v>
          </cell>
        </row>
        <row r="825">
          <cell r="AH825" t="str">
            <v>PIMCO GIS Diversified Income Class E Inc USD</v>
          </cell>
          <cell r="AJ825" t="str">
            <v>Janus Henderson Horizon Fund - Global Technology Leaders Fund A2 (Accumulation) USD</v>
          </cell>
        </row>
        <row r="826">
          <cell r="AH826" t="str">
            <v>PIMCO Global Bond Fund Cl E Acc EUR-H</v>
          </cell>
          <cell r="AJ826" t="str">
            <v>Janus Henderson Horizon Global Property Equities A2 USD</v>
          </cell>
        </row>
        <row r="827">
          <cell r="AH827" t="str">
            <v>PIMCO Global Bond Fund Cl E Acc USD</v>
          </cell>
          <cell r="AJ827" t="str">
            <v>Janus Henderson Horizon Global Property Equities A3 SGD</v>
          </cell>
        </row>
        <row r="828">
          <cell r="AH828" t="str">
            <v>PIMCO Global Bond Fund Cl E Inc USD</v>
          </cell>
          <cell r="AJ828" t="str">
            <v>Janus Henderson Horizon Global Sustainable Equity A2 SGD-H</v>
          </cell>
        </row>
        <row r="829">
          <cell r="AH829" t="str">
            <v>PIMCO Global High Yield Bond Fund Cl E Acc EUR-H</v>
          </cell>
          <cell r="AJ829" t="str">
            <v>Janus Henderson Horizon Global Technology Leaders A2 SGD</v>
          </cell>
        </row>
        <row r="830">
          <cell r="AH830" t="str">
            <v>PIMCO Global High Yield Bond Fund Cl E Acc USD</v>
          </cell>
          <cell r="AJ830" t="str">
            <v>Janus Henderson Horizon Global Technology Leaders A2 SGD-H</v>
          </cell>
        </row>
        <row r="831">
          <cell r="AH831" t="str">
            <v>PIMCO Global High Yield Bond Fund Cl E Inc GBP-H</v>
          </cell>
          <cell r="AJ831" t="str">
            <v>Janus Henderson Horizon Global Technology Leaders A2 USD</v>
          </cell>
        </row>
        <row r="832">
          <cell r="AH832" t="str">
            <v>PIMCO Global High Yield Bond Fund Cl E Inc SGD-H</v>
          </cell>
          <cell r="AJ832" t="str">
            <v>Janus Henderson Horizon Pan European Absolute Return A2 EUR</v>
          </cell>
        </row>
        <row r="833">
          <cell r="AH833" t="str">
            <v>PIMCO Global High Yield Bond Fund Cl M Inc USD</v>
          </cell>
          <cell r="AJ833" t="str">
            <v>Janus Henderson Horizon Pan European Absolute Return A2 SGD-H</v>
          </cell>
        </row>
        <row r="834">
          <cell r="AH834" t="str">
            <v>PIMCO Global Real Return Fund Cl E Acc EUR-H</v>
          </cell>
          <cell r="AJ834" t="str">
            <v>Janus Henderson Horizon Pan European Equity A2 Acc SGD</v>
          </cell>
        </row>
        <row r="835">
          <cell r="AH835" t="str">
            <v>PIMCO Global Real Return Fund Cl E Acc USD</v>
          </cell>
          <cell r="AJ835" t="str">
            <v>Janus Henderson Horizon Pan European Equity A2 EUR</v>
          </cell>
        </row>
        <row r="836">
          <cell r="AH836" t="str">
            <v>PIMCO Global Real Return Fund Cl E Inc USD</v>
          </cell>
          <cell r="AJ836" t="str">
            <v>Janus Henderson Horizon Pan European Property Equities A2 Acc SGD</v>
          </cell>
        </row>
        <row r="837">
          <cell r="AH837" t="str">
            <v>PIMCO Income Fund Admin Cl Inc SGD-H</v>
          </cell>
          <cell r="AJ837" t="str">
            <v>Janus Henderson Horizon Pan European Property Equities A2 EUR</v>
          </cell>
        </row>
        <row r="838">
          <cell r="AH838" t="str">
            <v>PIMCO Income Fund Admin Cl Inc USD</v>
          </cell>
          <cell r="AJ838" t="str">
            <v>Janus Henderson Horizon Pan European Property Equities A2 USD-H</v>
          </cell>
        </row>
        <row r="839">
          <cell r="AH839" t="str">
            <v>PIMCO Income Fund CI E Acc JPY-H</v>
          </cell>
          <cell r="AJ839" t="str">
            <v>Janus Henderson Pan European Equity Fund SGD</v>
          </cell>
        </row>
        <row r="840">
          <cell r="AH840" t="str">
            <v>PIMCO Income Fund CI E Inc CHF-H</v>
          </cell>
          <cell r="AJ840" t="str">
            <v>Janus Henderson Pan European Property Equities Fund SGD</v>
          </cell>
        </row>
        <row r="841">
          <cell r="AH841" t="str">
            <v>PIMCO Income Fund CI E Inc EUR-H</v>
          </cell>
          <cell r="AJ841" t="str">
            <v>JPMorgan Funds - ASEAN Equity A (acc) - USD</v>
          </cell>
        </row>
        <row r="842">
          <cell r="AH842" t="str">
            <v>PIMCO Income Fund CI E Inc JPY-H</v>
          </cell>
          <cell r="AJ842" t="str">
            <v>JPMorgan Funds - ASEAN Equity A (acc) SGD</v>
          </cell>
        </row>
        <row r="843">
          <cell r="AH843" t="str">
            <v>PIMCO Income Fund Cl E Acc EUR-H</v>
          </cell>
          <cell r="AJ843" t="str">
            <v>JPMorgan Funds - ASEAN Equity CPF (acc) SGD</v>
          </cell>
        </row>
        <row r="844">
          <cell r="AH844" t="str">
            <v>PIMCO Income Fund Cl E Acc USD</v>
          </cell>
          <cell r="AJ844" t="str">
            <v>JPMorgan Funds - Asia Pacific Income A (irc) AUD-H</v>
          </cell>
        </row>
        <row r="845">
          <cell r="AH845" t="str">
            <v>PIMCO Income Fund Cl E Inc AUD-H</v>
          </cell>
          <cell r="AJ845" t="str">
            <v>JPMorgan Funds - Asia Pacific Income A (mth) SGD</v>
          </cell>
        </row>
        <row r="846">
          <cell r="AH846" t="str">
            <v>PIMCO Income Fund Cl E Inc GBP-H</v>
          </cell>
          <cell r="AJ846" t="str">
            <v>JPMorgan Funds - Asia Pacific Income A (mth) SGD-H</v>
          </cell>
        </row>
        <row r="847">
          <cell r="AH847" t="str">
            <v>PIMCO Income Fund Cl E Inc RMB-H</v>
          </cell>
          <cell r="AJ847" t="str">
            <v>JPMorgan Funds - Asia Pacific Income A (mth) USD</v>
          </cell>
        </row>
        <row r="848">
          <cell r="AH848" t="str">
            <v>PIMCO Income Fund Cl E Inc SGD-H</v>
          </cell>
          <cell r="AJ848" t="str">
            <v>JPMorgan Funds - China A (acc) SGD</v>
          </cell>
        </row>
        <row r="849">
          <cell r="AH849" t="str">
            <v>PIMCO Income Fund Cl E Inc USD</v>
          </cell>
          <cell r="AJ849" t="str">
            <v>JPMorgan Funds - China A (dist) USD</v>
          </cell>
        </row>
        <row r="850">
          <cell r="AH850" t="str">
            <v>PIMCO Income Fund Cl E Unhedged Inc HKD</v>
          </cell>
          <cell r="AJ850" t="str">
            <v>JPMorgan Funds - China A Acc USD</v>
          </cell>
        </row>
        <row r="851">
          <cell r="AH851" t="str">
            <v>PIMCO Inflation Multi-Asset Admin Inc II SGD-H</v>
          </cell>
          <cell r="AJ851" t="str">
            <v>JPMorgan Funds - China A-Share Opportunities A (acc) RMB</v>
          </cell>
        </row>
        <row r="852">
          <cell r="AH852" t="str">
            <v>PIMCO Inflation Multi-Asset E Acc USD</v>
          </cell>
          <cell r="AJ852" t="str">
            <v>JPMorgan Funds - China A-Share Opportunities A (acc) SGD</v>
          </cell>
        </row>
        <row r="853">
          <cell r="AH853" t="str">
            <v>PIMCO Total Return Bond Fund Cl E Acc EUR-H</v>
          </cell>
          <cell r="AJ853" t="str">
            <v>JPMorgan Funds - China A-Share Opportunities A (acc) USD</v>
          </cell>
        </row>
        <row r="854">
          <cell r="AH854" t="str">
            <v>PIMCO Total Return Bond Fund Cl E Acc SGD-H</v>
          </cell>
          <cell r="AJ854" t="str">
            <v>JPMorgan Funds - China CPF (acc) SGD</v>
          </cell>
        </row>
        <row r="855">
          <cell r="AH855" t="str">
            <v>PIMCO Total Return Bond Fund Cl E Acc USD</v>
          </cell>
          <cell r="AJ855" t="str">
            <v>JPMorgan Funds - Emerging Markets Dividend A (irc) AUD-H</v>
          </cell>
        </row>
        <row r="856">
          <cell r="AH856" t="str">
            <v>PIMCO Total Return Bond Fund Cl E Inc USD</v>
          </cell>
          <cell r="AJ856" t="str">
            <v>JPMorgan Funds - Emerging Markets Dividend A (mth) SGD</v>
          </cell>
        </row>
        <row r="857">
          <cell r="AH857" t="str">
            <v>PIMCO US High Yield Bond Fund Cl E Acc EUR-H</v>
          </cell>
          <cell r="AJ857" t="str">
            <v>JPMorgan Funds - Emerging Markets Dividend A (mth) SGD-H</v>
          </cell>
        </row>
        <row r="858">
          <cell r="AH858" t="str">
            <v>PIMCO US High Yield Bond Fund Cl E Acc USD</v>
          </cell>
          <cell r="AJ858" t="str">
            <v>JPMorgan Funds - Emerging Markets Dividend A (mth) USD</v>
          </cell>
        </row>
        <row r="859">
          <cell r="AH859" t="str">
            <v>PIMCO US High Yield Bond Fund Cl M-Retail Inc USD</v>
          </cell>
          <cell r="AJ859" t="str">
            <v>JPMorgan Funds - Emerging Markets Equity A (acc) SGD</v>
          </cell>
        </row>
        <row r="860">
          <cell r="AH860" t="str">
            <v>PineBridge Acorns of Asia Balanced Fund SGD</v>
          </cell>
          <cell r="AJ860" t="str">
            <v>JPMorgan Funds - Emerging Markets Equity A (acc) USD</v>
          </cell>
        </row>
        <row r="861">
          <cell r="AH861" t="str">
            <v>PineBridge Asia ex Japan Small Cap Equity A USD</v>
          </cell>
          <cell r="AJ861" t="str">
            <v>JPMorgan Funds - Emerging Markets Equity A (dist) USD</v>
          </cell>
        </row>
        <row r="862">
          <cell r="AH862" t="str">
            <v>PineBridge Asia ex Japan Small Cap Equity A5CP SGD</v>
          </cell>
          <cell r="AJ862" t="str">
            <v>JPMorgan Funds - Emerging Markets Opportunities A (acc) SGD-H</v>
          </cell>
        </row>
        <row r="863">
          <cell r="AH863" t="str">
            <v>PineBridge Asia Pacific Investment Grade Bond A USD</v>
          </cell>
          <cell r="AJ863" t="str">
            <v>JPMorgan Funds - Emerging Markets Opportunities A (acc) USD</v>
          </cell>
        </row>
        <row r="864">
          <cell r="AH864" t="str">
            <v>PineBridge Asia Pacific Investment Grade Bond A5HD SGD</v>
          </cell>
          <cell r="AJ864" t="str">
            <v>JPMorgan Funds - Global Natural Resources A (acc) SGD</v>
          </cell>
        </row>
        <row r="865">
          <cell r="AH865" t="str">
            <v>PineBridge Asia Pacific Investment Grade Bond ADC USD</v>
          </cell>
          <cell r="AJ865" t="str">
            <v>JPMorgan Funds - Global Natural Resources A (acc) USD</v>
          </cell>
        </row>
        <row r="866">
          <cell r="AH866" t="str">
            <v>PineBridge India Equity A USD</v>
          </cell>
          <cell r="AJ866" t="str">
            <v>JPMorgan Funds - Global Research Enhanced Index Equity A (acc) SGD</v>
          </cell>
        </row>
        <row r="867">
          <cell r="AH867" t="str">
            <v>PineBridge India Equity A5CP SGD</v>
          </cell>
          <cell r="AJ867" t="str">
            <v>JPMorgan Funds - Global Research Enhanced Index Equity CPF Fund A (acc) SGD</v>
          </cell>
        </row>
        <row r="868">
          <cell r="AH868" t="str">
            <v>PineBridge Singapore Bond Fund SGD</v>
          </cell>
          <cell r="AJ868" t="str">
            <v>JPMorgan Funds - Global Research Enhanced Index Equity Fund A (dist) USD</v>
          </cell>
        </row>
        <row r="869">
          <cell r="AH869" t="str">
            <v>PineBridge US Large Cap Research Enhanced A USD</v>
          </cell>
          <cell r="AJ869" t="str">
            <v>JPMorgan Funds - Greater China A (acc) - USD</v>
          </cell>
        </row>
        <row r="870">
          <cell r="AH870" t="str">
            <v>PineBridge US Large Cap Research Enhanced A5CP SGD</v>
          </cell>
          <cell r="AJ870" t="str">
            <v>JPMorgan Funds - Greater China A (acc) SGD</v>
          </cell>
        </row>
        <row r="871">
          <cell r="AH871" t="str">
            <v>PineBridge US Large Cap Research Enhanced A5H SGD</v>
          </cell>
          <cell r="AJ871" t="str">
            <v>JPMorgan Funds - Greater China A (dist) USD</v>
          </cell>
        </row>
        <row r="872">
          <cell r="AH872" t="str">
            <v>Schroder AS Commodity A Acc EUR-H</v>
          </cell>
          <cell r="AJ872" t="str">
            <v>JPMorgan Funds - Income A (acc) USD</v>
          </cell>
        </row>
        <row r="873">
          <cell r="AH873" t="str">
            <v>Schroder AS Commodity A Acc SGD-H</v>
          </cell>
          <cell r="AJ873" t="str">
            <v>JPMorgan Funds - Income A (div) USD</v>
          </cell>
        </row>
        <row r="874">
          <cell r="AH874" t="str">
            <v>Schroder AS Commodity A Acc USD</v>
          </cell>
          <cell r="AJ874" t="str">
            <v>JPMorgan Funds - Income A (mth) AUD-H</v>
          </cell>
        </row>
        <row r="875">
          <cell r="AH875" t="str">
            <v>Schroder Asian Equity Yield A Dis SGD</v>
          </cell>
          <cell r="AJ875" t="str">
            <v>JPMorgan Funds - Income A (mth) GBP-H</v>
          </cell>
        </row>
        <row r="876">
          <cell r="AH876" t="str">
            <v>Schroder Asian Growth A Dis SGD</v>
          </cell>
          <cell r="AJ876" t="str">
            <v>JPMorgan Funds - Income A (mth) SGD</v>
          </cell>
        </row>
        <row r="877">
          <cell r="AH877" t="str">
            <v>Schroder Asian Growth A Dis USD</v>
          </cell>
          <cell r="AJ877" t="str">
            <v>JPMorgan Funds - Income A (mth) SGD-H</v>
          </cell>
        </row>
        <row r="878">
          <cell r="AH878" t="str">
            <v>Schroder Asian Income A Dis AUD-H</v>
          </cell>
          <cell r="AJ878" t="str">
            <v>JPMorgan Funds - Income A (mth) USD</v>
          </cell>
        </row>
        <row r="879">
          <cell r="AH879" t="str">
            <v>Schroder Asian Income A Dis GBP-H</v>
          </cell>
          <cell r="AJ879" t="str">
            <v>JPMorgan Funds - Korea Equity A (acc) USD</v>
          </cell>
        </row>
        <row r="880">
          <cell r="AH880" t="str">
            <v>Schroder Asian Income A Dis SGD</v>
          </cell>
          <cell r="AJ880" t="str">
            <v>JPMorgan Funds - Latin America Equity A (acc) SGD</v>
          </cell>
        </row>
        <row r="881">
          <cell r="AH881" t="str">
            <v>Schroder Asian Income A Dis USD-H</v>
          </cell>
          <cell r="AJ881" t="str">
            <v>JPMorgan Funds - Latin America Equity A (acc) USD</v>
          </cell>
        </row>
        <row r="882">
          <cell r="AH882" t="str">
            <v>Schroder Asian Investment Grade Credit A Dis SGD</v>
          </cell>
          <cell r="AJ882" t="str">
            <v>JPMorgan Funds - Multi-Manager Alternatives A (acc) SGD</v>
          </cell>
        </row>
        <row r="883">
          <cell r="AH883" t="str">
            <v>Schroder BIC Acc SGD</v>
          </cell>
          <cell r="AJ883" t="str">
            <v>JPMorgan Funds - Multi-Manager Alternatives A (acc) USD</v>
          </cell>
        </row>
        <row r="884">
          <cell r="AH884" t="str">
            <v>Schroder China Opportunities Acc SGD</v>
          </cell>
          <cell r="AJ884" t="str">
            <v>JPMorgan Funds - Russia A (dist) USD</v>
          </cell>
        </row>
        <row r="885">
          <cell r="AH885" t="str">
            <v>Schroder Global Emerging Market Opportunities Acc SGD</v>
          </cell>
          <cell r="AJ885" t="str">
            <v>JPMorgan Funds - US Small Cap Growth A (dist) USD</v>
          </cell>
        </row>
        <row r="886">
          <cell r="AH886" t="str">
            <v>Schroder International Opportunities Portfolio Schroder Global Quality Bond SGD Hedged F Acc</v>
          </cell>
          <cell r="AJ886" t="str">
            <v>JPMorgan Investment Funds - Global Income A (div) SGD</v>
          </cell>
        </row>
        <row r="887">
          <cell r="AH887" t="str">
            <v>Schroder International Selection Fund Global Multi-Asset Income SGD Hedged A Acc</v>
          </cell>
          <cell r="AJ887" t="str">
            <v>JPMorgan Investment Funds - Global Income A (div) SGD-H</v>
          </cell>
        </row>
        <row r="888">
          <cell r="AH888" t="str">
            <v>Schroder International Selection Fund Global Sustainable Growth Hedged A Acc SGD</v>
          </cell>
          <cell r="AJ888" t="str">
            <v>JPMorgan Investment Funds - Global Income A (icdiv) SGD-H</v>
          </cell>
        </row>
        <row r="889">
          <cell r="AH889" t="str">
            <v>Schroder ISF Asian Dividend Maximiser A Acc USD</v>
          </cell>
          <cell r="AJ889" t="str">
            <v>JPMorgan Investment Funds - Global Income A (icdiv) USD-H</v>
          </cell>
        </row>
        <row r="890">
          <cell r="AH890" t="str">
            <v>Schroder ISF Asian Dividend Maximiser A Dis AUD</v>
          </cell>
          <cell r="AJ890" t="str">
            <v>JPMorgan Investment Funds - Global Income A (irc) AUD-H</v>
          </cell>
        </row>
        <row r="891">
          <cell r="AH891" t="str">
            <v>Schroder ISF Asian Dividend Maximiser A Dis AUD-H</v>
          </cell>
          <cell r="AJ891" t="str">
            <v>JPMorgan Investment Funds - Global Income A (irc) SGD-H</v>
          </cell>
        </row>
        <row r="892">
          <cell r="AH892" t="str">
            <v>Schroder ISF Asian Dividend Maximiser A Dis SGD</v>
          </cell>
          <cell r="AJ892" t="str">
            <v>JPMorgan Investment Funds - Global Income A (irc) USD-H</v>
          </cell>
        </row>
        <row r="893">
          <cell r="AH893" t="str">
            <v>Schroder ISF Asian Dividend Maximiser A Dis SGD-H</v>
          </cell>
          <cell r="AJ893" t="str">
            <v>JPMorgan Investment Funds - Global Income A (mth) EUR</v>
          </cell>
        </row>
        <row r="894">
          <cell r="AH894" t="str">
            <v>Schroder ISF Asian Dividend Maximiser A Dis USD</v>
          </cell>
          <cell r="AJ894" t="str">
            <v>JPMorgan Investment Funds - Global Income A (mth) GBP-H</v>
          </cell>
        </row>
        <row r="895">
          <cell r="AH895" t="str">
            <v>Schroder ISF China Opportunities A Acc SGD-H</v>
          </cell>
          <cell r="AJ895" t="str">
            <v>JPMorgan Investment Funds - Global Income A (mth) SGD-H</v>
          </cell>
        </row>
        <row r="896">
          <cell r="AH896" t="str">
            <v>Schroder ISF China Opportunities A Acc USD</v>
          </cell>
          <cell r="AJ896" t="str">
            <v>JPMorgan Investment Funds - Global Income A (mth) USD-H</v>
          </cell>
        </row>
        <row r="897">
          <cell r="AH897" t="str">
            <v>Schroder ISF Emerging Europe A Acc EUR</v>
          </cell>
          <cell r="AJ897" t="str">
            <v>JPMorgan Investment Funds - Global Macro Opportunities A (acc) AUD-H</v>
          </cell>
        </row>
        <row r="898">
          <cell r="AH898" t="str">
            <v>Schroder ISF Global Climate Change Equity A Acc SGD</v>
          </cell>
          <cell r="AJ898" t="str">
            <v>JPMorgan Investment Funds - Global Macro Opportunities A (acc) EUR</v>
          </cell>
        </row>
        <row r="899">
          <cell r="AH899" t="str">
            <v>Schroder ISF Global Climate Change Equity A Acc USD</v>
          </cell>
          <cell r="AJ899" t="str">
            <v>JPMorgan Investment Funds - Global Macro Opportunities A (acc) SGD-H</v>
          </cell>
        </row>
        <row r="900">
          <cell r="AH900" t="str">
            <v>Schroder ISF Global Credit Income A Acc EUR-H</v>
          </cell>
          <cell r="AJ900" t="str">
            <v>JPMorgan Investment Funds - Global Macro Opportunities A (acc) USD-H</v>
          </cell>
        </row>
        <row r="901">
          <cell r="AH901" t="str">
            <v>Schroder ISF Global Credit Income A Acc GBP-H</v>
          </cell>
          <cell r="AJ901" t="str">
            <v>Kotak Funds - India Midcap Fund Cl A Acc USD</v>
          </cell>
        </row>
        <row r="902">
          <cell r="AH902" t="str">
            <v>Schroder ISF Global Credit Income A Acc SGD-H</v>
          </cell>
          <cell r="AJ902" t="str">
            <v>Legg Mason ClearBridge - Tactical Dividend Income A Mdis AUD-H Plus</v>
          </cell>
        </row>
        <row r="903">
          <cell r="AH903" t="str">
            <v>Schroder ISF Global Credit Income A Dis SGD-H</v>
          </cell>
          <cell r="AJ903" t="str">
            <v>Legg Mason ClearBridge - Tactical Dividend Income A Mdis CNH-H Plus</v>
          </cell>
        </row>
        <row r="904">
          <cell r="AH904" t="str">
            <v>Schroder ISF Global Credit Income A Dis USD</v>
          </cell>
          <cell r="AJ904" t="str">
            <v>Legg Mason ClearBridge - Tactical Dividend Income A Mdis SGD-H Plus</v>
          </cell>
        </row>
        <row r="905">
          <cell r="AH905" t="str">
            <v>Schroder ISF Global Gold A Acc EUR-H</v>
          </cell>
          <cell r="AJ905" t="str">
            <v>Legg Mason ClearBridge - Tactical Dividend Income A Mdis USD Plus</v>
          </cell>
        </row>
        <row r="906">
          <cell r="AH906" t="str">
            <v>Schroder ISF Global Gold A Acc SGD-H</v>
          </cell>
          <cell r="AJ906" t="str">
            <v>Legg Mason ClearBridge - US Aggressive Growth A Acc AUD-H</v>
          </cell>
        </row>
        <row r="907">
          <cell r="AH907" t="str">
            <v>Schroder ISF Global Gold A Acc USD</v>
          </cell>
          <cell r="AJ907" t="str">
            <v>Legg Mason ClearBridge - US Aggressive Growth A Acc SGD-H</v>
          </cell>
        </row>
        <row r="908">
          <cell r="AH908" t="str">
            <v>Schroder ISF Global High Yield A Dis SGD-H</v>
          </cell>
          <cell r="AJ908" t="str">
            <v>Legg Mason ClearBridge - US Aggressive Growth A Acc USD</v>
          </cell>
        </row>
        <row r="909">
          <cell r="AH909" t="str">
            <v>Schroder ISF Global Multi-Asset Income A Acc SGD</v>
          </cell>
          <cell r="AJ909" t="str">
            <v>Legg Mason ClearBridge - Value A Acc SGD</v>
          </cell>
        </row>
        <row r="910">
          <cell r="AH910" t="str">
            <v>Schroder ISF Global Multi-Asset Income A Dis AUD-H</v>
          </cell>
          <cell r="AJ910" t="str">
            <v>Legg Mason ClearBridge - Value A Acc SGD-H</v>
          </cell>
        </row>
        <row r="911">
          <cell r="AH911" t="str">
            <v>Schroder ISF Global Multi-Asset Income A Dis GBP-H</v>
          </cell>
          <cell r="AJ911" t="str">
            <v>Legg Mason ClearBridge - Value A Acc USD</v>
          </cell>
        </row>
        <row r="912">
          <cell r="AH912" t="str">
            <v>Schroder ISF Global Multi-Asset Income A Dis RMB-H</v>
          </cell>
          <cell r="AJ912" t="str">
            <v>Legg Mason Opportunity A Acc $</v>
          </cell>
        </row>
        <row r="913">
          <cell r="AH913" t="str">
            <v>Schroder ISF Global Multi-Asset Income A Dis SGD</v>
          </cell>
          <cell r="AJ913" t="str">
            <v>Legg Mason Permal Glb Abs Fund A SGD H</v>
          </cell>
        </row>
        <row r="914">
          <cell r="AH914" t="str">
            <v>Schroder ISF Global Multi-Asset Income A Dis SGD-H</v>
          </cell>
          <cell r="AJ914" t="str">
            <v>Legg Mason QS - MV European Equity Growth and Income A Mdis SGD-H Plus</v>
          </cell>
        </row>
        <row r="915">
          <cell r="AH915" t="str">
            <v>Schroder ISF Global Multi-Asset Income A Dis USD</v>
          </cell>
          <cell r="AJ915" t="str">
            <v>Legg Mason Western Asset - Asian Bond Trust A Acc SGD</v>
          </cell>
        </row>
        <row r="916">
          <cell r="AH916" t="str">
            <v>Schroder ISF Global Sustainable Growth A Acc SGD</v>
          </cell>
          <cell r="AJ916" t="str">
            <v>Legg Mason Western Asset - Asian Opportunities A Acc USD</v>
          </cell>
        </row>
        <row r="917">
          <cell r="AH917" t="str">
            <v>Schroder ISF Global Sustainable Growth A Acc USD</v>
          </cell>
          <cell r="AJ917" t="str">
            <v>Legg Mason Western Asset - Asian Opportunities A Mdis SGD Plus</v>
          </cell>
        </row>
        <row r="918">
          <cell r="AH918" t="str">
            <v>Schroder ISF Global Sustainable Growth F Acc SGD (CPF)</v>
          </cell>
          <cell r="AJ918" t="str">
            <v>Legg Mason Western Asset - Asian Opportunities A Mdis SGD-H Plus</v>
          </cell>
        </row>
        <row r="919">
          <cell r="AH919" t="str">
            <v>Schroder ISF Greater China A Acc USD</v>
          </cell>
          <cell r="AJ919" t="str">
            <v>Legg Mason Western Asset - Emerging Markets Total Return Bond A Mdis SGD-H Plus (Buy Disabled)</v>
          </cell>
        </row>
        <row r="920">
          <cell r="AH920" t="str">
            <v>Schroder ISF Greater China F Acc SGD (CPF)</v>
          </cell>
          <cell r="AJ920" t="str">
            <v>Legg Mason Western Asset - Global Multi Strategy A Mdis SGD-H Plus</v>
          </cell>
        </row>
        <row r="921">
          <cell r="AH921" t="str">
            <v>Schroder ISF Japanese Equity A Acc USD</v>
          </cell>
          <cell r="AJ921" t="str">
            <v>Legg Mason Western Asset - Singapore Bond A Acc SGD</v>
          </cell>
        </row>
        <row r="922">
          <cell r="AH922" t="str">
            <v>Schroder ISF Japanese Equity A Acc USD-H</v>
          </cell>
          <cell r="AJ922" t="str">
            <v>Legg Mason Western Asset Asian Enterprise</v>
          </cell>
        </row>
        <row r="923">
          <cell r="AH923" t="str">
            <v>Schroder ISF Latin American A Acc SGD</v>
          </cell>
          <cell r="AJ923" t="str">
            <v>Legg Mason Western Asset Global Multi Strategy Fund Class A USD Distributing (M)</v>
          </cell>
        </row>
        <row r="924">
          <cell r="AH924" t="str">
            <v>Schroder ISF Latin American A Acc USD</v>
          </cell>
          <cell r="AJ924" t="str">
            <v>LGlobal Asia High Div Eq A SGD DIS</v>
          </cell>
        </row>
        <row r="925">
          <cell r="AH925" t="str">
            <v>Schroder Multi-Asset Revolution A Dis SGD</v>
          </cell>
          <cell r="AJ925" t="str">
            <v>LionGlobal Asia Bond SGD</v>
          </cell>
        </row>
        <row r="926">
          <cell r="AH926" t="str">
            <v>Schroder Singapore Trust A Acc SGD</v>
          </cell>
          <cell r="AJ926" t="str">
            <v>LionGlobal Asia Bond SGD-H</v>
          </cell>
        </row>
        <row r="927">
          <cell r="AH927" t="str">
            <v>Schroder Singapore Trust A Acc USD</v>
          </cell>
          <cell r="AJ927" t="str">
            <v>LionGlobal Asia Bond USD</v>
          </cell>
        </row>
        <row r="928">
          <cell r="AH928" t="str">
            <v>Schroder Singapore Trust A Dis SGD</v>
          </cell>
          <cell r="AJ928" t="str">
            <v>LionGlobal Asia Pacific SGD</v>
          </cell>
        </row>
        <row r="929">
          <cell r="AH929" t="str">
            <v>Stewart Investors Worldwide Leaders Sustainability A Acc SGD</v>
          </cell>
          <cell r="AJ929" t="str">
            <v>LionGlobal Asia Pacific USD</v>
          </cell>
        </row>
        <row r="930">
          <cell r="AH930" t="str">
            <v>United ASEAN Fund SGD</v>
          </cell>
          <cell r="AJ930" t="str">
            <v>LionGlobal China Growth SGD</v>
          </cell>
        </row>
        <row r="931">
          <cell r="AH931" t="str">
            <v>United Asia A Acc SGD</v>
          </cell>
          <cell r="AJ931" t="str">
            <v>LionGlobal Disruptive Innovation A Acc SGD</v>
          </cell>
        </row>
        <row r="932">
          <cell r="AH932" t="str">
            <v>United Asia Pacific Diversified Strategies Fund - Class A SGD</v>
          </cell>
          <cell r="AJ932" t="str">
            <v>LionGlobal Disruptive Innovation A Acc USD</v>
          </cell>
        </row>
        <row r="933">
          <cell r="AH933" t="str">
            <v>United Asia Pacific Diversified Strategies Fund - Class A SGD Hedged</v>
          </cell>
          <cell r="AJ933" t="str">
            <v>LionGlobal Disruptive Innovation I Acc SGD</v>
          </cell>
        </row>
        <row r="934">
          <cell r="AH934" t="str">
            <v>United Asia Pacific Real Estate Income Acc SGD</v>
          </cell>
          <cell r="AJ934" t="str">
            <v>LionGlobal Disruptive Innovation I Acc USD</v>
          </cell>
        </row>
        <row r="935">
          <cell r="AH935" t="str">
            <v>United Asia Pacific Real Estate Income Dis SGD</v>
          </cell>
          <cell r="AJ935" t="str">
            <v>LionGlobal Emg Mkt Bond A SGD Hedged</v>
          </cell>
        </row>
        <row r="936">
          <cell r="AH936" t="str">
            <v>United Asian High Yield Bond Acc SGD</v>
          </cell>
          <cell r="AJ936" t="str">
            <v>LionGlobal India A SGD</v>
          </cell>
        </row>
        <row r="937">
          <cell r="AH937" t="str">
            <v>United Asian High Yield Bond Dis SGD</v>
          </cell>
          <cell r="AJ937" t="str">
            <v>LionGlobal Japan Fund SGD</v>
          </cell>
        </row>
        <row r="938">
          <cell r="AH938" t="str">
            <v>United Asian High Yield Bond Dis USD</v>
          </cell>
          <cell r="AJ938" t="str">
            <v>LionGlobal Japan Growth A SGD</v>
          </cell>
        </row>
        <row r="939">
          <cell r="AH939" t="str">
            <v>United Asian High Yield Bond Fund - Class USD ACC</v>
          </cell>
          <cell r="AJ939" t="str">
            <v>LionGlobal Japan Growth A SGD-H</v>
          </cell>
        </row>
        <row r="940">
          <cell r="AH940" t="str">
            <v>United Asian High Yield Bond Fund A Acc SGD-H</v>
          </cell>
          <cell r="AJ940" t="str">
            <v>LionGlobal Japan Growth A USD</v>
          </cell>
        </row>
        <row r="941">
          <cell r="AH941" t="str">
            <v>United Asian High Yield Bond Fund A Dis SGD-H</v>
          </cell>
          <cell r="AJ941" t="str">
            <v>LionGlobal Korea Fund SGD</v>
          </cell>
        </row>
        <row r="942">
          <cell r="AH942" t="str">
            <v>United China A Shares Innovation A Acc SGD</v>
          </cell>
          <cell r="AJ942" t="str">
            <v>LionGlobal Korea USD</v>
          </cell>
        </row>
        <row r="943">
          <cell r="AH943" t="str">
            <v>United Global Growth A Acc SGD-H</v>
          </cell>
          <cell r="AJ943" t="str">
            <v>LionGlobal Malaysia SGD</v>
          </cell>
        </row>
        <row r="944">
          <cell r="AH944" t="str">
            <v>United Global Growth A H Dis SGD</v>
          </cell>
          <cell r="AJ944" t="str">
            <v>LionGlobal MAP-Balanced Port</v>
          </cell>
        </row>
        <row r="945">
          <cell r="AH945" t="str">
            <v>United Global Healthcare A Acc SGD-H</v>
          </cell>
          <cell r="AJ945" t="str">
            <v>LionGlobal MAP-Growth Port</v>
          </cell>
        </row>
        <row r="946">
          <cell r="AH946" t="str">
            <v>United Global Healthcare Acc USD</v>
          </cell>
          <cell r="AJ946" t="str">
            <v>LionGlobal New Wealth Series - LionGlobal SGD Enhanced Liquidity A Acc SGD</v>
          </cell>
        </row>
        <row r="947">
          <cell r="AH947" t="str">
            <v>United Global Healthcare Fund Acc SGD</v>
          </cell>
          <cell r="AJ947" t="str">
            <v>LionGlobal SGD Enhanced Liquidity Fund I (Accumulation) SGD</v>
          </cell>
        </row>
        <row r="948">
          <cell r="AH948" t="str">
            <v>United Global Innovation A Acc SGD</v>
          </cell>
          <cell r="AJ948" t="str">
            <v>LionGlobal SGD Money Market A Acc SGD</v>
          </cell>
        </row>
        <row r="949">
          <cell r="AH949" t="str">
            <v>United Global Innovation A Acc SGD-H</v>
          </cell>
          <cell r="AJ949" t="str">
            <v>LionGlobal Short Duration Bond A Acc SGD</v>
          </cell>
        </row>
        <row r="950">
          <cell r="AH950" t="str">
            <v>United Global Innovation A Acc USD</v>
          </cell>
          <cell r="AJ950" t="str">
            <v>LionGlobal Short Duration Bond A Acc USD-H</v>
          </cell>
        </row>
        <row r="951">
          <cell r="AH951" t="str">
            <v>United Global Quality Growth Fd Cl Acc SGD-H</v>
          </cell>
          <cell r="AJ951" t="str">
            <v>LionGlobal Short Duration Bond A Dis SGD</v>
          </cell>
        </row>
        <row r="952">
          <cell r="AH952" t="str">
            <v>United Global Quality Growth Fd Cl Dist SGD-H</v>
          </cell>
          <cell r="AJ952" t="str">
            <v>LionGlobal Short Duration Bond Fund Class A Hedged (Dist) USD</v>
          </cell>
        </row>
        <row r="953">
          <cell r="AH953" t="str">
            <v>United Global Quality Growth Fund Acc SGD</v>
          </cell>
          <cell r="AJ953" t="str">
            <v>LionGlobal Singapore Balanced SGD</v>
          </cell>
        </row>
        <row r="954">
          <cell r="AH954" t="str">
            <v>United Global Quality Growth Fund Acc USD</v>
          </cell>
          <cell r="AJ954" t="str">
            <v>LionGlobal Singapore Dividend Equity QDis SGD</v>
          </cell>
        </row>
        <row r="955">
          <cell r="AH955" t="str">
            <v>United Global Quality Growth Fund C Acc SGD-H (CPF)</v>
          </cell>
          <cell r="AJ955" t="str">
            <v>LionGlobal Singapore Dividend Equity QDis USD</v>
          </cell>
        </row>
        <row r="956">
          <cell r="AH956" t="str">
            <v>United Global Quality Growth Fund Dis SGD</v>
          </cell>
          <cell r="AJ956" t="str">
            <v>LionGlobal Singapore Dividend Equity QDis USD-H</v>
          </cell>
        </row>
        <row r="957">
          <cell r="AH957" t="str">
            <v>United Global Quality Growth Fund Dis USD</v>
          </cell>
          <cell r="AJ957" t="str">
            <v>LionGlobal Singapore Fixed Income Investment A SGD</v>
          </cell>
        </row>
        <row r="958">
          <cell r="AH958" t="str">
            <v>United Global Resources A Acc SGD</v>
          </cell>
          <cell r="AJ958" t="str">
            <v>LionGlobal Singapore Trust SGD</v>
          </cell>
        </row>
        <row r="959">
          <cell r="AH959" t="str">
            <v>United Gold and General A Acc SGD</v>
          </cell>
          <cell r="AJ959" t="str">
            <v>LionGlobal Singapore/Malaysia SGD</v>
          </cell>
        </row>
        <row r="960">
          <cell r="AH960" t="str">
            <v>United Greater China Fund A Acc SGD</v>
          </cell>
          <cell r="AJ960" t="str">
            <v>LionGlobal South East Asia SGD</v>
          </cell>
        </row>
        <row r="961">
          <cell r="AH961" t="str">
            <v>United Greater China Fund A Acc SGD (Fund Ccy USD)</v>
          </cell>
          <cell r="AJ961" t="str">
            <v>LionGlobal Taiwan SGD</v>
          </cell>
        </row>
        <row r="962">
          <cell r="AH962" t="str">
            <v>United High Grade Corporate Bond A Acc SGD</v>
          </cell>
          <cell r="AJ962" t="str">
            <v>Lionglobal Target Return</v>
          </cell>
        </row>
        <row r="963">
          <cell r="AH963" t="str">
            <v>United High Grade Corporate Bond A Acc SGD-H</v>
          </cell>
          <cell r="AJ963" t="str">
            <v>LionGlobal Thailand SGD</v>
          </cell>
        </row>
        <row r="964">
          <cell r="AH964" t="str">
            <v>United High Grade Corporate Bond Fund USD</v>
          </cell>
          <cell r="AJ964" t="str">
            <v>LionGlobal Vietnam A SGD</v>
          </cell>
        </row>
        <row r="965">
          <cell r="AH965" t="str">
            <v>United Japan Small and Mid Cap SGD</v>
          </cell>
          <cell r="AJ965" t="str">
            <v>LionGlobal Vietnam A USD</v>
          </cell>
        </row>
        <row r="966">
          <cell r="AH966" t="str">
            <v>United Japan Small and Mid Cap SGD-H</v>
          </cell>
          <cell r="AJ966" t="str">
            <v>LM WestAsset GMS A Dis M U$</v>
          </cell>
        </row>
        <row r="967">
          <cell r="AH967" t="str">
            <v>United Japan Small and Mid Cap USD</v>
          </cell>
          <cell r="AJ967" t="str">
            <v>Manulife Asia Pacific Investment Grade Bond A MDis SGD</v>
          </cell>
        </row>
        <row r="968">
          <cell r="AH968" t="str">
            <v>United SGD Fund Cl A Acc SGD</v>
          </cell>
          <cell r="AJ968" t="str">
            <v>Manulife Asia Pacific Investment Grade Bond A SGD</v>
          </cell>
        </row>
        <row r="969">
          <cell r="AH969" t="str">
            <v>United SGD Fund Cl A Acc USD-H</v>
          </cell>
          <cell r="AJ969" t="str">
            <v>Manulife Asian Small Cap Equity A SGD</v>
          </cell>
        </row>
        <row r="970">
          <cell r="AH970" t="str">
            <v>United SGD Fund Cl A Dis SGD</v>
          </cell>
          <cell r="AJ970" t="str">
            <v>Manulife Funds -  SGD Income C SGD</v>
          </cell>
        </row>
        <row r="971">
          <cell r="AH971" t="str">
            <v>United SGD Fund Cl A Dis USD-H</v>
          </cell>
          <cell r="AJ971" t="str">
            <v>Manulife Funds -  SGD Income C-QDis Hedged USD</v>
          </cell>
        </row>
        <row r="972">
          <cell r="AH972" t="str">
            <v>United SGD Fund Cl S Dis SGD</v>
          </cell>
          <cell r="AJ972" t="str">
            <v>Manulife Global Asset Allocation - Growth A MDis SGD</v>
          </cell>
        </row>
        <row r="973">
          <cell r="AH973" t="str">
            <v>United SGD Fund Cl S Dis USD-H</v>
          </cell>
          <cell r="AJ973" t="str">
            <v>Manulife Global Asset Allocation - Growth A MDis SGD-H</v>
          </cell>
        </row>
        <row r="974">
          <cell r="AH974" t="str">
            <v>United SGD Plus Fund Cl A Acc SGD</v>
          </cell>
          <cell r="AJ974" t="str">
            <v>Manulife Global Asset Allocation - Growth A MDis USD</v>
          </cell>
        </row>
        <row r="975">
          <cell r="AH975" t="str">
            <v>United SGD Plus Fund Cl A Acc USD-H</v>
          </cell>
          <cell r="AJ975" t="str">
            <v>Manulife Global Fund - Asia Pacific REIT AA (G) MDIST AUD-H</v>
          </cell>
        </row>
        <row r="976">
          <cell r="AH976" t="str">
            <v>United SGD Plus Fund Cl A Dis SGD</v>
          </cell>
          <cell r="AJ976" t="str">
            <v>Manulife Global Fund - Asia Pacific REIT AA (G) MDIST USD</v>
          </cell>
        </row>
        <row r="977">
          <cell r="AH977" t="str">
            <v>United SGD Plus Fund Cl A Dis USD-H</v>
          </cell>
          <cell r="AJ977" t="str">
            <v>Manulife Global Fund - Asia Pacific REIT S (G) MDIST SGD-H</v>
          </cell>
        </row>
        <row r="978">
          <cell r="AH978" t="str">
            <v>United Singapore Bond A Dis SGD</v>
          </cell>
          <cell r="AJ978" t="str">
            <v>Manulife Global Fund - Global Equity AA SGD</v>
          </cell>
        </row>
        <row r="979">
          <cell r="AH979" t="str">
            <v>United Singapore Bond Fund A Acc SGD</v>
          </cell>
          <cell r="AJ979" t="str">
            <v>Manulife Global Fund - Preferred Securities Income AA G MDIST SGD-H</v>
          </cell>
        </row>
        <row r="980">
          <cell r="AH980" t="str">
            <v>United Singapore Growth Fund SGD</v>
          </cell>
          <cell r="AJ980" t="str">
            <v>Manulife Global Fund - Preferred Securities Income AA Inc SGD-H</v>
          </cell>
        </row>
        <row r="981">
          <cell r="AH981" t="str">
            <v>United Smart Sustainable Singapore Bond A Acc SGD-H</v>
          </cell>
          <cell r="AJ981" t="str">
            <v>Manulife Global Fund - Preferred Securities Income AA Inc USD</v>
          </cell>
        </row>
        <row r="982">
          <cell r="AH982" t="str">
            <v>United Smart Sustainable Singapore Bond A Dis SGD-H</v>
          </cell>
          <cell r="AJ982" t="str">
            <v>Manulife Global Fund - Preferred Securities Income AA MDIST (G) USD</v>
          </cell>
        </row>
        <row r="983">
          <cell r="AH983" t="str">
            <v>Allspring Global Equity Enhanced Income A Dis USD</v>
          </cell>
          <cell r="AJ983" t="str">
            <v>Manulife Global Fund - Strategic Income Fund AA USD</v>
          </cell>
        </row>
        <row r="984">
          <cell r="AH984" t="str">
            <v>Allspring Global Equity Enhanced Income A Dis SGD-H</v>
          </cell>
          <cell r="AJ984" t="str">
            <v>Manulife Global Fund - Strategic Income Fund S SGD-H</v>
          </cell>
        </row>
        <row r="985">
          <cell r="AH985" t="str">
            <v>HSBC Islamic Funds - HSBC Islamic Global Equity Index AC SGD</v>
          </cell>
          <cell r="AJ985" t="str">
            <v>Manulife Global Fund Asia Pacific REIT Fund Class AA Inc USD</v>
          </cell>
        </row>
        <row r="986">
          <cell r="AH986" t="str">
            <v>JPMorgan Investment Funds - Global Select Equity A (acc) SGD</v>
          </cell>
          <cell r="AJ986" t="str">
            <v>Manulife Global Fund Asia Pacific REIT Fund Class R MDIST (G) USD</v>
          </cell>
        </row>
        <row r="987">
          <cell r="AH987" t="str">
            <v>JPMorgan Investment Funds - Global Select Equity A (acc) USD</v>
          </cell>
          <cell r="AJ987" t="str">
            <v>Manulife Global Fund Asia Pacific REIT Fund Class S Hedged SGD</v>
          </cell>
        </row>
        <row r="988">
          <cell r="AH988" t="str">
            <v>Manulife Global Fund - Global Multi-Asset Diversified Income AA Inc USD</v>
          </cell>
          <cell r="AJ988" t="str">
            <v>Manulife Global Fund Global Equity Fund Class AA USD</v>
          </cell>
        </row>
        <row r="989">
          <cell r="AH989" t="str">
            <v>Manulife Global Fund - Global Multi-Asset Diversified Income AA MDIST (G) USD</v>
          </cell>
          <cell r="AJ989" t="str">
            <v>Manulife Global Fund Preferred Securities Income Fund Class R MDIST (G) USD</v>
          </cell>
        </row>
        <row r="990">
          <cell r="AH990" t="str">
            <v>Manulife Global Fund - Global Multi-Asset Diversified Income AA Inc SGD-H</v>
          </cell>
          <cell r="AJ990" t="str">
            <v>Manulife SGD Income A MDis AUD-H</v>
          </cell>
        </row>
        <row r="991">
          <cell r="AH991" t="str">
            <v>Manulife Global Fund - Global Multi-Asset Diversified Income AA MDIST (G) SGD-H</v>
          </cell>
          <cell r="AJ991" t="str">
            <v>Manulife SGD Income A MDis SGD</v>
          </cell>
        </row>
        <row r="992">
          <cell r="AH992" t="str">
            <v>Manulife Global Fund Global Multi Asset Diversified Income Fund Class R MDIST (G) USD</v>
          </cell>
          <cell r="AJ992" t="str">
            <v>Manulife SGD Income A MDis USD-H</v>
          </cell>
        </row>
        <row r="993">
          <cell r="AH993" t="str">
            <v>PIMCO GIS Global Real Return Institutional Hedged Acc SGD</v>
          </cell>
          <cell r="AJ993" t="str">
            <v>Manulife SGD Income A SGD</v>
          </cell>
        </row>
        <row r="994">
          <cell r="AH994" t="str">
            <v>PIMCO GIS Total Return Bond Inst Acc Hedged SGD</v>
          </cell>
          <cell r="AJ994" t="str">
            <v>Manulife SGD Income C Acc SGD</v>
          </cell>
        </row>
        <row r="995">
          <cell r="AJ995" t="str">
            <v>Manulife SGD Income C Mdis SGD</v>
          </cell>
        </row>
        <row r="996">
          <cell r="AJ996" t="str">
            <v>Maybank Asian Growth and Income-I A Acc SGD</v>
          </cell>
        </row>
        <row r="997">
          <cell r="AJ997" t="str">
            <v>Maybank Asian Growth and Income-I A Dist SGD</v>
          </cell>
        </row>
        <row r="998">
          <cell r="AJ998" t="str">
            <v>Maybank Asian Income Fund A Acc SGD</v>
          </cell>
        </row>
        <row r="999">
          <cell r="AJ999" t="str">
            <v>Maybank Asian Income Fund A Acc USD</v>
          </cell>
        </row>
        <row r="1000">
          <cell r="AJ1000" t="str">
            <v>Maybank Asian Income Fund A Dist SGD</v>
          </cell>
        </row>
        <row r="1001">
          <cell r="AJ1001" t="str">
            <v>Maybank Asian Income Fund A Dist USD</v>
          </cell>
        </row>
        <row r="1002">
          <cell r="AJ1002" t="str">
            <v>Maybank Global Sukuk Income-I A (dist) SGD</v>
          </cell>
        </row>
        <row r="1003">
          <cell r="AJ1003" t="str">
            <v>Natixis Harris Associates Global Equity PA SGD</v>
          </cell>
        </row>
        <row r="1004">
          <cell r="AJ1004" t="str">
            <v>Natixis Harris Associates Global Equity RA SGD</v>
          </cell>
        </row>
        <row r="1005">
          <cell r="AJ1005" t="str">
            <v>Natixis Harris Associates Global Equity RA USD</v>
          </cell>
        </row>
        <row r="1006">
          <cell r="AJ1006" t="str">
            <v>Natixis Harris Associates US Value Equity PA SGD-H</v>
          </cell>
        </row>
        <row r="1007">
          <cell r="AJ1007" t="str">
            <v>Natixis Harris Associates US Value Equity RA SGD</v>
          </cell>
        </row>
        <row r="1008">
          <cell r="AJ1008" t="str">
            <v>Natixis Harris Associates US Value Equity RA SGD-H</v>
          </cell>
        </row>
        <row r="1009">
          <cell r="AJ1009" t="str">
            <v>Natixis Harris Associates US Value Equity RA USD</v>
          </cell>
        </row>
        <row r="1010">
          <cell r="AJ1010" t="str">
            <v>Natixis International Funds (Dublin) I Plc - Natixis IF Loomis Sayles Multisector Income Fund H-R/A (SGD)</v>
          </cell>
        </row>
        <row r="1011">
          <cell r="AJ1011" t="str">
            <v>Natixis Loomis Sayles Asia Bond Plus H-R/DIVM SGD</v>
          </cell>
        </row>
        <row r="1012">
          <cell r="AJ1012" t="str">
            <v>Natixis Loomis Sayles Asia Bond Plus R/DIVM SGD</v>
          </cell>
        </row>
        <row r="1013">
          <cell r="AJ1013" t="str">
            <v>Natixis Loomis Sayles Asia Bond Plus R/DIVM USD</v>
          </cell>
        </row>
        <row r="1014">
          <cell r="AJ1014" t="str">
            <v>Natixis Loomis Sayles Multisector Income RD SGD</v>
          </cell>
        </row>
        <row r="1015">
          <cell r="AJ1015" t="str">
            <v>Natixis Loomis Sayles Multisector Income RD SGD-H</v>
          </cell>
        </row>
        <row r="1016">
          <cell r="AJ1016" t="str">
            <v>Natixis Loomis Sayles Multisector Income RD USD</v>
          </cell>
        </row>
        <row r="1017">
          <cell r="AJ1017" t="str">
            <v>Natixis Loomis Sayles US Growth Equity P/A SGD-H</v>
          </cell>
        </row>
        <row r="1018">
          <cell r="AJ1018" t="str">
            <v>Natixis Loomis Sayles US Growth Equity RA SGD-H</v>
          </cell>
        </row>
        <row r="1019">
          <cell r="AJ1019" t="str">
            <v>Natixis Loomis Sayles US Growth Equity RA USD</v>
          </cell>
        </row>
        <row r="1020">
          <cell r="AJ1020" t="str">
            <v>Natixis Mirova Global Sustainable Equity H-R/A-NPF (SGD)</v>
          </cell>
        </row>
        <row r="1021">
          <cell r="AJ1021" t="str">
            <v>Natixis Mirova Global Sustainable Equity R/A-NPF (USD)</v>
          </cell>
        </row>
        <row r="1022">
          <cell r="AJ1022" t="str">
            <v>Natixis Seeyond Volatility Strategy RA EUR</v>
          </cell>
        </row>
        <row r="1023">
          <cell r="AJ1023" t="str">
            <v>Natixis Seeyond Volatility Strategy RA SGD-H</v>
          </cell>
        </row>
        <row r="1024">
          <cell r="AJ1024" t="str">
            <v>Natixis Seeyond Volatility Strategy RA USD-H</v>
          </cell>
        </row>
        <row r="1025">
          <cell r="AJ1025" t="str">
            <v>Natixis Thematics AI &amp; Robotics Fund H-R/A SGD-H</v>
          </cell>
        </row>
        <row r="1026">
          <cell r="AJ1026" t="str">
            <v>Natixis Thematics AI &amp; Robotics Fund R/A SGD</v>
          </cell>
        </row>
        <row r="1027">
          <cell r="AJ1027" t="str">
            <v>Natixis Thematics AI &amp; Robotics Fund R/A USD</v>
          </cell>
        </row>
        <row r="1028">
          <cell r="AJ1028" t="str">
            <v>Natixis Thematics Meta H-R/A SGD</v>
          </cell>
        </row>
        <row r="1029">
          <cell r="AJ1029" t="str">
            <v>Natixis Thematics Meta R/A SGD</v>
          </cell>
        </row>
        <row r="1030">
          <cell r="AJ1030" t="str">
            <v>Natixis Thematics Meta R/A USD</v>
          </cell>
        </row>
        <row r="1031">
          <cell r="AJ1031" t="str">
            <v>Neuberger Berman Next Generation Connectivity A Acc AUD-H</v>
          </cell>
        </row>
        <row r="1032">
          <cell r="AJ1032" t="str">
            <v>Neuberger Berman Next Generation Connectivity A Acc SGD-H</v>
          </cell>
        </row>
        <row r="1033">
          <cell r="AJ1033" t="str">
            <v>Neuberger Berman Next Generation Connectivity A Acc USD</v>
          </cell>
        </row>
        <row r="1034">
          <cell r="AJ1034" t="str">
            <v>Neuberger Berman China Bond A MDis SGD</v>
          </cell>
        </row>
        <row r="1035">
          <cell r="AJ1035" t="str">
            <v>Neuberger Berman China Equity A Acc SGD-H (Buy Disabled)</v>
          </cell>
        </row>
        <row r="1036">
          <cell r="AJ1036" t="str">
            <v>Neuberger Berman China Equity A Acc USD (Buy Disabled)</v>
          </cell>
        </row>
        <row r="1037">
          <cell r="AJ1037" t="str">
            <v>Neuberger Berman Emerging Market Corporate Debt A MDis SGD-H</v>
          </cell>
        </row>
        <row r="1038">
          <cell r="AJ1038" t="str">
            <v>Neuberger Berman Emerging Market Debt Hard Currency A Acc USD</v>
          </cell>
        </row>
        <row r="1039">
          <cell r="AJ1039" t="str">
            <v>Neuberger Berman Emerging Market Debt Hard Currency A MDis SGD-H</v>
          </cell>
        </row>
        <row r="1040">
          <cell r="AJ1040" t="str">
            <v>Neuberger Berman Emerging Market Debt Hard Currency A MDis USD</v>
          </cell>
        </row>
        <row r="1041">
          <cell r="AJ1041" t="str">
            <v>Neuberger Berman Emerging Market Debt Local Currency A Acc USD</v>
          </cell>
        </row>
        <row r="1042">
          <cell r="AJ1042" t="str">
            <v>Neuberger Berman Emerging Market Debt Local Currency A MDis SGD-H</v>
          </cell>
        </row>
        <row r="1043">
          <cell r="AJ1043" t="str">
            <v>Neuberger Berman Emerging Market Debt Local Currency A MDis USD</v>
          </cell>
        </row>
        <row r="1044">
          <cell r="AJ1044" t="str">
            <v>Neuberger Berman Global Equity Index Putwrite A Acc USD</v>
          </cell>
        </row>
        <row r="1045">
          <cell r="AJ1045" t="str">
            <v>Neuberger Berman Global Equity Index Putwrite A Mdis SGD</v>
          </cell>
        </row>
        <row r="1046">
          <cell r="AJ1046" t="str">
            <v>Neuberger Berman Global Value A Acc USD</v>
          </cell>
        </row>
        <row r="1047">
          <cell r="AJ1047" t="str">
            <v>Neuberger Berman Short Duration Emerging Market Debt A Acc USD</v>
          </cell>
        </row>
        <row r="1048">
          <cell r="AJ1048" t="str">
            <v>Neuberger Berman Short Duration Emerging Market Debt A MDis SGD-H</v>
          </cell>
        </row>
        <row r="1049">
          <cell r="AJ1049" t="str">
            <v>Neuberger Berman Short Duration Emerging Market Debt A MDis USD</v>
          </cell>
        </row>
        <row r="1050">
          <cell r="AJ1050" t="str">
            <v>Neuberger Berman Short Duration High Yield SDG Engagement A Acc USD</v>
          </cell>
        </row>
        <row r="1051">
          <cell r="AJ1051" t="str">
            <v>Neuberger Berman Short Duration High Yield SDG Engagement A MDis AUD-H</v>
          </cell>
        </row>
        <row r="1052">
          <cell r="AJ1052" t="str">
            <v>Neuberger Berman Short Duration High Yield SDG Engagement A MDis SGD-H</v>
          </cell>
        </row>
        <row r="1053">
          <cell r="AJ1053" t="str">
            <v>Neuberger Berman Short Duration High Yield SDG Engagement A Mdis USD</v>
          </cell>
        </row>
        <row r="1054">
          <cell r="AJ1054" t="str">
            <v>Neuberger Berman Strategic Income A MDis AUD</v>
          </cell>
        </row>
        <row r="1055">
          <cell r="AJ1055" t="str">
            <v>Neuberger Berman Strategic Income A MDis SGD-H</v>
          </cell>
        </row>
        <row r="1056">
          <cell r="AJ1056" t="str">
            <v>Neuberger Berman Strategic Income A MDis USD</v>
          </cell>
        </row>
        <row r="1057">
          <cell r="AJ1057" t="str">
            <v>Neuberger Berman Strategic Income Fund SGD A Accumulating Class Hedged</v>
          </cell>
        </row>
        <row r="1058">
          <cell r="AJ1058" t="str">
            <v>Neuberger Berman Sustainable Emerging Market Corporate Debt A Acc USD</v>
          </cell>
        </row>
        <row r="1059">
          <cell r="AJ1059" t="str">
            <v>Neuberger Berman Sustainable Emerging Market Corporate Debt A MDis USD</v>
          </cell>
        </row>
        <row r="1060">
          <cell r="AJ1060" t="str">
            <v>Neuberger Berman US Long Short Equity A1  Acc SGD-H</v>
          </cell>
        </row>
        <row r="1061">
          <cell r="AJ1061" t="str">
            <v>Neuberger Berman US Long Short Equity A1  Acc USD</v>
          </cell>
        </row>
        <row r="1062">
          <cell r="AJ1062" t="str">
            <v>Neuberger Berman US Multicap Opportunities A Acc SGD-H</v>
          </cell>
        </row>
        <row r="1063">
          <cell r="AJ1063" t="str">
            <v>Neuberger Berman US Multicap Opportunities A Acc USD</v>
          </cell>
        </row>
        <row r="1064">
          <cell r="AJ1064" t="str">
            <v>Neuberger Berman US Real Estate Securities A Acc SGD-H</v>
          </cell>
        </row>
        <row r="1065">
          <cell r="AJ1065" t="str">
            <v>Neuberger Berman US Real Estate Securities A Acc USD</v>
          </cell>
        </row>
        <row r="1066">
          <cell r="AJ1066" t="str">
            <v>Nikko AM ARK Disruptive Innovation B SGD</v>
          </cell>
        </row>
        <row r="1067">
          <cell r="AJ1067" t="str">
            <v>Nikko AM ARK Disruptive Innovation B USD</v>
          </cell>
        </row>
        <row r="1068">
          <cell r="AJ1068" t="str">
            <v>Nikko AM Asia Umbrella Funds - Nikko AM Global Multi Asset Income Fund SGD (Acc) Class A</v>
          </cell>
        </row>
        <row r="1069">
          <cell r="AJ1069" t="str">
            <v>Nikko AM China Onshore Bond Fund RMB</v>
          </cell>
        </row>
        <row r="1070">
          <cell r="AJ1070" t="str">
            <v>Nikko AM Global Dividend Equity Acc SGD-H</v>
          </cell>
        </row>
        <row r="1071">
          <cell r="AJ1071" t="str">
            <v>Nikko AM Global Dividend Equity Dis CNH-H</v>
          </cell>
        </row>
        <row r="1072">
          <cell r="AJ1072" t="str">
            <v>Nikko AM Global Dividend Equity Dis SGD-H</v>
          </cell>
        </row>
        <row r="1073">
          <cell r="AJ1073" t="str">
            <v>Nikko AM Global Equity Fund - Class F SGD</v>
          </cell>
        </row>
        <row r="1074">
          <cell r="AJ1074" t="str">
            <v>Nikko AM Global Equity Fund - Class F USD</v>
          </cell>
        </row>
        <row r="1075">
          <cell r="AJ1075" t="str">
            <v>Nikko AM Impact Investing Multi Asset SGD-H</v>
          </cell>
        </row>
        <row r="1076">
          <cell r="AJ1076" t="str">
            <v>Nikko AM Impact Investing Multi Asset USD</v>
          </cell>
        </row>
        <row r="1077">
          <cell r="AJ1077" t="str">
            <v>Nikko AM Japan Dividend Equity JPY</v>
          </cell>
        </row>
        <row r="1078">
          <cell r="AJ1078" t="str">
            <v>Nikko AM Japan Dividend Equity SGD</v>
          </cell>
        </row>
        <row r="1079">
          <cell r="AJ1079" t="str">
            <v>Nikko AM Japan Dividend Equity SGD-H</v>
          </cell>
        </row>
        <row r="1080">
          <cell r="AJ1080" t="str">
            <v>Nikko AM Japan Dividend Equity USD-H</v>
          </cell>
        </row>
        <row r="1081">
          <cell r="AJ1081" t="str">
            <v>Nikko AM Multi Sector Credit Acc SGD</v>
          </cell>
        </row>
        <row r="1082">
          <cell r="AJ1082" t="str">
            <v>Nikko AM Shenton Asia Dividend Equity Fund  SGD</v>
          </cell>
        </row>
        <row r="1083">
          <cell r="AJ1083" t="str">
            <v>Nikko AM Shenton Eight Portfolios - Portfolio B SGD</v>
          </cell>
        </row>
        <row r="1084">
          <cell r="AJ1084" t="str">
            <v>Nikko AM Shenton Eight Portfolios - Portfolio E SGD</v>
          </cell>
        </row>
        <row r="1085">
          <cell r="AJ1085" t="str">
            <v>Nikko AM Shenton Eight Portfolios D</v>
          </cell>
        </row>
        <row r="1086">
          <cell r="AJ1086" t="str">
            <v>Nikko AM Shenton Emerging Enterprise Discovery Fund SGD</v>
          </cell>
        </row>
        <row r="1087">
          <cell r="AJ1087" t="str">
            <v>Nikko AM Shenton Global Opportunities SGD</v>
          </cell>
        </row>
        <row r="1088">
          <cell r="AJ1088" t="str">
            <v>Nikko AM Shenton Global Opportunities USD</v>
          </cell>
        </row>
        <row r="1089">
          <cell r="AJ1089" t="str">
            <v>Nikko AM Shenton Global Property Securities SGD</v>
          </cell>
        </row>
        <row r="1090">
          <cell r="AJ1090" t="str">
            <v>Nikko AM Shenton Hrzn European Eq</v>
          </cell>
        </row>
        <row r="1091">
          <cell r="AJ1091" t="str">
            <v>Nikko AM Shenton Income Fund SGD</v>
          </cell>
        </row>
        <row r="1092">
          <cell r="AJ1092" t="str">
            <v>Nikko AM Shenton Japan Fund SGD</v>
          </cell>
        </row>
        <row r="1093">
          <cell r="AJ1093" t="str">
            <v>Nikko AM Shenton Short Term Bond AUD-H</v>
          </cell>
        </row>
        <row r="1094">
          <cell r="AJ1094" t="str">
            <v>Nikko AM Shenton Short Term Bond SGD</v>
          </cell>
        </row>
        <row r="1095">
          <cell r="AJ1095" t="str">
            <v>Nikko AM Shenton Short Term Bond USD-H</v>
          </cell>
        </row>
        <row r="1096">
          <cell r="AJ1096" t="str">
            <v>Nikko AM Shenton Thrift Fund SGD</v>
          </cell>
        </row>
        <row r="1097">
          <cell r="AJ1097" t="str">
            <v>Nikko AM Singapore Dividend Equity Acc SGD</v>
          </cell>
        </row>
        <row r="1098">
          <cell r="AJ1098" t="str">
            <v>Nikko AM Singapore Dividend Equity Acc USD</v>
          </cell>
        </row>
        <row r="1099">
          <cell r="AJ1099" t="str">
            <v>Nikko AM Singapore Dividend Equity SGD</v>
          </cell>
        </row>
        <row r="1100">
          <cell r="AJ1100" t="str">
            <v>NN (L) Asian Debt (Hard Currency) P SGD-H</v>
          </cell>
        </row>
        <row r="1101">
          <cell r="AJ1101" t="str">
            <v>NN (L) Asian Debt (Hard Currency) P USD</v>
          </cell>
        </row>
        <row r="1102">
          <cell r="AJ1102" t="str">
            <v>NN (L) Asian Debt Hard Currency Class X - Capitalisation USD</v>
          </cell>
        </row>
        <row r="1103">
          <cell r="AJ1103" t="str">
            <v>NN (L) Emerging Markets Debt (Hard Currency) X EUR-H</v>
          </cell>
        </row>
        <row r="1104">
          <cell r="AJ1104" t="str">
            <v>NN (L) Emerging Markets Enhanced Index Sustainability Equity P USD</v>
          </cell>
        </row>
        <row r="1105">
          <cell r="AJ1105" t="str">
            <v>Parvest Convertible Bond Asia Classic</v>
          </cell>
        </row>
        <row r="1106">
          <cell r="AJ1106" t="str">
            <v>Parvest Emerging Mkts USD</v>
          </cell>
        </row>
        <row r="1107">
          <cell r="AJ1107" t="str">
            <v>Parvest EqWorldResources - USD</v>
          </cell>
        </row>
        <row r="1108">
          <cell r="AJ1108" t="str">
            <v>Parvest Europe Div (EUR)</v>
          </cell>
        </row>
        <row r="1109">
          <cell r="AJ1109" t="str">
            <v>Parvest Flexible Assets (EUR)</v>
          </cell>
        </row>
        <row r="1110">
          <cell r="AJ1110" t="str">
            <v>Phillip Asia Pacific Growth SGD</v>
          </cell>
        </row>
        <row r="1111">
          <cell r="AJ1111" t="str">
            <v>Phillip Money Market SGD</v>
          </cell>
        </row>
        <row r="1112">
          <cell r="AJ1112" t="str">
            <v>Phillip Singapore Real Estate Income Cl A SGD</v>
          </cell>
        </row>
        <row r="1113">
          <cell r="AJ1113" t="str">
            <v>Phillip Singapore Real Estate Income Cl A USD</v>
          </cell>
        </row>
        <row r="1114">
          <cell r="AJ1114" t="str">
            <v>Phillip US Dollar Money Market Fund A USD</v>
          </cell>
        </row>
        <row r="1115">
          <cell r="AJ1115" t="str">
            <v>PIAS Aggressive Portfolio (Cash)</v>
          </cell>
        </row>
        <row r="1116">
          <cell r="AJ1116" t="str">
            <v>PIAS Aggressive Portfolio (CPF)</v>
          </cell>
        </row>
        <row r="1117">
          <cell r="AJ1117" t="str">
            <v>PIAS Aggressive Portfolio (SRS)</v>
          </cell>
        </row>
        <row r="1118">
          <cell r="AJ1118" t="str">
            <v>PIAS Balanced Portfolio (Cash)</v>
          </cell>
        </row>
        <row r="1119">
          <cell r="AJ1119" t="str">
            <v>PIAS Balanced Portfolio (CPF)</v>
          </cell>
        </row>
        <row r="1120">
          <cell r="AJ1120" t="str">
            <v>PIAS Balanced Portfolio (SRS)</v>
          </cell>
        </row>
        <row r="1121">
          <cell r="AJ1121" t="str">
            <v>PIAS Conservative Portfolio (Cash)</v>
          </cell>
        </row>
        <row r="1122">
          <cell r="AJ1122" t="str">
            <v>PIAS Conservative Portfolio (SRS)</v>
          </cell>
        </row>
        <row r="1123">
          <cell r="AJ1123" t="str">
            <v>PIAS Growth Portfolio (Cash)</v>
          </cell>
        </row>
        <row r="1124">
          <cell r="AJ1124" t="str">
            <v>PIAS Growth Portfolio (CPF)</v>
          </cell>
        </row>
        <row r="1125">
          <cell r="AJ1125" t="str">
            <v>PIAS Growth Portfolio (SRS)</v>
          </cell>
        </row>
        <row r="1126">
          <cell r="AJ1126" t="str">
            <v>PIAS Moderate Portfolio (Cash)</v>
          </cell>
        </row>
        <row r="1127">
          <cell r="AJ1127" t="str">
            <v>PIAS Moderate Portfolio (SRS)</v>
          </cell>
        </row>
        <row r="1128">
          <cell r="AJ1128" t="str">
            <v>PIMCO Commodity Real Return Fund Cl E Acc SGD-H</v>
          </cell>
        </row>
        <row r="1129">
          <cell r="AJ1129" t="str">
            <v>PIMCO Commodity Real Return Fund Cl E Acc USD</v>
          </cell>
        </row>
        <row r="1130">
          <cell r="AJ1130" t="str">
            <v>PIMCO Diversified Income Fund Cl E Acc EUR-H</v>
          </cell>
        </row>
        <row r="1131">
          <cell r="AJ1131" t="str">
            <v>PIMCO Diversified Income Fund Cl E Acc USD</v>
          </cell>
        </row>
        <row r="1132">
          <cell r="AJ1132" t="str">
            <v>PIMCO Diversified Income Fund Cl Inc SGD</v>
          </cell>
        </row>
        <row r="1133">
          <cell r="AJ1133" t="str">
            <v>PIMCO Diversified Income Fund Cl M Inc AUD-H</v>
          </cell>
        </row>
        <row r="1134">
          <cell r="AJ1134" t="str">
            <v>PIMCO Diversified Income Fund Cl M Inc USD</v>
          </cell>
        </row>
        <row r="1135">
          <cell r="AJ1135" t="str">
            <v>PIMCO Dynamic Multi-Asset Cl E Acc USD-H</v>
          </cell>
        </row>
        <row r="1136">
          <cell r="AJ1136" t="str">
            <v>PIMCO Dynamic Multi-Asset Cl M Inc II USD-H</v>
          </cell>
        </row>
        <row r="1137">
          <cell r="AJ1137" t="str">
            <v>PIMCO Dynamic Multi-Asset Cl M-Retail Inc II SGD</v>
          </cell>
        </row>
        <row r="1138">
          <cell r="AJ1138" t="str">
            <v>PIMCO Emerging Markets Bond Fund Cl E Acc EUR-H</v>
          </cell>
        </row>
        <row r="1139">
          <cell r="AJ1139" t="str">
            <v>PIMCO Emerging Markets Bond Fund Cl E Acc SGD-H</v>
          </cell>
        </row>
        <row r="1140">
          <cell r="AJ1140" t="str">
            <v>PIMCO Emerging Markets Bond Fund Cl E Acc USD</v>
          </cell>
        </row>
        <row r="1141">
          <cell r="AJ1141" t="str">
            <v>PIMCO Emerging Markets Bond Fund Cl M Inc AUD-H</v>
          </cell>
        </row>
        <row r="1142">
          <cell r="AJ1142" t="str">
            <v>PIMCO Emerging Markets Bond Fund Cl M Inc USD</v>
          </cell>
        </row>
        <row r="1143">
          <cell r="AJ1143" t="str">
            <v>PIMCO GIS Commodity Real Return Fund Institutional Acc USD</v>
          </cell>
        </row>
        <row r="1144">
          <cell r="AJ1144" t="str">
            <v>PIMCO GIS Diversified Income Class E Inc SGD</v>
          </cell>
        </row>
        <row r="1145">
          <cell r="AJ1145" t="str">
            <v>PIMCO GIS Diversified Income Class E Inc USD</v>
          </cell>
        </row>
        <row r="1146">
          <cell r="AJ1146" t="str">
            <v>PIMCO Global Bond Fund Cl E Acc EUR-H</v>
          </cell>
        </row>
        <row r="1147">
          <cell r="AJ1147" t="str">
            <v>PIMCO Global Bond Fund Cl E Acc USD</v>
          </cell>
        </row>
        <row r="1148">
          <cell r="AJ1148" t="str">
            <v>PIMCO Global Bond Fund Cl E Inc GBP-H</v>
          </cell>
        </row>
        <row r="1149">
          <cell r="AJ1149" t="str">
            <v>PIMCO Global Bond Fund Cl E Inc USD</v>
          </cell>
        </row>
        <row r="1150">
          <cell r="AJ1150" t="str">
            <v>PIMCO Global High Yield Bond Fund Cl E Acc EUR-H</v>
          </cell>
        </row>
        <row r="1151">
          <cell r="AJ1151" t="str">
            <v>PIMCO Global High Yield Bond Fund Cl E Acc USD</v>
          </cell>
        </row>
        <row r="1152">
          <cell r="AJ1152" t="str">
            <v>PIMCO Global High Yield Bond Fund Cl E Inc GBP-H</v>
          </cell>
        </row>
        <row r="1153">
          <cell r="AJ1153" t="str">
            <v>PIMCO Global High Yield Bond Fund Cl E Inc SGD-H</v>
          </cell>
        </row>
        <row r="1154">
          <cell r="AJ1154" t="str">
            <v>PIMCO Global High Yield Bond Fund Cl M Inc USD</v>
          </cell>
        </row>
        <row r="1155">
          <cell r="AJ1155" t="str">
            <v>PIMCO Global Real Return Fund Cl E Acc EUR-H</v>
          </cell>
        </row>
        <row r="1156">
          <cell r="AJ1156" t="str">
            <v>PIMCO Global Real Return Fund Cl E Acc USD</v>
          </cell>
        </row>
        <row r="1157">
          <cell r="AJ1157" t="str">
            <v>PIMCO Global Real Return Fund Cl E Inc GBP-H</v>
          </cell>
        </row>
        <row r="1158">
          <cell r="AJ1158" t="str">
            <v>PIMCO Global Real Return Fund Cl E Inc USD</v>
          </cell>
        </row>
        <row r="1159">
          <cell r="AJ1159" t="str">
            <v>PIMCO High Yield Bond Cl E USD</v>
          </cell>
        </row>
        <row r="1160">
          <cell r="AJ1160" t="str">
            <v>PIMCO Income Fund Admin Cl Inc SGD-H</v>
          </cell>
        </row>
        <row r="1161">
          <cell r="AJ1161" t="str">
            <v>PIMCO Income Fund Admin Cl Inc USD</v>
          </cell>
        </row>
        <row r="1162">
          <cell r="AJ1162" t="str">
            <v>PIMCO Income Fund CI E Acc JPY-H</v>
          </cell>
        </row>
        <row r="1163">
          <cell r="AJ1163" t="str">
            <v>PIMCO Income Fund CI E Inc CHF-H</v>
          </cell>
        </row>
        <row r="1164">
          <cell r="AJ1164" t="str">
            <v>PIMCO Income Fund CI E Inc EUR-H</v>
          </cell>
        </row>
        <row r="1165">
          <cell r="AJ1165" t="str">
            <v>PIMCO Income Fund CI E Inc JPY-H</v>
          </cell>
        </row>
        <row r="1166">
          <cell r="AJ1166" t="str">
            <v>PIMCO Income Fund Cl E Acc EUR-H</v>
          </cell>
        </row>
        <row r="1167">
          <cell r="AJ1167" t="str">
            <v>PIMCO Income Fund Cl E Acc USD</v>
          </cell>
        </row>
        <row r="1168">
          <cell r="AJ1168" t="str">
            <v>PIMCO Income Fund Cl E Inc AUD-H</v>
          </cell>
        </row>
        <row r="1169">
          <cell r="AJ1169" t="str">
            <v>PIMCO Income Fund Cl E Inc GBP-H</v>
          </cell>
        </row>
        <row r="1170">
          <cell r="AJ1170" t="str">
            <v>PIMCO Income Fund Cl E Inc RMB-H</v>
          </cell>
        </row>
        <row r="1171">
          <cell r="AJ1171" t="str">
            <v>PIMCO Income Fund Cl E Inc SGD-H</v>
          </cell>
        </row>
        <row r="1172">
          <cell r="AJ1172" t="str">
            <v>PIMCO Income Fund Cl E Inc USD</v>
          </cell>
        </row>
        <row r="1173">
          <cell r="AJ1173" t="str">
            <v>PIMCO Income Fund Cl E Unhedged Inc HKD</v>
          </cell>
        </row>
        <row r="1174">
          <cell r="AJ1174" t="str">
            <v>PIMCO Inflation Multi-Asset Admin Inc II SGD-H</v>
          </cell>
        </row>
        <row r="1175">
          <cell r="AJ1175" t="str">
            <v>PIMCO Inflation Multi-Asset E Acc USD</v>
          </cell>
        </row>
        <row r="1176">
          <cell r="AJ1176" t="str">
            <v>PIMCO Total Return Bond Fund Cl E Acc EUR-H</v>
          </cell>
        </row>
        <row r="1177">
          <cell r="AJ1177" t="str">
            <v>PIMCO Total Return Bond Fund Cl E Acc SGD-H</v>
          </cell>
        </row>
        <row r="1178">
          <cell r="AJ1178" t="str">
            <v>PIMCO Total Return Bond Fund Cl E Acc USD</v>
          </cell>
        </row>
        <row r="1179">
          <cell r="AJ1179" t="str">
            <v>PIMCO Total Return Bond Fund Cl E Inc USD</v>
          </cell>
        </row>
        <row r="1180">
          <cell r="AJ1180" t="str">
            <v>PIMCO US High Yield Bond Fund Cl E Acc EUR-H</v>
          </cell>
        </row>
        <row r="1181">
          <cell r="AJ1181" t="str">
            <v>PIMCO US High Yield Bond Fund Cl E Acc USD</v>
          </cell>
        </row>
        <row r="1182">
          <cell r="AJ1182" t="str">
            <v>PIMCO US High Yield Bond Fund Cl M-Retail Inc USD</v>
          </cell>
        </row>
        <row r="1183">
          <cell r="AJ1183" t="str">
            <v>PineBridge Acorns of Asia Balanced Fund SGD</v>
          </cell>
        </row>
        <row r="1184">
          <cell r="AJ1184" t="str">
            <v>PineBridge Asia ex Japan Equity Fund A USD</v>
          </cell>
        </row>
        <row r="1185">
          <cell r="AJ1185" t="str">
            <v>PineBridge Asia ex Japan Small Cap Equity A USD</v>
          </cell>
        </row>
        <row r="1186">
          <cell r="AJ1186" t="str">
            <v>PineBridge Asia ex Japan Small Cap Equity A5CP SGD</v>
          </cell>
        </row>
        <row r="1187">
          <cell r="AJ1187" t="str">
            <v>PineBridge Asia Pacific Investment Grade Bond A USD</v>
          </cell>
        </row>
        <row r="1188">
          <cell r="AJ1188" t="str">
            <v>PineBridge Asia Pacific Investment Grade Bond A5HD SGD</v>
          </cell>
        </row>
        <row r="1189">
          <cell r="AJ1189" t="str">
            <v>PineBridge Asia Pacific Investment Grade Bond ADC USD</v>
          </cell>
        </row>
        <row r="1190">
          <cell r="AJ1190" t="str">
            <v>PineBridge Global Dynamic Asset Allocation A USD</v>
          </cell>
        </row>
        <row r="1191">
          <cell r="AJ1191" t="str">
            <v>PineBridge Global Strategic Income A USD</v>
          </cell>
        </row>
        <row r="1192">
          <cell r="AJ1192" t="str">
            <v>PineBridge Global Strategic Income A5HD SGD-H</v>
          </cell>
        </row>
        <row r="1193">
          <cell r="AJ1193" t="str">
            <v>PineBridge India Equity A USD</v>
          </cell>
        </row>
        <row r="1194">
          <cell r="AJ1194" t="str">
            <v>PineBridge India Equity A5CP SGD</v>
          </cell>
        </row>
        <row r="1195">
          <cell r="AJ1195" t="str">
            <v>PineBridge Singapore Bond Fund SGD</v>
          </cell>
        </row>
        <row r="1196">
          <cell r="AJ1196" t="str">
            <v>PineBridge US Large Cap Research Enhanced A USD</v>
          </cell>
        </row>
        <row r="1197">
          <cell r="AJ1197" t="str">
            <v>PineBridge US Large Cap Research Enhanced A5CP SGD</v>
          </cell>
        </row>
        <row r="1198">
          <cell r="AJ1198" t="str">
            <v>PineBridge US Large Cap Research Enhanced A5H SGD</v>
          </cell>
        </row>
        <row r="1199">
          <cell r="AJ1199" t="str">
            <v>RIC V PLC Russell Investments Multi Asset 90 Fund B Class USD*</v>
          </cell>
        </row>
        <row r="1200">
          <cell r="AJ1200" t="str">
            <v>Schroder AS Commodity A Acc EUR-H</v>
          </cell>
        </row>
        <row r="1201">
          <cell r="AJ1201" t="str">
            <v>Schroder AS Commodity A Acc SGD-H</v>
          </cell>
        </row>
        <row r="1202">
          <cell r="AJ1202" t="str">
            <v>Schroder AS Commodity A Acc USD</v>
          </cell>
        </row>
        <row r="1203">
          <cell r="AJ1203" t="str">
            <v>Schroder AS Gold and Precious Metals Fund</v>
          </cell>
        </row>
        <row r="1204">
          <cell r="AJ1204" t="str">
            <v>Schroder Asian Equity Yield A Dis SGD</v>
          </cell>
        </row>
        <row r="1205">
          <cell r="AJ1205" t="str">
            <v>Schroder Asian Growth A Dis SGD</v>
          </cell>
        </row>
        <row r="1206">
          <cell r="AJ1206" t="str">
            <v>Schroder Asian Growth A Dis USD</v>
          </cell>
        </row>
        <row r="1207">
          <cell r="AJ1207" t="str">
            <v>Schroder Asian Income A Dis AUD-H</v>
          </cell>
        </row>
        <row r="1208">
          <cell r="AJ1208" t="str">
            <v>Schroder Asian Income A Dis GBP-H</v>
          </cell>
        </row>
        <row r="1209">
          <cell r="AJ1209" t="str">
            <v>Schroder Asian Income A Dis SGD</v>
          </cell>
        </row>
        <row r="1210">
          <cell r="AJ1210" t="str">
            <v>Schroder Asian Income A Dis USD-H</v>
          </cell>
        </row>
        <row r="1211">
          <cell r="AJ1211" t="str">
            <v>Schroder Asian Investment Grade Credit A Dis SGD</v>
          </cell>
        </row>
        <row r="1212">
          <cell r="AJ1212" t="str">
            <v>Schroder Asian Total Return Acc SGD (Buy Disabled)</v>
          </cell>
        </row>
        <row r="1213">
          <cell r="AJ1213" t="str">
            <v>Schroder BIC Acc SGD</v>
          </cell>
        </row>
        <row r="1214">
          <cell r="AJ1214" t="str">
            <v>Schroder China Opportunities Acc SGD</v>
          </cell>
        </row>
        <row r="1215">
          <cell r="AJ1215" t="str">
            <v>Schroder Emerging Europe Fund</v>
          </cell>
        </row>
        <row r="1216">
          <cell r="AJ1216" t="str">
            <v>Schroder Emerging Markets Acc SGD</v>
          </cell>
        </row>
        <row r="1217">
          <cell r="AJ1217" t="str">
            <v>Schroder Global Emerging Market Opportunities Acc SGD</v>
          </cell>
        </row>
        <row r="1218">
          <cell r="AJ1218" t="str">
            <v>Schroder Global High Yield Fund</v>
          </cell>
        </row>
        <row r="1219">
          <cell r="AJ1219" t="str">
            <v>Schroder International Opportunities Portfolio Schroder Global Quality Bond SGD Hedged F Acc</v>
          </cell>
        </row>
        <row r="1220">
          <cell r="AJ1220" t="str">
            <v>Schroder International Selection Fund Emerging Markets A Acc USD</v>
          </cell>
        </row>
        <row r="1221">
          <cell r="AJ1221" t="str">
            <v>Schroder International Selection Fund European Value Hedged A Acc SGD</v>
          </cell>
        </row>
        <row r="1222">
          <cell r="AJ1222" t="str">
            <v>Schroder International Selection Fund Global Multi-Asset Income SGD Hedged A Acc</v>
          </cell>
        </row>
        <row r="1223">
          <cell r="AJ1223" t="str">
            <v>Schroder International Selection Fund Global Multi-Asset IncomeSGD Hedged A Acc</v>
          </cell>
        </row>
        <row r="1224">
          <cell r="AJ1224" t="str">
            <v>Schroder International Selection Fund Global Sustainable Growth Hedged A Acc SGD</v>
          </cell>
        </row>
        <row r="1225">
          <cell r="AJ1225" t="str">
            <v>Schroder ISF Asian Dividend Maximiser A Acc USD</v>
          </cell>
        </row>
        <row r="1226">
          <cell r="AJ1226" t="str">
            <v>Schroder ISF Asian Dividend Maximiser A Dis AUD</v>
          </cell>
        </row>
        <row r="1227">
          <cell r="AJ1227" t="str">
            <v>Schroder ISF Asian Dividend Maximiser A Dis AUD-H</v>
          </cell>
        </row>
        <row r="1228">
          <cell r="AJ1228" t="str">
            <v>Schroder ISF Asian Dividend Maximiser A Dis SGD</v>
          </cell>
        </row>
        <row r="1229">
          <cell r="AJ1229" t="str">
            <v>Schroder ISF Asian Dividend Maximiser A Dis SGD-H</v>
          </cell>
        </row>
        <row r="1230">
          <cell r="AJ1230" t="str">
            <v>Schroder ISF Asian Dividend Maximiser A Dis USD</v>
          </cell>
        </row>
        <row r="1231">
          <cell r="AJ1231" t="str">
            <v>Schroder ISF China Opportunities A Acc SGD-H</v>
          </cell>
        </row>
        <row r="1232">
          <cell r="AJ1232" t="str">
            <v>Schroder ISF China Opportunities A Acc USD</v>
          </cell>
        </row>
        <row r="1233">
          <cell r="AJ1233" t="str">
            <v>Schroder ISF Emerging Europe A Acc EUR</v>
          </cell>
        </row>
        <row r="1234">
          <cell r="AJ1234" t="str">
            <v>Schroder ISF Emerging Markets Debt Absolute Return A Dis SGD-H</v>
          </cell>
        </row>
        <row r="1235">
          <cell r="AJ1235" t="str">
            <v>Schroder ISF Euro Eq Alp A Acc EUR</v>
          </cell>
        </row>
        <row r="1236">
          <cell r="AJ1236" t="str">
            <v>Schroder ISF European Value A Acc EUR</v>
          </cell>
        </row>
        <row r="1237">
          <cell r="AJ1237" t="str">
            <v>Schroder ISF Global Climate Change Equity A Acc SGD</v>
          </cell>
        </row>
        <row r="1238">
          <cell r="AJ1238" t="str">
            <v>Schroder ISF Global Climate Change Equity A Acc USD</v>
          </cell>
        </row>
        <row r="1239">
          <cell r="AJ1239" t="str">
            <v>Schroder ISF Global Credit Income A Acc EUR-H</v>
          </cell>
        </row>
        <row r="1240">
          <cell r="AJ1240" t="str">
            <v>Schroder ISF Global Credit Income A Acc GBP-H</v>
          </cell>
        </row>
        <row r="1241">
          <cell r="AJ1241" t="str">
            <v>Schroder ISF Global Credit Income A Acc SGD-H</v>
          </cell>
        </row>
        <row r="1242">
          <cell r="AJ1242" t="str">
            <v>Schroder ISF Global Credit Income A Dis SGD-H</v>
          </cell>
        </row>
        <row r="1243">
          <cell r="AJ1243" t="str">
            <v>Schroder ISF Global Credit Income A Dis USD</v>
          </cell>
        </row>
        <row r="1244">
          <cell r="AJ1244" t="str">
            <v>Schroder ISF Global Gold A Acc EUR-H</v>
          </cell>
        </row>
        <row r="1245">
          <cell r="AJ1245" t="str">
            <v>Schroder ISF Global Gold A Acc SGD-H</v>
          </cell>
        </row>
        <row r="1246">
          <cell r="AJ1246" t="str">
            <v>Schroder ISF Global Gold A Acc USD</v>
          </cell>
        </row>
        <row r="1247">
          <cell r="AJ1247" t="str">
            <v>Schroder ISF Global High Yield A Dis SGD-H</v>
          </cell>
        </row>
        <row r="1248">
          <cell r="AJ1248" t="str">
            <v>Schroder ISF Global Multi-Asset Income A Acc SGD</v>
          </cell>
        </row>
        <row r="1249">
          <cell r="AJ1249" t="str">
            <v>Schroder ISF Global Multi-Asset Income A Dis AUD-H</v>
          </cell>
        </row>
        <row r="1250">
          <cell r="AJ1250" t="str">
            <v>Schroder ISF Global Multi-Asset Income A Dis GBP-H</v>
          </cell>
        </row>
        <row r="1251">
          <cell r="AJ1251" t="str">
            <v>Schroder ISF Global Multi-Asset Income A Dis RMB-H</v>
          </cell>
        </row>
        <row r="1252">
          <cell r="AJ1252" t="str">
            <v>Schroder ISF Global Multi-Asset Income A Dis SGD</v>
          </cell>
        </row>
        <row r="1253">
          <cell r="AJ1253" t="str">
            <v>Schroder ISF Global Multi-Asset Income A Dis SGD-H</v>
          </cell>
        </row>
        <row r="1254">
          <cell r="AJ1254" t="str">
            <v>Schroder ISF Global Multi-Asset Income A Dis USD</v>
          </cell>
        </row>
        <row r="1255">
          <cell r="AJ1255" t="str">
            <v>Schroder ISF Global Sustainable Growth A Acc SGD</v>
          </cell>
        </row>
        <row r="1256">
          <cell r="AJ1256" t="str">
            <v>Schroder ISF Global Sustainable Growth A Acc USD</v>
          </cell>
        </row>
        <row r="1257">
          <cell r="AJ1257" t="str">
            <v>Schroder ISF Global Sustainable Growth F Acc SGD (CPF)</v>
          </cell>
        </row>
        <row r="1258">
          <cell r="AJ1258" t="str">
            <v>Schroder ISF Greater China A Acc USD</v>
          </cell>
        </row>
        <row r="1259">
          <cell r="AJ1259" t="str">
            <v>Schroder ISF Greater China F Acc SGD (CPF)</v>
          </cell>
        </row>
        <row r="1260">
          <cell r="AJ1260" t="str">
            <v>Schroder ISF Japanese Equity A Acc USD</v>
          </cell>
        </row>
        <row r="1261">
          <cell r="AJ1261" t="str">
            <v>Schroder ISF Japanese Equity A Acc USD-H</v>
          </cell>
        </row>
        <row r="1262">
          <cell r="AJ1262" t="str">
            <v>Schroder ISF Latin American A Acc SGD</v>
          </cell>
        </row>
        <row r="1263">
          <cell r="AJ1263" t="str">
            <v>Schroder ISF Latin American A Acc USD</v>
          </cell>
        </row>
        <row r="1264">
          <cell r="AJ1264" t="str">
            <v>Schroder ISF Middle East A Acc SGD</v>
          </cell>
        </row>
        <row r="1265">
          <cell r="AJ1265" t="str">
            <v>Schroder Multi-Asset Revolution A Dis SGD</v>
          </cell>
        </row>
        <row r="1266">
          <cell r="AJ1266" t="str">
            <v>Schroder Singapore Fixed Income A Acc SGD</v>
          </cell>
        </row>
        <row r="1267">
          <cell r="AJ1267" t="str">
            <v>Schroder Singapore Trust A Acc SGD</v>
          </cell>
        </row>
        <row r="1268">
          <cell r="AJ1268" t="str">
            <v>Schroder Singapore Trust A Acc USD</v>
          </cell>
        </row>
        <row r="1269">
          <cell r="AJ1269" t="str">
            <v>Schroder Singapore Trust A Dis SGD</v>
          </cell>
        </row>
        <row r="1270">
          <cell r="AJ1270" t="str">
            <v>Schroder Strategic Bond Fund</v>
          </cell>
        </row>
        <row r="1271">
          <cell r="AJ1271" t="str">
            <v>Stewart Investors Worldwide Leaders Sustainability A Acc SGD</v>
          </cell>
        </row>
        <row r="1272">
          <cell r="AJ1272" t="str">
            <v>Templeton European Fund - A (acc) SGD</v>
          </cell>
        </row>
        <row r="1273">
          <cell r="AJ1273" t="str">
            <v>Templeton Korea A Acc USD</v>
          </cell>
        </row>
        <row r="1274">
          <cell r="AJ1274" t="str">
            <v>Templeton Korea Fund</v>
          </cell>
        </row>
        <row r="1275">
          <cell r="AJ1275" t="str">
            <v>Templeton Shariah Asian Growth Fund</v>
          </cell>
        </row>
        <row r="1276">
          <cell r="AJ1276" t="str">
            <v>Threadneedle (Lux) Asia Contrarian Equity ASH Acc SGD-H</v>
          </cell>
        </row>
        <row r="1277">
          <cell r="AJ1277" t="str">
            <v>Threadneedle (Lux) Asia Contrarian Equity AU Acc USD</v>
          </cell>
        </row>
        <row r="1278">
          <cell r="AJ1278" t="str">
            <v>Threadneedle (Lux) Developed Asia Growth and Income ASC Inc SGD-H</v>
          </cell>
        </row>
        <row r="1279">
          <cell r="AJ1279" t="str">
            <v>Threadneedle (Lux) Developed Asia Growth and Income ASH Acc SGD-H</v>
          </cell>
        </row>
        <row r="1280">
          <cell r="AJ1280" t="str">
            <v>Threadneedle (Lux) Developed Asia Growth and Income AU Acc USD</v>
          </cell>
        </row>
        <row r="1281">
          <cell r="AJ1281" t="str">
            <v>Threadneedle (Lux) Developed Asia Growth and Income AUP Inc USD</v>
          </cell>
        </row>
        <row r="1282">
          <cell r="AJ1282" t="str">
            <v>Threadneedle (Lux) Developed Asia Growth and Income AVC Inc AUD-H (Buy Disabled)</v>
          </cell>
        </row>
        <row r="1283">
          <cell r="AJ1283" t="str">
            <v>Threadneedle (Lux) Enhanced Commodities AGH Acc GBP-H</v>
          </cell>
        </row>
        <row r="1284">
          <cell r="AJ1284" t="str">
            <v>Threadneedle (Lux) Enhanced Commodities ASH Acc SGD-H</v>
          </cell>
        </row>
        <row r="1285">
          <cell r="AJ1285" t="str">
            <v>Threadneedle (Lux) Global Emerging Market Short-Term Bonds ASC Acc SGD-H</v>
          </cell>
        </row>
        <row r="1286">
          <cell r="AJ1286" t="str">
            <v>Threadneedle (Lux) Global Emerging Market Short-Term Bonds ASH Acc SGD-H</v>
          </cell>
        </row>
        <row r="1287">
          <cell r="AJ1287" t="str">
            <v>Threadneedle (Lux) Global Focus ASH Acc SGD-H</v>
          </cell>
        </row>
        <row r="1288">
          <cell r="AJ1288" t="str">
            <v>Threadneedle (Lux) Global Focus AU Acc USD</v>
          </cell>
        </row>
        <row r="1289">
          <cell r="AJ1289" t="str">
            <v>Threadneedle (Lux) Pan European ESG Equities AE Acc EUR</v>
          </cell>
        </row>
        <row r="1290">
          <cell r="AJ1290" t="str">
            <v>Threadneedle (Lux) Pan European ESG Equities ASH Acc SGD-H</v>
          </cell>
        </row>
        <row r="1291">
          <cell r="AJ1291" t="str">
            <v>Threadneedle (Lux) Pan European Small Cap Opportunities AE Acc EUR</v>
          </cell>
        </row>
        <row r="1292">
          <cell r="AJ1292" t="str">
            <v>Threadneedle (Lux) Pan European Small Cap Opportunities AE USD</v>
          </cell>
        </row>
        <row r="1293">
          <cell r="AJ1293" t="str">
            <v>Threadneedle (Lux) Pan European Small Cap Opportunities ASH Acc SGD-H</v>
          </cell>
        </row>
        <row r="1294">
          <cell r="AJ1294" t="str">
            <v>Threadneedle Global Eq Inc Retl USD Acc</v>
          </cell>
        </row>
        <row r="1295">
          <cell r="AJ1295" t="str">
            <v>Threadneedle Global Eq Inc RNA SGD Acc</v>
          </cell>
        </row>
        <row r="1296">
          <cell r="AJ1296" t="str">
            <v>Threadneedle Global Eq Inc RNI SGD H Inc</v>
          </cell>
        </row>
        <row r="1297">
          <cell r="AJ1297" t="str">
            <v>UBS (Lux) Equity Fund - Emerging Markets Sustainable Leaders P Acc SGD</v>
          </cell>
        </row>
        <row r="1298">
          <cell r="AJ1298" t="str">
            <v>UBS Absolute Rtn Plus SGD P-acc</v>
          </cell>
        </row>
        <row r="1299">
          <cell r="AJ1299" t="str">
            <v>United ASEAN Fund SGD</v>
          </cell>
        </row>
        <row r="1300">
          <cell r="AJ1300" t="str">
            <v>United Asia A Acc SGD</v>
          </cell>
        </row>
        <row r="1301">
          <cell r="AJ1301" t="str">
            <v>United Asia Consumer Fund SGD (Buy Disabled)</v>
          </cell>
        </row>
        <row r="1302">
          <cell r="AJ1302" t="str">
            <v>United Asia Pacific Diversified Strategies A USD</v>
          </cell>
        </row>
        <row r="1303">
          <cell r="AJ1303" t="str">
            <v>United Asia Pacific Diversified Strategies Fund - Class A SGD</v>
          </cell>
        </row>
        <row r="1304">
          <cell r="AJ1304" t="str">
            <v>United Asia Pacific Diversified Strategies Fund - Class A SGD Hedged</v>
          </cell>
        </row>
        <row r="1305">
          <cell r="AJ1305" t="str">
            <v>United Asia Pacific Real Estate Income Acc SGD</v>
          </cell>
        </row>
        <row r="1306">
          <cell r="AJ1306" t="str">
            <v>United Asia Pacific Real Estate Income Dis SGD</v>
          </cell>
        </row>
        <row r="1307">
          <cell r="AJ1307" t="str">
            <v>United Asian Bond Fund A Acc SGD-H</v>
          </cell>
        </row>
        <row r="1308">
          <cell r="AJ1308" t="str">
            <v>United Asian Bond Fund A Dis SGD-H</v>
          </cell>
        </row>
        <row r="1309">
          <cell r="AJ1309" t="str">
            <v>United Asian Bond Fund SGD</v>
          </cell>
        </row>
        <row r="1310">
          <cell r="AJ1310" t="str">
            <v>United Asian Bond Fund USD</v>
          </cell>
        </row>
        <row r="1311">
          <cell r="AJ1311" t="str">
            <v>United Asian High Yield Bond Acc SGD</v>
          </cell>
        </row>
        <row r="1312">
          <cell r="AJ1312" t="str">
            <v>United Asian High Yield Bond Dis SGD</v>
          </cell>
        </row>
        <row r="1313">
          <cell r="AJ1313" t="str">
            <v>United Asian High Yield Bond Dis USD</v>
          </cell>
        </row>
        <row r="1314">
          <cell r="AJ1314" t="str">
            <v>United Asian High Yield Bond Fund - Class USD ACC</v>
          </cell>
        </row>
        <row r="1315">
          <cell r="AJ1315" t="str">
            <v>United Asian High Yield Bond Fund A Acc SGD-H</v>
          </cell>
        </row>
        <row r="1316">
          <cell r="AJ1316" t="str">
            <v>United Asian High Yield Bond Fund A Dis SGD-H</v>
          </cell>
        </row>
        <row r="1317">
          <cell r="AJ1317" t="str">
            <v>United China A Shares Innovation A Acc SGD</v>
          </cell>
        </row>
        <row r="1318">
          <cell r="AJ1318" t="str">
            <v>United Emerging Markets Bond A DIS SGD</v>
          </cell>
        </row>
        <row r="1319">
          <cell r="AJ1319" t="str">
            <v>United Global Dividend Equity Fund SGD</v>
          </cell>
        </row>
        <row r="1320">
          <cell r="AJ1320" t="str">
            <v>United Global Financials Fund SGD</v>
          </cell>
        </row>
        <row r="1321">
          <cell r="AJ1321" t="str">
            <v>United Global Growth A Acc SGD-H</v>
          </cell>
        </row>
        <row r="1322">
          <cell r="AJ1322" t="str">
            <v>United Global Growth A H Dis SGD</v>
          </cell>
        </row>
        <row r="1323">
          <cell r="AJ1323" t="str">
            <v>United Global Growth A1 Acc SGD</v>
          </cell>
        </row>
        <row r="1324">
          <cell r="AJ1324" t="str">
            <v>United Global Healthcare A Acc SGD-H</v>
          </cell>
        </row>
        <row r="1325">
          <cell r="AJ1325" t="str">
            <v>United Global Healthcare Acc USD</v>
          </cell>
        </row>
        <row r="1326">
          <cell r="AJ1326" t="str">
            <v>United Global Healthcare Fund Acc SGD</v>
          </cell>
        </row>
        <row r="1327">
          <cell r="AJ1327" t="str">
            <v>United Global Innovation A Acc SGD</v>
          </cell>
        </row>
        <row r="1328">
          <cell r="AJ1328" t="str">
            <v>United Global Innovation A Acc SGD-H</v>
          </cell>
        </row>
        <row r="1329">
          <cell r="AJ1329" t="str">
            <v>United Global Innovation A Acc USD</v>
          </cell>
        </row>
        <row r="1330">
          <cell r="AJ1330" t="str">
            <v>United Global Quality Growth Fd Cl Acc SGD-H</v>
          </cell>
        </row>
        <row r="1331">
          <cell r="AJ1331" t="str">
            <v>United Global Quality Growth Fd Cl Dist SGD-H</v>
          </cell>
        </row>
        <row r="1332">
          <cell r="AJ1332" t="str">
            <v>United Global Quality Growth Fund Acc SGD</v>
          </cell>
        </row>
        <row r="1333">
          <cell r="AJ1333" t="str">
            <v>United Global Quality Growth Fund Acc USD</v>
          </cell>
        </row>
        <row r="1334">
          <cell r="AJ1334" t="str">
            <v>United Global Quality Growth Fund Acc USD</v>
          </cell>
        </row>
        <row r="1335">
          <cell r="AJ1335" t="str">
            <v>United Global Quality Growth Fund C Acc SGD-H (CPF)</v>
          </cell>
        </row>
        <row r="1336">
          <cell r="AJ1336" t="str">
            <v>United Global Quality Growth Fund Dis SGD</v>
          </cell>
        </row>
        <row r="1337">
          <cell r="AJ1337" t="str">
            <v>United Global Quality Growth Fund Dis USD</v>
          </cell>
        </row>
        <row r="1338">
          <cell r="AJ1338" t="str">
            <v>United Global Quality Growth Fund Dis USD</v>
          </cell>
        </row>
        <row r="1339">
          <cell r="AJ1339" t="str">
            <v>United Global Resources A Acc SGD</v>
          </cell>
        </row>
        <row r="1340">
          <cell r="AJ1340" t="str">
            <v>United Gold and General A Acc SGD</v>
          </cell>
        </row>
        <row r="1341">
          <cell r="AJ1341" t="str">
            <v>United Greater China Fund A Acc SGD</v>
          </cell>
        </row>
        <row r="1342">
          <cell r="AJ1342" t="str">
            <v>United Greater China Fund A Acc SGD (Fund Ccy USD)</v>
          </cell>
        </row>
        <row r="1343">
          <cell r="AJ1343" t="str">
            <v>United High Grade Corporate Bond A Acc SGD</v>
          </cell>
        </row>
        <row r="1344">
          <cell r="AJ1344" t="str">
            <v>United High Grade Corporate Bond A Acc SGD-H</v>
          </cell>
        </row>
        <row r="1345">
          <cell r="AJ1345" t="str">
            <v>United High Grade Corporate Bond Fund USD</v>
          </cell>
        </row>
        <row r="1346">
          <cell r="AJ1346" t="str">
            <v>United Japan Small and Mid Cap SGD</v>
          </cell>
        </row>
        <row r="1347">
          <cell r="AJ1347" t="str">
            <v>United Japan Small and Mid Cap SGD-H</v>
          </cell>
        </row>
        <row r="1348">
          <cell r="AJ1348" t="str">
            <v>United Japan Small and Mid Cap USD</v>
          </cell>
        </row>
        <row r="1349">
          <cell r="AJ1349" t="str">
            <v>United Renminbi Bond Fund</v>
          </cell>
        </row>
        <row r="1350">
          <cell r="AJ1350" t="str">
            <v>United SGD Fund Cl A Acc SGD</v>
          </cell>
        </row>
        <row r="1351">
          <cell r="AJ1351" t="str">
            <v>United SGD Fund Cl A Acc USD-H</v>
          </cell>
        </row>
        <row r="1352">
          <cell r="AJ1352" t="str">
            <v>United SGD Fund Cl A Dis SGD</v>
          </cell>
        </row>
        <row r="1353">
          <cell r="AJ1353" t="str">
            <v>United SGD Fund Cl A Dis USD-H</v>
          </cell>
        </row>
        <row r="1354">
          <cell r="AJ1354" t="str">
            <v>United SGD Fund Cl S Dis SGD</v>
          </cell>
        </row>
        <row r="1355">
          <cell r="AJ1355" t="str">
            <v>United SGD Fund Cl S Dis USD-H</v>
          </cell>
        </row>
        <row r="1356">
          <cell r="AJ1356" t="str">
            <v>United SGD Plus Fund Cl A Acc SGD</v>
          </cell>
        </row>
        <row r="1357">
          <cell r="AJ1357" t="str">
            <v>United SGD Plus Fund Cl A Acc USD-H</v>
          </cell>
        </row>
        <row r="1358">
          <cell r="AJ1358" t="str">
            <v>United SGD Plus Fund Cl A Dis SGD</v>
          </cell>
        </row>
        <row r="1359">
          <cell r="AJ1359" t="str">
            <v>United SGD Plus Fund Cl A Dis USD-H</v>
          </cell>
        </row>
        <row r="1360">
          <cell r="AJ1360" t="str">
            <v>United Singapore Bond A Dis SGD</v>
          </cell>
        </row>
        <row r="1361">
          <cell r="AJ1361" t="str">
            <v>United Singapore Bond Fund A Acc SGD</v>
          </cell>
        </row>
        <row r="1362">
          <cell r="AJ1362" t="str">
            <v>United Singapore Growth Fund SGD</v>
          </cell>
        </row>
        <row r="1363">
          <cell r="AJ1363" t="str">
            <v>United Smart Sustainable Singapore Bond A Acc SGD-H</v>
          </cell>
        </row>
        <row r="1364">
          <cell r="AJ1364" t="str">
            <v>United Smart Sustainable Singapore Bond A Dis SGD-H</v>
          </cell>
        </row>
        <row r="1365">
          <cell r="AJ1365" t="str">
            <v>Wells Fargo (Lux) Worldwide Fund-U.S. Premier Growth Fund A USD</v>
          </cell>
        </row>
        <row r="1366">
          <cell r="AJ1366" t="str">
            <v>Allspring Global Equity Enhanced Income A Dis USD</v>
          </cell>
        </row>
        <row r="1367">
          <cell r="AJ1367" t="str">
            <v>Allspring Global Equity Enhanced Income A Dis SGD-H</v>
          </cell>
        </row>
        <row r="1368">
          <cell r="AJ1368" t="str">
            <v>HSBC Islamic Funds - HSBC Islamic Global Equity Index AC SGD</v>
          </cell>
        </row>
        <row r="1369">
          <cell r="AJ1369" t="str">
            <v>JPMorgan Investment Funds - Global Select Equity A (acc) SGD</v>
          </cell>
        </row>
        <row r="1370">
          <cell r="AJ1370" t="str">
            <v>JPMorgan Investment Funds - Global Select Equity A (acc) USD</v>
          </cell>
        </row>
        <row r="1371">
          <cell r="AJ1371" t="str">
            <v>Manulife Global Fund - Global Multi-Asset Diversified Income AA Inc USD</v>
          </cell>
        </row>
        <row r="1372">
          <cell r="AJ1372" t="str">
            <v>Manulife Global Fund - Global Multi-Asset Diversified Income AA MDIST (G) USD</v>
          </cell>
        </row>
        <row r="1373">
          <cell r="AJ1373" t="str">
            <v>Manulife Global Fund - Global Multi-Asset Diversified Income AA Inc SGD-H</v>
          </cell>
        </row>
        <row r="1374">
          <cell r="AJ1374" t="str">
            <v>Manulife Global Fund - Global Multi-Asset Diversified Income AA MDIST (G) SGD-H</v>
          </cell>
        </row>
        <row r="1375">
          <cell r="AJ1375" t="str">
            <v>Manulife Global Fund Global Multi Asset Diversified Income Fund Class R MDIST (G) USD</v>
          </cell>
        </row>
        <row r="1376">
          <cell r="AJ1376" t="str">
            <v>PIMCO GIS Global Real Return Institutional Hedged Acc SGD</v>
          </cell>
        </row>
        <row r="1377">
          <cell r="AJ1377" t="str">
            <v>PIMCO GIS Total Return Bond Inst Acc Hedged SGD</v>
          </cell>
        </row>
        <row r="1378">
          <cell r="AJ1378" t="str">
            <v>Fullerton Lux Gbl Absolute Alpha A Dist SGD</v>
          </cell>
        </row>
      </sheetData>
      <sheetData sheetId="20" refreshError="1"/>
      <sheetData sheetId="21" refreshError="1"/>
      <sheetData sheetId="22" refreshError="1"/>
      <sheetData sheetId="2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F70B0B-9324-4A78-9507-831554C01321}" name="Table24714" displayName="Table24714" ref="B5:D10" totalsRowShown="0" headerRowDxfId="37" headerRowBorderDxfId="36" tableBorderDxfId="35" totalsRowBorderDxfId="34">
  <autoFilter ref="B5:D10" xr:uid="{F3F70B0B-9324-4A78-9507-831554C01321}"/>
  <sortState xmlns:xlrd2="http://schemas.microsoft.com/office/spreadsheetml/2017/richdata2" ref="B6:C6">
    <sortCondition ref="B3:B7"/>
  </sortState>
  <tableColumns count="3">
    <tableColumn id="2" xr3:uid="{DFF4B888-9DE3-448C-A1E1-7B167176B160}" name="Provider" dataDxfId="33"/>
    <tableColumn id="4" xr3:uid="{705D35D4-048A-47E3-99B6-A34C993518B3}" name="Plan" dataDxfId="32"/>
    <tableColumn id="1" xr3:uid="{6F9A3F63-A8D1-4C5F-88F1-E11581DC9A26}" name="URL" dataDxfId="31"/>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9298C9-DC77-4765-9E78-1D860FB3D0AB}" name="Table1" displayName="Table1" ref="B2:D5" totalsRowShown="0" headerRowDxfId="30" tableBorderDxfId="29">
  <autoFilter ref="B2:D5" xr:uid="{A79298C9-DC77-4765-9E78-1D860FB3D0AB}"/>
  <tableColumns count="3">
    <tableColumn id="1" xr3:uid="{01B3BC0C-03AC-417B-9688-62DEE3A9F30A}" name="Company" dataDxfId="28"/>
    <tableColumn id="2" xr3:uid="{2A294E6C-98DF-42A4-BD2D-4CD362F4DE2E}" name="Plan name" dataDxfId="27"/>
    <tableColumn id="3" xr3:uid="{66C443D0-EC8D-48F5-8AD3-F21E85D433DF}" name="What we like about the plan / USPs" dataDxfId="2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insurance.hsbc.com.sg/legacy/products/diamond-prestige-iul/" TargetMode="External"/><Relationship Id="rId7" Type="http://schemas.openxmlformats.org/officeDocument/2006/relationships/drawing" Target="../drawings/drawing3.xml"/><Relationship Id="rId2" Type="http://schemas.openxmlformats.org/officeDocument/2006/relationships/hyperlink" Target="https://www.greateasternlife.com/sg/en/personal-insurance/our-products/life-insurance/prestige-legacy-index.html" TargetMode="External"/><Relationship Id="rId1" Type="http://schemas.openxmlformats.org/officeDocument/2006/relationships/hyperlink" Target="https://www.aia.com.sg/en/our-products/platinum/legacy-planning/aia-platinum-indexed-legacy" TargetMode="External"/><Relationship Id="rId6" Type="http://schemas.openxmlformats.org/officeDocument/2006/relationships/printerSettings" Target="../printerSettings/printerSettings2.bin"/><Relationship Id="rId5" Type="http://schemas.openxmlformats.org/officeDocument/2006/relationships/hyperlink" Target="https://www.sunlife.com.sg/en/product-solutions/indexed-universal-life/" TargetMode="External"/><Relationship Id="rId4" Type="http://schemas.openxmlformats.org/officeDocument/2006/relationships/hyperlink" Target="https://www.prudential.com.sg/products/legacy-planning/pruvantage-legacy-index"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H11"/>
  <sheetViews>
    <sheetView topLeftCell="A4" zoomScale="70" zoomScaleNormal="70" workbookViewId="0">
      <selection activeCell="M11" sqref="M11"/>
    </sheetView>
  </sheetViews>
  <sheetFormatPr defaultColWidth="9.1796875" defaultRowHeight="57.75" customHeight="1" x14ac:dyDescent="0.3"/>
  <cols>
    <col min="1" max="1" width="9.1796875" style="2"/>
    <col min="2" max="4" width="30.81640625" style="2" customWidth="1"/>
    <col min="5" max="5" width="9.1796875" style="2"/>
    <col min="6" max="6" width="32.1796875" style="2" customWidth="1"/>
    <col min="7" max="16384" width="9.1796875" style="2"/>
  </cols>
  <sheetData>
    <row r="2" spans="2:8" ht="57.75" customHeight="1" x14ac:dyDescent="0.3">
      <c r="B2" s="248" t="s">
        <v>2</v>
      </c>
      <c r="C2" s="249"/>
      <c r="D2" s="249"/>
      <c r="E2" s="250"/>
      <c r="F2" s="250"/>
    </row>
    <row r="3" spans="2:8" ht="15" customHeight="1" x14ac:dyDescent="0.3"/>
    <row r="4" spans="2:8" ht="69.75" customHeight="1" x14ac:dyDescent="0.3">
      <c r="B4" s="251" t="s">
        <v>3</v>
      </c>
      <c r="C4" s="250"/>
      <c r="D4" s="250"/>
      <c r="E4" s="250"/>
      <c r="F4" s="250"/>
    </row>
    <row r="5" spans="2:8" s="3" customFormat="1" ht="57.75" customHeight="1" thickBot="1" x14ac:dyDescent="0.4">
      <c r="B5" s="252" t="s">
        <v>4</v>
      </c>
      <c r="C5" s="252"/>
      <c r="D5" s="252"/>
      <c r="G5" s="4"/>
    </row>
    <row r="6" spans="2:8" s="3" customFormat="1" ht="48" customHeight="1" x14ac:dyDescent="0.35">
      <c r="B6" s="253" t="s">
        <v>338</v>
      </c>
      <c r="C6" s="254"/>
      <c r="D6" s="254"/>
      <c r="E6" s="254"/>
      <c r="F6" s="255"/>
    </row>
    <row r="7" spans="2:8" s="3" customFormat="1" ht="34.5" customHeight="1" x14ac:dyDescent="0.35">
      <c r="B7" s="256"/>
      <c r="C7" s="257"/>
      <c r="D7" s="257"/>
      <c r="E7" s="257"/>
      <c r="F7" s="258"/>
      <c r="H7" s="5"/>
    </row>
    <row r="8" spans="2:8" s="3" customFormat="1" ht="63" customHeight="1" x14ac:dyDescent="0.35">
      <c r="B8" s="256"/>
      <c r="C8" s="257"/>
      <c r="D8" s="257"/>
      <c r="E8" s="257"/>
      <c r="F8" s="258"/>
    </row>
    <row r="9" spans="2:8" s="6" customFormat="1" ht="66.5" customHeight="1" x14ac:dyDescent="0.35">
      <c r="B9" s="256"/>
      <c r="C9" s="257"/>
      <c r="D9" s="257"/>
      <c r="E9" s="257"/>
      <c r="F9" s="258"/>
    </row>
    <row r="10" spans="2:8" s="3" customFormat="1" ht="24" customHeight="1" thickBot="1" x14ac:dyDescent="0.4">
      <c r="B10" s="245" t="s">
        <v>304</v>
      </c>
      <c r="C10" s="246"/>
      <c r="D10" s="246"/>
      <c r="E10" s="246"/>
      <c r="F10" s="247"/>
    </row>
    <row r="11" spans="2:8" s="3" customFormat="1" ht="57.75" customHeight="1" x14ac:dyDescent="0.35"/>
  </sheetData>
  <sheetProtection algorithmName="SHA-512" hashValue="qjIeBZDsrxReE/bfFDmHCQK9JkZqkrf4fjvPKZ8WOHvFsaupw+psb+2YuEia20xVe+aRPpVJbD+c4H/pgQQvnw==" saltValue="qNowWunW3sSBPX1Atrro3w==" spinCount="100000" sheet="1" selectLockedCells="1" selectUnlockedCells="1"/>
  <mergeCells count="5">
    <mergeCell ref="B10:F10"/>
    <mergeCell ref="B2:F2"/>
    <mergeCell ref="B4:F4"/>
    <mergeCell ref="B5:D5"/>
    <mergeCell ref="B6:F9"/>
  </mergeCells>
  <printOptions horizontalCentered="1" verticalCentered="1"/>
  <pageMargins left="0" right="0" top="0" bottom="0" header="0" footer="0"/>
  <pageSetup paperSize="9" fitToHeight="0" orientation="landscape" r:id="rId1"/>
  <headerFooter>
    <oddFooter>&amp;L_x000D_&amp;1#&amp;"Calibri"&amp;8&amp;K0000FF Internal</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8882-147C-4165-8608-273C72161BA1}">
  <sheetPr>
    <tabColor theme="5" tint="0.59999389629810485"/>
    <pageSetUpPr fitToPage="1"/>
  </sheetPr>
  <dimension ref="B1:H161"/>
  <sheetViews>
    <sheetView showGridLines="0" topLeftCell="B1" zoomScale="70" zoomScaleNormal="70" workbookViewId="0">
      <selection activeCell="B2" sqref="B2:H56"/>
    </sheetView>
  </sheetViews>
  <sheetFormatPr defaultRowHeight="14.5" x14ac:dyDescent="0.35"/>
  <cols>
    <col min="1" max="1" width="10.6328125" customWidth="1"/>
    <col min="2" max="2" width="19" style="93" customWidth="1"/>
    <col min="3" max="3" width="36.90625" customWidth="1"/>
    <col min="4" max="4" width="40.81640625" customWidth="1"/>
    <col min="5" max="5" width="36.90625" customWidth="1"/>
    <col min="6" max="6" width="40.81640625" customWidth="1"/>
    <col min="7" max="7" width="38.453125" customWidth="1"/>
    <col min="8" max="8" width="44.1796875" customWidth="1"/>
  </cols>
  <sheetData>
    <row r="1" spans="2:8" ht="15" thickBot="1" x14ac:dyDescent="0.4"/>
    <row r="2" spans="2:8" ht="43" customHeight="1" thickBot="1" x14ac:dyDescent="0.4">
      <c r="B2" s="269" t="s">
        <v>119</v>
      </c>
      <c r="C2" s="282"/>
      <c r="D2" s="282"/>
      <c r="E2" s="282"/>
      <c r="F2" s="282"/>
      <c r="G2" s="282"/>
      <c r="H2" s="270"/>
    </row>
    <row r="3" spans="2:8" ht="61.5" customHeight="1" thickBot="1" x14ac:dyDescent="0.4">
      <c r="B3" s="292" t="s">
        <v>275</v>
      </c>
      <c r="C3" s="293"/>
      <c r="D3" s="293"/>
      <c r="E3" s="293"/>
      <c r="F3" s="293"/>
      <c r="G3" s="293"/>
      <c r="H3" s="294"/>
    </row>
    <row r="4" spans="2:8" ht="17.5" customHeight="1" x14ac:dyDescent="0.35">
      <c r="B4" s="295" t="s">
        <v>278</v>
      </c>
      <c r="C4" s="295"/>
      <c r="D4" s="295"/>
      <c r="E4" s="295"/>
      <c r="F4" s="295"/>
      <c r="G4" s="295"/>
      <c r="H4" s="295"/>
    </row>
    <row r="5" spans="2:8" ht="17.5" customHeight="1" x14ac:dyDescent="0.35">
      <c r="B5" s="306" t="s">
        <v>305</v>
      </c>
      <c r="C5" s="306"/>
      <c r="D5" s="306"/>
      <c r="E5" s="306"/>
      <c r="F5" s="306"/>
      <c r="G5" s="306"/>
      <c r="H5" s="306"/>
    </row>
    <row r="6" spans="2:8" ht="17.5" customHeight="1" x14ac:dyDescent="0.35">
      <c r="B6" s="306" t="s">
        <v>285</v>
      </c>
      <c r="C6" s="306"/>
      <c r="D6" s="306"/>
      <c r="E6" s="306"/>
      <c r="F6" s="306"/>
      <c r="G6" s="306"/>
      <c r="H6" s="306"/>
    </row>
    <row r="7" spans="2:8" ht="17.5" customHeight="1" x14ac:dyDescent="0.35">
      <c r="B7" s="89"/>
      <c r="C7" s="139"/>
      <c r="D7" s="139"/>
      <c r="E7" s="139"/>
      <c r="F7" s="139"/>
      <c r="G7" s="139"/>
      <c r="H7" s="139"/>
    </row>
    <row r="8" spans="2:8" ht="31" customHeight="1" x14ac:dyDescent="0.35">
      <c r="B8" s="296" t="s">
        <v>114</v>
      </c>
      <c r="C8" s="307" t="s">
        <v>141</v>
      </c>
      <c r="D8" s="308"/>
      <c r="E8" s="298" t="s">
        <v>273</v>
      </c>
      <c r="F8" s="299"/>
      <c r="G8" s="300" t="s">
        <v>205</v>
      </c>
      <c r="H8" s="301"/>
    </row>
    <row r="9" spans="2:8" x14ac:dyDescent="0.35">
      <c r="B9" s="297"/>
      <c r="C9" s="309" t="s">
        <v>276</v>
      </c>
      <c r="D9" s="309" t="s">
        <v>277</v>
      </c>
      <c r="E9" s="302" t="s">
        <v>117</v>
      </c>
      <c r="F9" s="302" t="s">
        <v>118</v>
      </c>
      <c r="G9" s="304" t="s">
        <v>115</v>
      </c>
      <c r="H9" s="304" t="s">
        <v>116</v>
      </c>
    </row>
    <row r="10" spans="2:8" x14ac:dyDescent="0.35">
      <c r="B10" s="297"/>
      <c r="C10" s="310"/>
      <c r="D10" s="310"/>
      <c r="E10" s="303"/>
      <c r="F10" s="303"/>
      <c r="G10" s="305"/>
      <c r="H10" s="305"/>
    </row>
    <row r="11" spans="2:8" x14ac:dyDescent="0.35">
      <c r="B11" s="115">
        <v>1</v>
      </c>
      <c r="C11" s="289">
        <f>2.37/12</f>
        <v>0.19750000000000001</v>
      </c>
      <c r="D11" s="286">
        <f>2.85/12</f>
        <v>0.23750000000000002</v>
      </c>
      <c r="E11" s="207">
        <v>0.22800999999999999</v>
      </c>
      <c r="F11" s="209">
        <v>0.22800999999999999</v>
      </c>
      <c r="G11" s="203">
        <v>0.32690000000000002</v>
      </c>
      <c r="H11" s="203">
        <v>0.32690000000000002</v>
      </c>
    </row>
    <row r="12" spans="2:8" x14ac:dyDescent="0.35">
      <c r="B12" s="115">
        <v>2</v>
      </c>
      <c r="C12" s="290"/>
      <c r="D12" s="287"/>
      <c r="E12" s="207">
        <v>0.22800999999999999</v>
      </c>
      <c r="F12" s="209">
        <v>0.22800999999999999</v>
      </c>
      <c r="G12" s="203">
        <v>0.2288</v>
      </c>
      <c r="H12" s="203">
        <v>0.2288</v>
      </c>
    </row>
    <row r="13" spans="2:8" x14ac:dyDescent="0.35">
      <c r="B13" s="115">
        <v>3</v>
      </c>
      <c r="C13" s="290"/>
      <c r="D13" s="287"/>
      <c r="E13" s="207">
        <v>0.22800999999999999</v>
      </c>
      <c r="F13" s="209">
        <v>0.22800999999999999</v>
      </c>
      <c r="G13" s="203">
        <v>0.2288</v>
      </c>
      <c r="H13" s="203">
        <v>0.2288</v>
      </c>
    </row>
    <row r="14" spans="2:8" x14ac:dyDescent="0.35">
      <c r="B14" s="115">
        <v>4</v>
      </c>
      <c r="C14" s="290"/>
      <c r="D14" s="287"/>
      <c r="E14" s="207">
        <v>0.22800999999999999</v>
      </c>
      <c r="F14" s="209">
        <v>0.22800999999999999</v>
      </c>
      <c r="G14" s="203">
        <v>0.2288</v>
      </c>
      <c r="H14" s="203">
        <v>0.2288</v>
      </c>
    </row>
    <row r="15" spans="2:8" x14ac:dyDescent="0.35">
      <c r="B15" s="115">
        <v>5</v>
      </c>
      <c r="C15" s="290"/>
      <c r="D15" s="287"/>
      <c r="E15" s="207">
        <v>0.22800999999999999</v>
      </c>
      <c r="F15" s="207">
        <v>0.22800999999999999</v>
      </c>
      <c r="G15" s="203">
        <v>0.21249999999999999</v>
      </c>
      <c r="H15" s="210">
        <v>0.21249999999999999</v>
      </c>
    </row>
    <row r="16" spans="2:8" x14ac:dyDescent="0.35">
      <c r="B16" s="115">
        <v>6</v>
      </c>
      <c r="C16" s="290"/>
      <c r="D16" s="287"/>
      <c r="E16" s="207">
        <v>0.22800999999999999</v>
      </c>
      <c r="F16" s="207">
        <v>0.22800999999999999</v>
      </c>
      <c r="G16" s="203">
        <v>0.21249999999999999</v>
      </c>
      <c r="H16" s="210">
        <v>0.21249999999999999</v>
      </c>
    </row>
    <row r="17" spans="2:8" x14ac:dyDescent="0.35">
      <c r="B17" s="115">
        <v>7</v>
      </c>
      <c r="C17" s="290"/>
      <c r="D17" s="287"/>
      <c r="E17" s="207">
        <v>0.22800999999999999</v>
      </c>
      <c r="F17" s="207">
        <v>0.22800999999999999</v>
      </c>
      <c r="G17" s="203">
        <v>0.21249999999999999</v>
      </c>
      <c r="H17" s="210">
        <v>0.21249999999999999</v>
      </c>
    </row>
    <row r="18" spans="2:8" x14ac:dyDescent="0.35">
      <c r="B18" s="115">
        <v>8</v>
      </c>
      <c r="C18" s="290"/>
      <c r="D18" s="287"/>
      <c r="E18" s="207">
        <v>0.22800999999999999</v>
      </c>
      <c r="F18" s="207">
        <v>0.22800999999999999</v>
      </c>
      <c r="G18" s="203">
        <v>0.21249999999999999</v>
      </c>
      <c r="H18" s="210">
        <v>0.21249999999999999</v>
      </c>
    </row>
    <row r="19" spans="2:8" x14ac:dyDescent="0.35">
      <c r="B19" s="115">
        <v>9</v>
      </c>
      <c r="C19" s="290"/>
      <c r="D19" s="287"/>
      <c r="E19" s="207">
        <v>0.22800999999999999</v>
      </c>
      <c r="F19" s="207">
        <v>0.22800999999999999</v>
      </c>
      <c r="G19" s="203">
        <v>0.21249999999999999</v>
      </c>
      <c r="H19" s="210">
        <v>0.21249999999999999</v>
      </c>
    </row>
    <row r="20" spans="2:8" x14ac:dyDescent="0.35">
      <c r="B20" s="115">
        <v>10</v>
      </c>
      <c r="C20" s="290"/>
      <c r="D20" s="287"/>
      <c r="E20" s="207">
        <v>0.22800999999999999</v>
      </c>
      <c r="F20" s="207">
        <v>0.22800999999999999</v>
      </c>
      <c r="G20" s="203">
        <v>0.21249999999999999</v>
      </c>
      <c r="H20" s="210">
        <v>0.21249999999999999</v>
      </c>
    </row>
    <row r="21" spans="2:8" x14ac:dyDescent="0.35">
      <c r="B21" s="115">
        <v>11</v>
      </c>
      <c r="C21" s="290"/>
      <c r="D21" s="287"/>
      <c r="E21" s="207">
        <v>0.22800999999999999</v>
      </c>
      <c r="F21" s="207">
        <v>0.22800999999999999</v>
      </c>
      <c r="G21" s="203">
        <v>0.21249999999999999</v>
      </c>
      <c r="H21" s="210">
        <v>0.21249999999999999</v>
      </c>
    </row>
    <row r="22" spans="2:8" x14ac:dyDescent="0.35">
      <c r="B22" s="115">
        <v>12</v>
      </c>
      <c r="C22" s="290"/>
      <c r="D22" s="287"/>
      <c r="E22" s="207">
        <v>0.22800999999999999</v>
      </c>
      <c r="F22" s="207">
        <v>0.22800999999999999</v>
      </c>
      <c r="G22" s="203">
        <v>0.21249999999999999</v>
      </c>
      <c r="H22" s="210">
        <v>0.21249999999999999</v>
      </c>
    </row>
    <row r="23" spans="2:8" x14ac:dyDescent="0.35">
      <c r="B23" s="115">
        <v>13</v>
      </c>
      <c r="C23" s="290"/>
      <c r="D23" s="287"/>
      <c r="E23" s="207">
        <v>0.22800999999999999</v>
      </c>
      <c r="F23" s="207">
        <v>0.22800999999999999</v>
      </c>
      <c r="G23" s="203">
        <v>0.21249999999999999</v>
      </c>
      <c r="H23" s="210">
        <v>0.21249999999999999</v>
      </c>
    </row>
    <row r="24" spans="2:8" x14ac:dyDescent="0.35">
      <c r="B24" s="115">
        <v>14</v>
      </c>
      <c r="C24" s="290"/>
      <c r="D24" s="287"/>
      <c r="E24" s="207">
        <v>0.22800999999999999</v>
      </c>
      <c r="F24" s="207">
        <v>0.22800999999999999</v>
      </c>
      <c r="G24" s="203">
        <v>0.21249999999999999</v>
      </c>
      <c r="H24" s="210">
        <v>0.21249999999999999</v>
      </c>
    </row>
    <row r="25" spans="2:8" x14ac:dyDescent="0.35">
      <c r="B25" s="115">
        <v>15</v>
      </c>
      <c r="C25" s="291"/>
      <c r="D25" s="288"/>
      <c r="E25" s="207">
        <v>0.22800999999999999</v>
      </c>
      <c r="F25" s="207">
        <v>0.22800999999999999</v>
      </c>
      <c r="G25" s="203">
        <v>0.21249999999999999</v>
      </c>
      <c r="H25" s="210">
        <v>0.21249999999999999</v>
      </c>
    </row>
    <row r="26" spans="2:8" x14ac:dyDescent="0.35">
      <c r="B26" s="115">
        <v>16</v>
      </c>
      <c r="C26" s="208" t="s">
        <v>17</v>
      </c>
      <c r="D26" s="208" t="s">
        <v>17</v>
      </c>
      <c r="E26" s="207">
        <v>0.22800999999999999</v>
      </c>
      <c r="F26" s="207">
        <v>0.22800999999999999</v>
      </c>
      <c r="G26" s="208" t="s">
        <v>17</v>
      </c>
      <c r="H26" s="208" t="s">
        <v>17</v>
      </c>
    </row>
    <row r="27" spans="2:8" x14ac:dyDescent="0.35">
      <c r="B27" s="115">
        <v>17</v>
      </c>
      <c r="C27" s="208" t="s">
        <v>17</v>
      </c>
      <c r="D27" s="208" t="s">
        <v>17</v>
      </c>
      <c r="E27" s="207">
        <v>0.22800999999999999</v>
      </c>
      <c r="F27" s="207">
        <v>0.22800999999999999</v>
      </c>
      <c r="G27" s="208" t="s">
        <v>17</v>
      </c>
      <c r="H27" s="208" t="s">
        <v>17</v>
      </c>
    </row>
    <row r="28" spans="2:8" x14ac:dyDescent="0.35">
      <c r="B28" s="115">
        <v>18</v>
      </c>
      <c r="C28" s="208" t="s">
        <v>17</v>
      </c>
      <c r="D28" s="208" t="s">
        <v>17</v>
      </c>
      <c r="E28" s="207">
        <v>0.22800999999999999</v>
      </c>
      <c r="F28" s="207">
        <v>0.22800999999999999</v>
      </c>
      <c r="G28" s="208" t="s">
        <v>17</v>
      </c>
      <c r="H28" s="208" t="s">
        <v>17</v>
      </c>
    </row>
    <row r="29" spans="2:8" x14ac:dyDescent="0.35">
      <c r="B29" s="95"/>
      <c r="C29" s="83"/>
      <c r="D29" s="83"/>
      <c r="E29" s="83"/>
      <c r="F29" s="83"/>
      <c r="G29" s="83"/>
      <c r="H29" s="83"/>
    </row>
    <row r="30" spans="2:8" ht="17.5" customHeight="1" x14ac:dyDescent="0.35">
      <c r="B30" s="295" t="s">
        <v>279</v>
      </c>
      <c r="C30" s="295"/>
      <c r="D30" s="295"/>
      <c r="E30" s="295"/>
      <c r="F30" s="295"/>
      <c r="G30" s="295"/>
      <c r="H30" s="295"/>
    </row>
    <row r="31" spans="2:8" ht="17.5" customHeight="1" x14ac:dyDescent="0.35">
      <c r="B31" s="306" t="s">
        <v>305</v>
      </c>
      <c r="C31" s="306"/>
      <c r="D31" s="306"/>
      <c r="E31" s="306"/>
      <c r="F31" s="306"/>
      <c r="G31" s="306"/>
      <c r="H31" s="306"/>
    </row>
    <row r="32" spans="2:8" ht="17.5" customHeight="1" x14ac:dyDescent="0.35">
      <c r="B32" s="306" t="s">
        <v>285</v>
      </c>
      <c r="C32" s="306"/>
      <c r="D32" s="306"/>
      <c r="E32" s="306"/>
      <c r="F32" s="306"/>
      <c r="G32" s="306"/>
      <c r="H32" s="306"/>
    </row>
    <row r="33" spans="2:8" ht="17.5" customHeight="1" x14ac:dyDescent="0.35">
      <c r="B33" s="306"/>
      <c r="C33" s="306"/>
      <c r="D33" s="306"/>
      <c r="E33" s="306"/>
      <c r="F33" s="306"/>
      <c r="G33" s="306"/>
      <c r="H33" s="306"/>
    </row>
    <row r="34" spans="2:8" ht="35.5" customHeight="1" x14ac:dyDescent="0.35">
      <c r="B34" s="296" t="s">
        <v>114</v>
      </c>
      <c r="C34" s="307" t="s">
        <v>141</v>
      </c>
      <c r="D34" s="308"/>
      <c r="E34" s="298" t="s">
        <v>273</v>
      </c>
      <c r="F34" s="299"/>
      <c r="G34" s="300" t="s">
        <v>205</v>
      </c>
      <c r="H34" s="301"/>
    </row>
    <row r="35" spans="2:8" ht="14.5" customHeight="1" x14ac:dyDescent="0.35">
      <c r="B35" s="297"/>
      <c r="C35" s="309" t="s">
        <v>276</v>
      </c>
      <c r="D35" s="309" t="s">
        <v>277</v>
      </c>
      <c r="E35" s="302" t="s">
        <v>117</v>
      </c>
      <c r="F35" s="302" t="s">
        <v>118</v>
      </c>
      <c r="G35" s="304" t="s">
        <v>115</v>
      </c>
      <c r="H35" s="304" t="s">
        <v>116</v>
      </c>
    </row>
    <row r="36" spans="2:8" x14ac:dyDescent="0.35">
      <c r="B36" s="297"/>
      <c r="C36" s="310"/>
      <c r="D36" s="310"/>
      <c r="E36" s="303"/>
      <c r="F36" s="303"/>
      <c r="G36" s="305"/>
      <c r="H36" s="305"/>
    </row>
    <row r="37" spans="2:8" x14ac:dyDescent="0.35">
      <c r="B37" s="115">
        <v>1</v>
      </c>
      <c r="C37" s="289">
        <f>2.37/12</f>
        <v>0.19750000000000001</v>
      </c>
      <c r="D37" s="286">
        <f>2.85/12</f>
        <v>0.23750000000000002</v>
      </c>
      <c r="E37" s="311">
        <v>0.26954</v>
      </c>
      <c r="F37" s="312"/>
      <c r="G37" s="211">
        <v>0.35399999999999998</v>
      </c>
      <c r="H37" s="211">
        <v>0.35399999999999998</v>
      </c>
    </row>
    <row r="38" spans="2:8" x14ac:dyDescent="0.35">
      <c r="B38" s="115">
        <v>2</v>
      </c>
      <c r="C38" s="290"/>
      <c r="D38" s="287"/>
      <c r="E38" s="313"/>
      <c r="F38" s="314"/>
      <c r="G38" s="211">
        <v>0.24779999999999999</v>
      </c>
      <c r="H38" s="211">
        <v>0.24779999999999999</v>
      </c>
    </row>
    <row r="39" spans="2:8" x14ac:dyDescent="0.35">
      <c r="B39" s="115">
        <v>3</v>
      </c>
      <c r="C39" s="290"/>
      <c r="D39" s="287"/>
      <c r="E39" s="313"/>
      <c r="F39" s="314"/>
      <c r="G39" s="211">
        <v>0.24779999999999999</v>
      </c>
      <c r="H39" s="211">
        <v>0.24779999999999999</v>
      </c>
    </row>
    <row r="40" spans="2:8" x14ac:dyDescent="0.35">
      <c r="B40" s="115">
        <v>4</v>
      </c>
      <c r="C40" s="290"/>
      <c r="D40" s="287"/>
      <c r="E40" s="313"/>
      <c r="F40" s="314"/>
      <c r="G40" s="211">
        <v>0.24779999999999999</v>
      </c>
      <c r="H40" s="211">
        <v>0.24779999999999999</v>
      </c>
    </row>
    <row r="41" spans="2:8" x14ac:dyDescent="0.35">
      <c r="B41" s="115">
        <v>5</v>
      </c>
      <c r="C41" s="290"/>
      <c r="D41" s="287"/>
      <c r="E41" s="313"/>
      <c r="F41" s="314"/>
      <c r="G41" s="211">
        <v>0.2301</v>
      </c>
      <c r="H41" s="212">
        <v>0.2301</v>
      </c>
    </row>
    <row r="42" spans="2:8" x14ac:dyDescent="0.35">
      <c r="B42" s="115">
        <v>6</v>
      </c>
      <c r="C42" s="290"/>
      <c r="D42" s="287"/>
      <c r="E42" s="313"/>
      <c r="F42" s="314"/>
      <c r="G42" s="211">
        <v>0.2301</v>
      </c>
      <c r="H42" s="212">
        <v>0.2301</v>
      </c>
    </row>
    <row r="43" spans="2:8" x14ac:dyDescent="0.35">
      <c r="B43" s="115">
        <v>7</v>
      </c>
      <c r="C43" s="290"/>
      <c r="D43" s="287"/>
      <c r="E43" s="313"/>
      <c r="F43" s="314"/>
      <c r="G43" s="211">
        <v>0.2301</v>
      </c>
      <c r="H43" s="212">
        <v>0.2301</v>
      </c>
    </row>
    <row r="44" spans="2:8" x14ac:dyDescent="0.35">
      <c r="B44" s="115">
        <v>8</v>
      </c>
      <c r="C44" s="290"/>
      <c r="D44" s="287"/>
      <c r="E44" s="313"/>
      <c r="F44" s="314"/>
      <c r="G44" s="211">
        <v>0.2301</v>
      </c>
      <c r="H44" s="212">
        <v>0.2301</v>
      </c>
    </row>
    <row r="45" spans="2:8" x14ac:dyDescent="0.35">
      <c r="B45" s="115">
        <v>9</v>
      </c>
      <c r="C45" s="290"/>
      <c r="D45" s="287"/>
      <c r="E45" s="313"/>
      <c r="F45" s="314"/>
      <c r="G45" s="211">
        <v>0.2301</v>
      </c>
      <c r="H45" s="212">
        <v>0.2301</v>
      </c>
    </row>
    <row r="46" spans="2:8" x14ac:dyDescent="0.35">
      <c r="B46" s="115">
        <v>10</v>
      </c>
      <c r="C46" s="290"/>
      <c r="D46" s="287"/>
      <c r="E46" s="313"/>
      <c r="F46" s="314"/>
      <c r="G46" s="211">
        <v>0.2301</v>
      </c>
      <c r="H46" s="212">
        <v>0.2301</v>
      </c>
    </row>
    <row r="47" spans="2:8" x14ac:dyDescent="0.35">
      <c r="B47" s="115">
        <v>11</v>
      </c>
      <c r="C47" s="290"/>
      <c r="D47" s="287"/>
      <c r="E47" s="313"/>
      <c r="F47" s="314"/>
      <c r="G47" s="211">
        <v>0.2301</v>
      </c>
      <c r="H47" s="212">
        <v>0.2301</v>
      </c>
    </row>
    <row r="48" spans="2:8" x14ac:dyDescent="0.35">
      <c r="B48" s="115">
        <v>12</v>
      </c>
      <c r="C48" s="290"/>
      <c r="D48" s="287"/>
      <c r="E48" s="313"/>
      <c r="F48" s="314"/>
      <c r="G48" s="211">
        <v>0.2301</v>
      </c>
      <c r="H48" s="212">
        <v>0.2301</v>
      </c>
    </row>
    <row r="49" spans="2:8" x14ac:dyDescent="0.35">
      <c r="B49" s="115">
        <v>13</v>
      </c>
      <c r="C49" s="290"/>
      <c r="D49" s="287"/>
      <c r="E49" s="313"/>
      <c r="F49" s="314"/>
      <c r="G49" s="211">
        <v>0.2301</v>
      </c>
      <c r="H49" s="212">
        <v>0.2301</v>
      </c>
    </row>
    <row r="50" spans="2:8" x14ac:dyDescent="0.35">
      <c r="B50" s="115">
        <v>14</v>
      </c>
      <c r="C50" s="290"/>
      <c r="D50" s="287"/>
      <c r="E50" s="313"/>
      <c r="F50" s="314"/>
      <c r="G50" s="211">
        <v>0.2301</v>
      </c>
      <c r="H50" s="212">
        <v>0.2301</v>
      </c>
    </row>
    <row r="51" spans="2:8" x14ac:dyDescent="0.35">
      <c r="B51" s="115">
        <v>15</v>
      </c>
      <c r="C51" s="291"/>
      <c r="D51" s="288"/>
      <c r="E51" s="313"/>
      <c r="F51" s="314"/>
      <c r="G51" s="211">
        <v>0.2301</v>
      </c>
      <c r="H51" s="212">
        <v>0.2301</v>
      </c>
    </row>
    <row r="52" spans="2:8" x14ac:dyDescent="0.35">
      <c r="B52" s="115">
        <v>16</v>
      </c>
      <c r="C52" s="208" t="s">
        <v>17</v>
      </c>
      <c r="D52" s="208" t="s">
        <v>17</v>
      </c>
      <c r="E52" s="313"/>
      <c r="F52" s="314"/>
      <c r="G52" s="208" t="s">
        <v>17</v>
      </c>
      <c r="H52" s="208" t="s">
        <v>17</v>
      </c>
    </row>
    <row r="53" spans="2:8" x14ac:dyDescent="0.35">
      <c r="B53" s="115">
        <v>17</v>
      </c>
      <c r="C53" s="208" t="s">
        <v>17</v>
      </c>
      <c r="D53" s="208" t="s">
        <v>17</v>
      </c>
      <c r="E53" s="313"/>
      <c r="F53" s="314"/>
      <c r="G53" s="208" t="s">
        <v>17</v>
      </c>
      <c r="H53" s="208" t="s">
        <v>17</v>
      </c>
    </row>
    <row r="54" spans="2:8" x14ac:dyDescent="0.35">
      <c r="B54" s="115">
        <v>18</v>
      </c>
      <c r="C54" s="208" t="s">
        <v>17</v>
      </c>
      <c r="D54" s="208" t="s">
        <v>17</v>
      </c>
      <c r="E54" s="315"/>
      <c r="F54" s="316"/>
      <c r="G54" s="208" t="s">
        <v>17</v>
      </c>
      <c r="H54" s="208" t="s">
        <v>17</v>
      </c>
    </row>
    <row r="55" spans="2:8" x14ac:dyDescent="0.35">
      <c r="C55" s="90"/>
      <c r="D55" s="90"/>
      <c r="E55" s="90"/>
      <c r="F55" s="90"/>
      <c r="G55" s="91"/>
      <c r="H55" s="91"/>
    </row>
    <row r="56" spans="2:8" ht="17.5" customHeight="1" x14ac:dyDescent="0.35">
      <c r="B56" s="295" t="s">
        <v>280</v>
      </c>
      <c r="C56" s="295"/>
      <c r="D56" s="295"/>
      <c r="E56" s="295"/>
      <c r="F56" s="295"/>
      <c r="G56" s="295"/>
      <c r="H56" s="295"/>
    </row>
    <row r="57" spans="2:8" ht="17" customHeight="1" x14ac:dyDescent="0.35">
      <c r="B57" s="306" t="s">
        <v>306</v>
      </c>
      <c r="C57" s="306"/>
      <c r="D57" s="306"/>
      <c r="E57" s="306"/>
      <c r="F57" s="306"/>
      <c r="G57" s="306"/>
      <c r="H57" s="306"/>
    </row>
    <row r="58" spans="2:8" ht="31" customHeight="1" x14ac:dyDescent="0.35">
      <c r="B58" s="296" t="s">
        <v>114</v>
      </c>
      <c r="C58" s="307" t="s">
        <v>141</v>
      </c>
      <c r="D58" s="308"/>
      <c r="E58" s="298" t="s">
        <v>273</v>
      </c>
      <c r="F58" s="299"/>
      <c r="G58" s="300" t="s">
        <v>205</v>
      </c>
      <c r="H58" s="301"/>
    </row>
    <row r="59" spans="2:8" ht="14.5" customHeight="1" x14ac:dyDescent="0.35">
      <c r="B59" s="297"/>
      <c r="C59" s="309" t="s">
        <v>276</v>
      </c>
      <c r="D59" s="309" t="s">
        <v>277</v>
      </c>
      <c r="E59" s="302" t="s">
        <v>117</v>
      </c>
      <c r="F59" s="302" t="s">
        <v>118</v>
      </c>
      <c r="G59" s="304" t="s">
        <v>115</v>
      </c>
      <c r="H59" s="304" t="s">
        <v>116</v>
      </c>
    </row>
    <row r="60" spans="2:8" x14ac:dyDescent="0.35">
      <c r="B60" s="297"/>
      <c r="C60" s="310"/>
      <c r="D60" s="310"/>
      <c r="E60" s="303"/>
      <c r="F60" s="303"/>
      <c r="G60" s="305"/>
      <c r="H60" s="305"/>
    </row>
    <row r="61" spans="2:8" x14ac:dyDescent="0.35">
      <c r="B61" s="115">
        <v>1</v>
      </c>
      <c r="C61" s="289">
        <f>2.37/12</f>
        <v>0.19750000000000001</v>
      </c>
      <c r="D61" s="289">
        <f>2.85/12</f>
        <v>0.23750000000000002</v>
      </c>
      <c r="E61" s="311">
        <v>0.29308000000000001</v>
      </c>
      <c r="F61" s="312"/>
      <c r="G61" s="203">
        <v>0.4103</v>
      </c>
      <c r="H61" s="203">
        <v>0.4103</v>
      </c>
    </row>
    <row r="62" spans="2:8" x14ac:dyDescent="0.35">
      <c r="B62" s="115">
        <v>2</v>
      </c>
      <c r="C62" s="290"/>
      <c r="D62" s="290"/>
      <c r="E62" s="313"/>
      <c r="F62" s="314"/>
      <c r="G62" s="203">
        <v>0.28720000000000001</v>
      </c>
      <c r="H62" s="203">
        <v>0.28720000000000001</v>
      </c>
    </row>
    <row r="63" spans="2:8" x14ac:dyDescent="0.35">
      <c r="B63" s="115">
        <v>3</v>
      </c>
      <c r="C63" s="290"/>
      <c r="D63" s="290"/>
      <c r="E63" s="313"/>
      <c r="F63" s="314"/>
      <c r="G63" s="203">
        <v>0.28720000000000001</v>
      </c>
      <c r="H63" s="203">
        <v>0.28720000000000001</v>
      </c>
    </row>
    <row r="64" spans="2:8" x14ac:dyDescent="0.35">
      <c r="B64" s="115">
        <v>4</v>
      </c>
      <c r="C64" s="290"/>
      <c r="D64" s="290"/>
      <c r="E64" s="313"/>
      <c r="F64" s="314"/>
      <c r="G64" s="203">
        <v>0.28720000000000001</v>
      </c>
      <c r="H64" s="203">
        <v>0.28720000000000001</v>
      </c>
    </row>
    <row r="65" spans="2:8" x14ac:dyDescent="0.35">
      <c r="B65" s="115">
        <v>5</v>
      </c>
      <c r="C65" s="290"/>
      <c r="D65" s="290"/>
      <c r="E65" s="313"/>
      <c r="F65" s="314"/>
      <c r="G65" s="203">
        <v>0.26669999999999999</v>
      </c>
      <c r="H65" s="203">
        <v>0.26669999999999999</v>
      </c>
    </row>
    <row r="66" spans="2:8" x14ac:dyDescent="0.35">
      <c r="B66" s="115">
        <v>6</v>
      </c>
      <c r="C66" s="290"/>
      <c r="D66" s="290"/>
      <c r="E66" s="313"/>
      <c r="F66" s="314"/>
      <c r="G66" s="203">
        <v>0.26669999999999999</v>
      </c>
      <c r="H66" s="203">
        <v>0.26669999999999999</v>
      </c>
    </row>
    <row r="67" spans="2:8" x14ac:dyDescent="0.35">
      <c r="B67" s="115">
        <v>7</v>
      </c>
      <c r="C67" s="290"/>
      <c r="D67" s="290"/>
      <c r="E67" s="313"/>
      <c r="F67" s="314"/>
      <c r="G67" s="203">
        <v>0.26669999999999999</v>
      </c>
      <c r="H67" s="203">
        <v>0.26669999999999999</v>
      </c>
    </row>
    <row r="68" spans="2:8" x14ac:dyDescent="0.35">
      <c r="B68" s="115">
        <v>8</v>
      </c>
      <c r="C68" s="290"/>
      <c r="D68" s="290"/>
      <c r="E68" s="313"/>
      <c r="F68" s="314"/>
      <c r="G68" s="203">
        <v>0.26669999999999999</v>
      </c>
      <c r="H68" s="203">
        <v>0.26669999999999999</v>
      </c>
    </row>
    <row r="69" spans="2:8" x14ac:dyDescent="0.35">
      <c r="B69" s="115">
        <v>9</v>
      </c>
      <c r="C69" s="290"/>
      <c r="D69" s="290"/>
      <c r="E69" s="313"/>
      <c r="F69" s="314"/>
      <c r="G69" s="203">
        <v>0.26669999999999999</v>
      </c>
      <c r="H69" s="203">
        <v>0.26669999999999999</v>
      </c>
    </row>
    <row r="70" spans="2:8" x14ac:dyDescent="0.35">
      <c r="B70" s="115">
        <v>10</v>
      </c>
      <c r="C70" s="290"/>
      <c r="D70" s="290"/>
      <c r="E70" s="313"/>
      <c r="F70" s="314"/>
      <c r="G70" s="203">
        <v>0.26669999999999999</v>
      </c>
      <c r="H70" s="203">
        <v>0.26669999999999999</v>
      </c>
    </row>
    <row r="71" spans="2:8" x14ac:dyDescent="0.35">
      <c r="B71" s="115">
        <v>11</v>
      </c>
      <c r="C71" s="290"/>
      <c r="D71" s="290"/>
      <c r="E71" s="313"/>
      <c r="F71" s="314"/>
      <c r="G71" s="203">
        <v>0.26669999999999999</v>
      </c>
      <c r="H71" s="203">
        <v>0.26669999999999999</v>
      </c>
    </row>
    <row r="72" spans="2:8" x14ac:dyDescent="0.35">
      <c r="B72" s="115">
        <v>12</v>
      </c>
      <c r="C72" s="290"/>
      <c r="D72" s="290"/>
      <c r="E72" s="313"/>
      <c r="F72" s="314"/>
      <c r="G72" s="203">
        <v>0.26669999999999999</v>
      </c>
      <c r="H72" s="203">
        <v>0.26669999999999999</v>
      </c>
    </row>
    <row r="73" spans="2:8" x14ac:dyDescent="0.35">
      <c r="B73" s="115">
        <v>13</v>
      </c>
      <c r="C73" s="290"/>
      <c r="D73" s="290"/>
      <c r="E73" s="313"/>
      <c r="F73" s="314"/>
      <c r="G73" s="203">
        <v>0.26669999999999999</v>
      </c>
      <c r="H73" s="203">
        <v>0.26669999999999999</v>
      </c>
    </row>
    <row r="74" spans="2:8" x14ac:dyDescent="0.35">
      <c r="B74" s="115">
        <v>14</v>
      </c>
      <c r="C74" s="290"/>
      <c r="D74" s="290"/>
      <c r="E74" s="313"/>
      <c r="F74" s="314"/>
      <c r="G74" s="203">
        <v>0.26669999999999999</v>
      </c>
      <c r="H74" s="203">
        <v>0.26669999999999999</v>
      </c>
    </row>
    <row r="75" spans="2:8" x14ac:dyDescent="0.35">
      <c r="B75" s="115">
        <v>15</v>
      </c>
      <c r="C75" s="291"/>
      <c r="D75" s="291"/>
      <c r="E75" s="315"/>
      <c r="F75" s="316"/>
      <c r="G75" s="203">
        <v>0.26669999999999999</v>
      </c>
      <c r="H75" s="203">
        <v>0.26669999999999999</v>
      </c>
    </row>
    <row r="77" spans="2:8" ht="17.5" customHeight="1" x14ac:dyDescent="0.35">
      <c r="B77" s="295" t="s">
        <v>281</v>
      </c>
      <c r="C77" s="295"/>
      <c r="D77" s="295"/>
      <c r="E77" s="295"/>
      <c r="F77" s="295"/>
      <c r="G77" s="295"/>
      <c r="H77" s="295"/>
    </row>
    <row r="78" spans="2:8" ht="17" customHeight="1" x14ac:dyDescent="0.35">
      <c r="B78" s="306" t="s">
        <v>306</v>
      </c>
      <c r="C78" s="306"/>
      <c r="D78" s="306"/>
      <c r="E78" s="306"/>
      <c r="F78" s="306"/>
      <c r="G78" s="306"/>
      <c r="H78" s="306"/>
    </row>
    <row r="79" spans="2:8" ht="32.5" customHeight="1" x14ac:dyDescent="0.35">
      <c r="B79" s="296" t="s">
        <v>114</v>
      </c>
      <c r="C79" s="307" t="s">
        <v>141</v>
      </c>
      <c r="D79" s="308"/>
      <c r="E79" s="298" t="s">
        <v>273</v>
      </c>
      <c r="F79" s="299"/>
      <c r="G79" s="300" t="s">
        <v>205</v>
      </c>
      <c r="H79" s="301"/>
    </row>
    <row r="80" spans="2:8" ht="14.5" customHeight="1" x14ac:dyDescent="0.35">
      <c r="B80" s="297"/>
      <c r="C80" s="309" t="s">
        <v>276</v>
      </c>
      <c r="D80" s="309" t="s">
        <v>277</v>
      </c>
      <c r="E80" s="302" t="s">
        <v>117</v>
      </c>
      <c r="F80" s="302" t="s">
        <v>118</v>
      </c>
      <c r="G80" s="304" t="s">
        <v>115</v>
      </c>
      <c r="H80" s="304" t="s">
        <v>116</v>
      </c>
    </row>
    <row r="81" spans="2:8" x14ac:dyDescent="0.35">
      <c r="B81" s="297"/>
      <c r="C81" s="310"/>
      <c r="D81" s="310"/>
      <c r="E81" s="303"/>
      <c r="F81" s="303"/>
      <c r="G81" s="305"/>
      <c r="H81" s="305"/>
    </row>
    <row r="82" spans="2:8" x14ac:dyDescent="0.35">
      <c r="B82" s="115">
        <v>1</v>
      </c>
      <c r="C82" s="289">
        <f>2.37/12</f>
        <v>0.19750000000000001</v>
      </c>
      <c r="D82" s="289">
        <f>2.85/12</f>
        <v>0.23750000000000002</v>
      </c>
      <c r="E82" s="311">
        <v>0.35116999999999998</v>
      </c>
      <c r="F82" s="312"/>
      <c r="G82" s="211">
        <v>0.50290000000000001</v>
      </c>
      <c r="H82" s="211">
        <v>0.50290000000000001</v>
      </c>
    </row>
    <row r="83" spans="2:8" x14ac:dyDescent="0.35">
      <c r="B83" s="115">
        <v>2</v>
      </c>
      <c r="C83" s="290"/>
      <c r="D83" s="290"/>
      <c r="E83" s="313"/>
      <c r="F83" s="314"/>
      <c r="G83" s="211">
        <v>0.35199999999999998</v>
      </c>
      <c r="H83" s="211">
        <v>0.35199999999999998</v>
      </c>
    </row>
    <row r="84" spans="2:8" x14ac:dyDescent="0.35">
      <c r="B84" s="115">
        <v>3</v>
      </c>
      <c r="C84" s="290"/>
      <c r="D84" s="290"/>
      <c r="E84" s="313"/>
      <c r="F84" s="314"/>
      <c r="G84" s="211">
        <v>0.35199999999999998</v>
      </c>
      <c r="H84" s="211">
        <v>0.35199999999999998</v>
      </c>
    </row>
    <row r="85" spans="2:8" x14ac:dyDescent="0.35">
      <c r="B85" s="115">
        <v>4</v>
      </c>
      <c r="C85" s="290"/>
      <c r="D85" s="290"/>
      <c r="E85" s="313"/>
      <c r="F85" s="314"/>
      <c r="G85" s="211">
        <v>0.35199999999999998</v>
      </c>
      <c r="H85" s="211">
        <v>0.35199999999999998</v>
      </c>
    </row>
    <row r="86" spans="2:8" x14ac:dyDescent="0.35">
      <c r="B86" s="115">
        <v>5</v>
      </c>
      <c r="C86" s="290"/>
      <c r="D86" s="290"/>
      <c r="E86" s="313"/>
      <c r="F86" s="314"/>
      <c r="G86" s="211">
        <v>0.32690000000000002</v>
      </c>
      <c r="H86" s="211">
        <v>0.32690000000000002</v>
      </c>
    </row>
    <row r="87" spans="2:8" x14ac:dyDescent="0.35">
      <c r="B87" s="115">
        <v>6</v>
      </c>
      <c r="C87" s="290"/>
      <c r="D87" s="290"/>
      <c r="E87" s="313"/>
      <c r="F87" s="314"/>
      <c r="G87" s="211">
        <v>0.32690000000000002</v>
      </c>
      <c r="H87" s="211">
        <v>0.32690000000000002</v>
      </c>
    </row>
    <row r="88" spans="2:8" x14ac:dyDescent="0.35">
      <c r="B88" s="115">
        <v>7</v>
      </c>
      <c r="C88" s="290"/>
      <c r="D88" s="290"/>
      <c r="E88" s="313"/>
      <c r="F88" s="314"/>
      <c r="G88" s="211">
        <v>0.32690000000000002</v>
      </c>
      <c r="H88" s="211">
        <v>0.32690000000000002</v>
      </c>
    </row>
    <row r="89" spans="2:8" x14ac:dyDescent="0.35">
      <c r="B89" s="115">
        <v>8</v>
      </c>
      <c r="C89" s="290"/>
      <c r="D89" s="290"/>
      <c r="E89" s="313"/>
      <c r="F89" s="314"/>
      <c r="G89" s="211">
        <v>0.32690000000000002</v>
      </c>
      <c r="H89" s="211">
        <v>0.32690000000000002</v>
      </c>
    </row>
    <row r="90" spans="2:8" x14ac:dyDescent="0.35">
      <c r="B90" s="115">
        <v>9</v>
      </c>
      <c r="C90" s="290"/>
      <c r="D90" s="290"/>
      <c r="E90" s="313"/>
      <c r="F90" s="314"/>
      <c r="G90" s="211">
        <v>0.32690000000000002</v>
      </c>
      <c r="H90" s="211">
        <v>0.32690000000000002</v>
      </c>
    </row>
    <row r="91" spans="2:8" x14ac:dyDescent="0.35">
      <c r="B91" s="115">
        <v>10</v>
      </c>
      <c r="C91" s="290"/>
      <c r="D91" s="290"/>
      <c r="E91" s="313"/>
      <c r="F91" s="314"/>
      <c r="G91" s="211">
        <v>0.32690000000000002</v>
      </c>
      <c r="H91" s="211">
        <v>0.32690000000000002</v>
      </c>
    </row>
    <row r="92" spans="2:8" x14ac:dyDescent="0.35">
      <c r="B92" s="115">
        <v>11</v>
      </c>
      <c r="C92" s="290"/>
      <c r="D92" s="290"/>
      <c r="E92" s="313"/>
      <c r="F92" s="314"/>
      <c r="G92" s="211">
        <v>0.32690000000000002</v>
      </c>
      <c r="H92" s="211">
        <v>0.32690000000000002</v>
      </c>
    </row>
    <row r="93" spans="2:8" x14ac:dyDescent="0.35">
      <c r="B93" s="115">
        <v>12</v>
      </c>
      <c r="C93" s="290"/>
      <c r="D93" s="290"/>
      <c r="E93" s="313"/>
      <c r="F93" s="314"/>
      <c r="G93" s="211">
        <v>0.32690000000000002</v>
      </c>
      <c r="H93" s="211">
        <v>0.32690000000000002</v>
      </c>
    </row>
    <row r="94" spans="2:8" x14ac:dyDescent="0.35">
      <c r="B94" s="115">
        <v>13</v>
      </c>
      <c r="C94" s="290"/>
      <c r="D94" s="290"/>
      <c r="E94" s="313"/>
      <c r="F94" s="314"/>
      <c r="G94" s="211">
        <v>0.32690000000000002</v>
      </c>
      <c r="H94" s="211">
        <v>0.32690000000000002</v>
      </c>
    </row>
    <row r="95" spans="2:8" x14ac:dyDescent="0.35">
      <c r="B95" s="115">
        <v>14</v>
      </c>
      <c r="C95" s="290"/>
      <c r="D95" s="290"/>
      <c r="E95" s="313"/>
      <c r="F95" s="314"/>
      <c r="G95" s="211">
        <v>0.32690000000000002</v>
      </c>
      <c r="H95" s="211">
        <v>0.32690000000000002</v>
      </c>
    </row>
    <row r="96" spans="2:8" x14ac:dyDescent="0.35">
      <c r="B96" s="115">
        <v>15</v>
      </c>
      <c r="C96" s="291"/>
      <c r="D96" s="291"/>
      <c r="E96" s="315"/>
      <c r="F96" s="316"/>
      <c r="G96" s="211">
        <v>0.32690000000000002</v>
      </c>
      <c r="H96" s="211">
        <v>0.32690000000000002</v>
      </c>
    </row>
    <row r="97" spans="2:8" x14ac:dyDescent="0.35">
      <c r="C97" s="92"/>
      <c r="D97" s="92"/>
      <c r="E97" s="92"/>
      <c r="F97" s="92"/>
      <c r="G97" s="93"/>
      <c r="H97" s="93"/>
    </row>
    <row r="98" spans="2:8" ht="17.5" customHeight="1" x14ac:dyDescent="0.35">
      <c r="B98" s="295" t="s">
        <v>282</v>
      </c>
      <c r="C98" s="295"/>
      <c r="D98" s="295"/>
      <c r="E98" s="295"/>
      <c r="F98" s="295"/>
      <c r="G98" s="295"/>
      <c r="H98" s="295"/>
    </row>
    <row r="99" spans="2:8" ht="17" customHeight="1" x14ac:dyDescent="0.35">
      <c r="B99" s="306" t="s">
        <v>306</v>
      </c>
      <c r="C99" s="306"/>
      <c r="D99" s="306"/>
      <c r="E99" s="306"/>
      <c r="F99" s="306"/>
      <c r="G99" s="306"/>
      <c r="H99" s="306"/>
    </row>
    <row r="100" spans="2:8" ht="31.5" customHeight="1" x14ac:dyDescent="0.35">
      <c r="B100" s="296" t="s">
        <v>114</v>
      </c>
      <c r="C100" s="307" t="s">
        <v>141</v>
      </c>
      <c r="D100" s="308"/>
      <c r="E100" s="298" t="s">
        <v>273</v>
      </c>
      <c r="F100" s="299"/>
      <c r="G100" s="300" t="s">
        <v>205</v>
      </c>
      <c r="H100" s="301"/>
    </row>
    <row r="101" spans="2:8" ht="14.5" customHeight="1" x14ac:dyDescent="0.35">
      <c r="B101" s="297"/>
      <c r="C101" s="309" t="s">
        <v>276</v>
      </c>
      <c r="D101" s="309" t="s">
        <v>277</v>
      </c>
      <c r="E101" s="302" t="s">
        <v>117</v>
      </c>
      <c r="F101" s="302" t="s">
        <v>118</v>
      </c>
      <c r="G101" s="304" t="s">
        <v>115</v>
      </c>
      <c r="H101" s="304" t="s">
        <v>116</v>
      </c>
    </row>
    <row r="102" spans="2:8" x14ac:dyDescent="0.35">
      <c r="B102" s="297"/>
      <c r="C102" s="310"/>
      <c r="D102" s="310"/>
      <c r="E102" s="303"/>
      <c r="F102" s="303"/>
      <c r="G102" s="305"/>
      <c r="H102" s="305"/>
    </row>
    <row r="103" spans="2:8" x14ac:dyDescent="0.35">
      <c r="B103" s="115">
        <v>1</v>
      </c>
      <c r="C103" s="289">
        <f>2.37/12</f>
        <v>0.19750000000000001</v>
      </c>
      <c r="D103" s="289">
        <f>2.85/12</f>
        <v>0.23750000000000002</v>
      </c>
      <c r="E103" s="311">
        <v>0.43008999999999997</v>
      </c>
      <c r="F103" s="312"/>
      <c r="G103" s="203">
        <v>0.64090000000000003</v>
      </c>
      <c r="H103" s="203">
        <v>0.64090000000000003</v>
      </c>
    </row>
    <row r="104" spans="2:8" x14ac:dyDescent="0.35">
      <c r="B104" s="115">
        <v>2</v>
      </c>
      <c r="C104" s="290"/>
      <c r="D104" s="290"/>
      <c r="E104" s="313"/>
      <c r="F104" s="314"/>
      <c r="G104" s="203">
        <v>0.4486</v>
      </c>
      <c r="H104" s="203">
        <v>0.4486</v>
      </c>
    </row>
    <row r="105" spans="2:8" x14ac:dyDescent="0.35">
      <c r="B105" s="115">
        <v>3</v>
      </c>
      <c r="C105" s="290"/>
      <c r="D105" s="290"/>
      <c r="E105" s="313"/>
      <c r="F105" s="314"/>
      <c r="G105" s="203">
        <v>0.4486</v>
      </c>
      <c r="H105" s="203">
        <v>0.4486</v>
      </c>
    </row>
    <row r="106" spans="2:8" x14ac:dyDescent="0.35">
      <c r="B106" s="115">
        <v>4</v>
      </c>
      <c r="C106" s="290"/>
      <c r="D106" s="290"/>
      <c r="E106" s="313"/>
      <c r="F106" s="314"/>
      <c r="G106" s="203">
        <v>0.4486</v>
      </c>
      <c r="H106" s="203">
        <v>0.4486</v>
      </c>
    </row>
    <row r="107" spans="2:8" x14ac:dyDescent="0.35">
      <c r="B107" s="115">
        <v>5</v>
      </c>
      <c r="C107" s="290"/>
      <c r="D107" s="290"/>
      <c r="E107" s="313"/>
      <c r="F107" s="314"/>
      <c r="G107" s="203">
        <v>0.41660000000000003</v>
      </c>
      <c r="H107" s="203">
        <v>0.41660000000000003</v>
      </c>
    </row>
    <row r="108" spans="2:8" x14ac:dyDescent="0.35">
      <c r="B108" s="115">
        <v>6</v>
      </c>
      <c r="C108" s="290"/>
      <c r="D108" s="290"/>
      <c r="E108" s="313"/>
      <c r="F108" s="314"/>
      <c r="G108" s="203">
        <v>0.41660000000000003</v>
      </c>
      <c r="H108" s="203">
        <v>0.41660000000000003</v>
      </c>
    </row>
    <row r="109" spans="2:8" x14ac:dyDescent="0.35">
      <c r="B109" s="115">
        <v>7</v>
      </c>
      <c r="C109" s="290"/>
      <c r="D109" s="290"/>
      <c r="E109" s="313"/>
      <c r="F109" s="314"/>
      <c r="G109" s="203">
        <v>0.41660000000000003</v>
      </c>
      <c r="H109" s="203">
        <v>0.41660000000000003</v>
      </c>
    </row>
    <row r="110" spans="2:8" x14ac:dyDescent="0.35">
      <c r="B110" s="115">
        <v>8</v>
      </c>
      <c r="C110" s="290"/>
      <c r="D110" s="290"/>
      <c r="E110" s="313"/>
      <c r="F110" s="314"/>
      <c r="G110" s="203">
        <v>0.41660000000000003</v>
      </c>
      <c r="H110" s="203">
        <v>0.41660000000000003</v>
      </c>
    </row>
    <row r="111" spans="2:8" x14ac:dyDescent="0.35">
      <c r="B111" s="115">
        <v>9</v>
      </c>
      <c r="C111" s="290"/>
      <c r="D111" s="290"/>
      <c r="E111" s="313"/>
      <c r="F111" s="314"/>
      <c r="G111" s="203">
        <v>0.41660000000000003</v>
      </c>
      <c r="H111" s="203">
        <v>0.41660000000000003</v>
      </c>
    </row>
    <row r="112" spans="2:8" x14ac:dyDescent="0.35">
      <c r="B112" s="115">
        <v>10</v>
      </c>
      <c r="C112" s="290"/>
      <c r="D112" s="290"/>
      <c r="E112" s="313"/>
      <c r="F112" s="314"/>
      <c r="G112" s="203">
        <v>0.41660000000000003</v>
      </c>
      <c r="H112" s="203">
        <v>0.41660000000000003</v>
      </c>
    </row>
    <row r="113" spans="2:8" x14ac:dyDescent="0.35">
      <c r="B113" s="115">
        <v>11</v>
      </c>
      <c r="C113" s="290"/>
      <c r="D113" s="290"/>
      <c r="E113" s="313"/>
      <c r="F113" s="314"/>
      <c r="G113" s="203">
        <v>0.41660000000000003</v>
      </c>
      <c r="H113" s="203">
        <v>0.41660000000000003</v>
      </c>
    </row>
    <row r="114" spans="2:8" x14ac:dyDescent="0.35">
      <c r="B114" s="115">
        <v>12</v>
      </c>
      <c r="C114" s="290"/>
      <c r="D114" s="290"/>
      <c r="E114" s="313"/>
      <c r="F114" s="314"/>
      <c r="G114" s="203">
        <v>0.41660000000000003</v>
      </c>
      <c r="H114" s="203">
        <v>0.41660000000000003</v>
      </c>
    </row>
    <row r="115" spans="2:8" x14ac:dyDescent="0.35">
      <c r="B115" s="115">
        <v>13</v>
      </c>
      <c r="C115" s="290"/>
      <c r="D115" s="290"/>
      <c r="E115" s="313"/>
      <c r="F115" s="314"/>
      <c r="G115" s="203">
        <v>0.41660000000000003</v>
      </c>
      <c r="H115" s="203">
        <v>0.41660000000000003</v>
      </c>
    </row>
    <row r="116" spans="2:8" x14ac:dyDescent="0.35">
      <c r="B116" s="115">
        <v>14</v>
      </c>
      <c r="C116" s="290"/>
      <c r="D116" s="290"/>
      <c r="E116" s="313"/>
      <c r="F116" s="314"/>
      <c r="G116" s="203">
        <v>0.41660000000000003</v>
      </c>
      <c r="H116" s="203">
        <v>0.41660000000000003</v>
      </c>
    </row>
    <row r="117" spans="2:8" x14ac:dyDescent="0.35">
      <c r="B117" s="115">
        <v>15</v>
      </c>
      <c r="C117" s="291"/>
      <c r="D117" s="291"/>
      <c r="E117" s="315"/>
      <c r="F117" s="316"/>
      <c r="G117" s="203">
        <v>0.41660000000000003</v>
      </c>
      <c r="H117" s="203">
        <v>0.41660000000000003</v>
      </c>
    </row>
    <row r="118" spans="2:8" x14ac:dyDescent="0.35">
      <c r="C118" s="92"/>
      <c r="D118" s="92"/>
      <c r="E118" s="92"/>
      <c r="F118" s="92"/>
      <c r="G118" s="93"/>
      <c r="H118" s="93"/>
    </row>
    <row r="119" spans="2:8" ht="17.5" customHeight="1" x14ac:dyDescent="0.35">
      <c r="B119" s="295" t="s">
        <v>283</v>
      </c>
      <c r="C119" s="295"/>
      <c r="D119" s="295"/>
      <c r="E119" s="295"/>
      <c r="F119" s="295"/>
      <c r="G119" s="295"/>
      <c r="H119" s="295"/>
    </row>
    <row r="120" spans="2:8" ht="17.5" customHeight="1" x14ac:dyDescent="0.35">
      <c r="B120" s="306" t="s">
        <v>305</v>
      </c>
      <c r="C120" s="306"/>
      <c r="D120" s="306"/>
      <c r="E120" s="306"/>
      <c r="F120" s="306"/>
      <c r="G120" s="306"/>
      <c r="H120" s="306"/>
    </row>
    <row r="121" spans="2:8" ht="17.5" customHeight="1" x14ac:dyDescent="0.35">
      <c r="B121" s="306" t="s">
        <v>286</v>
      </c>
      <c r="C121" s="306"/>
      <c r="D121" s="306"/>
      <c r="E121" s="306"/>
      <c r="F121" s="306"/>
      <c r="G121" s="306"/>
      <c r="H121" s="306"/>
    </row>
    <row r="122" spans="2:8" ht="31.5" customHeight="1" x14ac:dyDescent="0.35">
      <c r="B122" s="296" t="s">
        <v>114</v>
      </c>
      <c r="C122" s="307" t="s">
        <v>141</v>
      </c>
      <c r="D122" s="308"/>
      <c r="E122" s="298" t="s">
        <v>273</v>
      </c>
      <c r="F122" s="299"/>
      <c r="G122" s="300" t="s">
        <v>205</v>
      </c>
      <c r="H122" s="301"/>
    </row>
    <row r="123" spans="2:8" ht="14.5" customHeight="1" x14ac:dyDescent="0.35">
      <c r="B123" s="297"/>
      <c r="C123" s="309" t="s">
        <v>276</v>
      </c>
      <c r="D123" s="309" t="s">
        <v>277</v>
      </c>
      <c r="E123" s="302" t="s">
        <v>117</v>
      </c>
      <c r="F123" s="302" t="s">
        <v>118</v>
      </c>
      <c r="G123" s="304" t="s">
        <v>115</v>
      </c>
      <c r="H123" s="304" t="s">
        <v>116</v>
      </c>
    </row>
    <row r="124" spans="2:8" x14ac:dyDescent="0.35">
      <c r="B124" s="297"/>
      <c r="C124" s="310"/>
      <c r="D124" s="310"/>
      <c r="E124" s="303"/>
      <c r="F124" s="303"/>
      <c r="G124" s="305"/>
      <c r="H124" s="305"/>
    </row>
    <row r="125" spans="2:8" x14ac:dyDescent="0.35">
      <c r="B125" s="115">
        <v>1</v>
      </c>
      <c r="C125" s="289">
        <f>2.37/12</f>
        <v>0.19750000000000001</v>
      </c>
      <c r="D125" s="289">
        <f>2.85/12</f>
        <v>0.23750000000000002</v>
      </c>
      <c r="E125" s="321">
        <v>0.59789000000000003</v>
      </c>
      <c r="F125" s="322"/>
      <c r="G125" s="319">
        <v>0.78520000000000001</v>
      </c>
      <c r="H125" s="320"/>
    </row>
    <row r="126" spans="2:8" x14ac:dyDescent="0.35">
      <c r="B126" s="115">
        <v>2</v>
      </c>
      <c r="C126" s="290"/>
      <c r="D126" s="290"/>
      <c r="E126" s="323"/>
      <c r="F126" s="324"/>
      <c r="G126" s="317">
        <v>0.54959999999999998</v>
      </c>
      <c r="H126" s="318"/>
    </row>
    <row r="127" spans="2:8" x14ac:dyDescent="0.35">
      <c r="B127" s="115">
        <v>3</v>
      </c>
      <c r="C127" s="290"/>
      <c r="D127" s="290"/>
      <c r="E127" s="323"/>
      <c r="F127" s="324"/>
      <c r="G127" s="317">
        <v>0.54959999999999998</v>
      </c>
      <c r="H127" s="318"/>
    </row>
    <row r="128" spans="2:8" x14ac:dyDescent="0.35">
      <c r="B128" s="115">
        <v>4</v>
      </c>
      <c r="C128" s="290"/>
      <c r="D128" s="290"/>
      <c r="E128" s="323"/>
      <c r="F128" s="324"/>
      <c r="G128" s="317">
        <v>0.54959999999999998</v>
      </c>
      <c r="H128" s="318"/>
    </row>
    <row r="129" spans="2:8" x14ac:dyDescent="0.35">
      <c r="B129" s="115">
        <v>5</v>
      </c>
      <c r="C129" s="290"/>
      <c r="D129" s="290"/>
      <c r="E129" s="323"/>
      <c r="F129" s="324"/>
      <c r="G129" s="317">
        <v>0.51039999999999996</v>
      </c>
      <c r="H129" s="318"/>
    </row>
    <row r="130" spans="2:8" x14ac:dyDescent="0.35">
      <c r="B130" s="115">
        <v>6</v>
      </c>
      <c r="C130" s="290"/>
      <c r="D130" s="290"/>
      <c r="E130" s="323"/>
      <c r="F130" s="324"/>
      <c r="G130" s="317">
        <v>0.51039999999999996</v>
      </c>
      <c r="H130" s="318"/>
    </row>
    <row r="131" spans="2:8" x14ac:dyDescent="0.35">
      <c r="B131" s="115">
        <v>7</v>
      </c>
      <c r="C131" s="290"/>
      <c r="D131" s="290"/>
      <c r="E131" s="323"/>
      <c r="F131" s="324"/>
      <c r="G131" s="317">
        <v>0.51039999999999996</v>
      </c>
      <c r="H131" s="318"/>
    </row>
    <row r="132" spans="2:8" x14ac:dyDescent="0.35">
      <c r="B132" s="115">
        <v>8</v>
      </c>
      <c r="C132" s="290"/>
      <c r="D132" s="290"/>
      <c r="E132" s="323"/>
      <c r="F132" s="324"/>
      <c r="G132" s="317">
        <v>0.51039999999999996</v>
      </c>
      <c r="H132" s="318"/>
    </row>
    <row r="133" spans="2:8" x14ac:dyDescent="0.35">
      <c r="B133" s="115">
        <v>9</v>
      </c>
      <c r="C133" s="290"/>
      <c r="D133" s="290"/>
      <c r="E133" s="323"/>
      <c r="F133" s="324"/>
      <c r="G133" s="317">
        <v>0.51039999999999996</v>
      </c>
      <c r="H133" s="318"/>
    </row>
    <row r="134" spans="2:8" x14ac:dyDescent="0.35">
      <c r="B134" s="115">
        <v>10</v>
      </c>
      <c r="C134" s="290"/>
      <c r="D134" s="290"/>
      <c r="E134" s="323"/>
      <c r="F134" s="324"/>
      <c r="G134" s="317">
        <v>0.51039999999999996</v>
      </c>
      <c r="H134" s="318"/>
    </row>
    <row r="135" spans="2:8" x14ac:dyDescent="0.35">
      <c r="B135" s="115">
        <v>11</v>
      </c>
      <c r="C135" s="290"/>
      <c r="D135" s="290"/>
      <c r="E135" s="323"/>
      <c r="F135" s="324"/>
      <c r="G135" s="317">
        <v>0.51039999999999996</v>
      </c>
      <c r="H135" s="318"/>
    </row>
    <row r="136" spans="2:8" x14ac:dyDescent="0.35">
      <c r="B136" s="115">
        <v>12</v>
      </c>
      <c r="C136" s="290"/>
      <c r="D136" s="290"/>
      <c r="E136" s="323"/>
      <c r="F136" s="324"/>
      <c r="G136" s="317">
        <v>0.51039999999999996</v>
      </c>
      <c r="H136" s="318"/>
    </row>
    <row r="137" spans="2:8" x14ac:dyDescent="0.35">
      <c r="B137" s="115">
        <v>13</v>
      </c>
      <c r="C137" s="290"/>
      <c r="D137" s="290"/>
      <c r="E137" s="213" t="s">
        <v>17</v>
      </c>
      <c r="F137" s="213" t="s">
        <v>17</v>
      </c>
      <c r="G137" s="317">
        <v>0.51039999999999996</v>
      </c>
      <c r="H137" s="318"/>
    </row>
    <row r="138" spans="2:8" x14ac:dyDescent="0.35">
      <c r="B138" s="115">
        <v>14</v>
      </c>
      <c r="C138" s="290"/>
      <c r="D138" s="290"/>
      <c r="E138" s="213" t="s">
        <v>17</v>
      </c>
      <c r="F138" s="213" t="s">
        <v>17</v>
      </c>
      <c r="G138" s="317">
        <v>0.51039999999999996</v>
      </c>
      <c r="H138" s="318"/>
    </row>
    <row r="139" spans="2:8" x14ac:dyDescent="0.35">
      <c r="B139" s="115">
        <v>15</v>
      </c>
      <c r="C139" s="291"/>
      <c r="D139" s="291"/>
      <c r="E139" s="213" t="s">
        <v>17</v>
      </c>
      <c r="F139" s="213" t="s">
        <v>17</v>
      </c>
      <c r="G139" s="317">
        <v>0.51039999999999996</v>
      </c>
      <c r="H139" s="318"/>
    </row>
    <row r="141" spans="2:8" ht="17.5" customHeight="1" x14ac:dyDescent="0.35">
      <c r="B141" s="295" t="s">
        <v>284</v>
      </c>
      <c r="C141" s="295"/>
      <c r="D141" s="295"/>
      <c r="E141" s="295"/>
      <c r="F141" s="295"/>
      <c r="G141" s="295"/>
      <c r="H141" s="295"/>
    </row>
    <row r="142" spans="2:8" ht="17.5" customHeight="1" x14ac:dyDescent="0.35">
      <c r="B142" s="306" t="s">
        <v>305</v>
      </c>
      <c r="C142" s="306"/>
      <c r="D142" s="306"/>
      <c r="E142" s="306"/>
      <c r="F142" s="306"/>
      <c r="G142" s="306"/>
      <c r="H142" s="306"/>
    </row>
    <row r="143" spans="2:8" ht="17.5" customHeight="1" x14ac:dyDescent="0.35">
      <c r="B143" s="306" t="s">
        <v>286</v>
      </c>
      <c r="C143" s="306"/>
      <c r="D143" s="306"/>
      <c r="E143" s="306"/>
      <c r="F143" s="306"/>
      <c r="G143" s="306"/>
      <c r="H143" s="306"/>
    </row>
    <row r="144" spans="2:8" ht="32.5" customHeight="1" x14ac:dyDescent="0.35">
      <c r="B144" s="296" t="s">
        <v>114</v>
      </c>
      <c r="C144" s="307" t="s">
        <v>141</v>
      </c>
      <c r="D144" s="308"/>
      <c r="E144" s="298" t="s">
        <v>273</v>
      </c>
      <c r="F144" s="299"/>
      <c r="G144" s="300" t="s">
        <v>205</v>
      </c>
      <c r="H144" s="301"/>
    </row>
    <row r="145" spans="2:8" ht="14.5" customHeight="1" x14ac:dyDescent="0.35">
      <c r="B145" s="297"/>
      <c r="C145" s="309" t="s">
        <v>276</v>
      </c>
      <c r="D145" s="309" t="s">
        <v>277</v>
      </c>
      <c r="E145" s="302" t="s">
        <v>117</v>
      </c>
      <c r="F145" s="302" t="s">
        <v>118</v>
      </c>
      <c r="G145" s="304" t="s">
        <v>115</v>
      </c>
      <c r="H145" s="304" t="s">
        <v>116</v>
      </c>
    </row>
    <row r="146" spans="2:8" x14ac:dyDescent="0.35">
      <c r="B146" s="297"/>
      <c r="C146" s="310"/>
      <c r="D146" s="310"/>
      <c r="E146" s="303"/>
      <c r="F146" s="303"/>
      <c r="G146" s="305"/>
      <c r="H146" s="305"/>
    </row>
    <row r="147" spans="2:8" x14ac:dyDescent="0.35">
      <c r="B147" s="115">
        <v>1</v>
      </c>
      <c r="C147" s="289">
        <f>2.37/12</f>
        <v>0.19750000000000001</v>
      </c>
      <c r="D147" s="289">
        <f>2.85/12</f>
        <v>0.23750000000000002</v>
      </c>
      <c r="E147" s="321">
        <v>0.77364999999999995</v>
      </c>
      <c r="F147" s="322"/>
      <c r="G147" s="317">
        <v>0.9667</v>
      </c>
      <c r="H147" s="318"/>
    </row>
    <row r="148" spans="2:8" x14ac:dyDescent="0.35">
      <c r="B148" s="115">
        <v>2</v>
      </c>
      <c r="C148" s="290"/>
      <c r="D148" s="290"/>
      <c r="E148" s="323"/>
      <c r="F148" s="324"/>
      <c r="G148" s="317">
        <v>0.67669999999999997</v>
      </c>
      <c r="H148" s="318"/>
    </row>
    <row r="149" spans="2:8" x14ac:dyDescent="0.35">
      <c r="B149" s="115">
        <v>3</v>
      </c>
      <c r="C149" s="290"/>
      <c r="D149" s="290"/>
      <c r="E149" s="323"/>
      <c r="F149" s="324"/>
      <c r="G149" s="317">
        <v>0.67669999999999997</v>
      </c>
      <c r="H149" s="318"/>
    </row>
    <row r="150" spans="2:8" x14ac:dyDescent="0.35">
      <c r="B150" s="115">
        <v>4</v>
      </c>
      <c r="C150" s="290"/>
      <c r="D150" s="290"/>
      <c r="E150" s="323"/>
      <c r="F150" s="324"/>
      <c r="G150" s="317">
        <v>0.67669999999999997</v>
      </c>
      <c r="H150" s="318"/>
    </row>
    <row r="151" spans="2:8" x14ac:dyDescent="0.35">
      <c r="B151" s="115">
        <v>5</v>
      </c>
      <c r="C151" s="290"/>
      <c r="D151" s="290"/>
      <c r="E151" s="323"/>
      <c r="F151" s="324"/>
      <c r="G151" s="317">
        <v>0.62839999999999996</v>
      </c>
      <c r="H151" s="318"/>
    </row>
    <row r="152" spans="2:8" x14ac:dyDescent="0.35">
      <c r="B152" s="115">
        <v>6</v>
      </c>
      <c r="C152" s="290"/>
      <c r="D152" s="290"/>
      <c r="E152" s="323"/>
      <c r="F152" s="324"/>
      <c r="G152" s="317">
        <v>0.62839999999999996</v>
      </c>
      <c r="H152" s="318"/>
    </row>
    <row r="153" spans="2:8" x14ac:dyDescent="0.35">
      <c r="B153" s="115">
        <v>7</v>
      </c>
      <c r="C153" s="290"/>
      <c r="D153" s="290"/>
      <c r="E153" s="323"/>
      <c r="F153" s="324"/>
      <c r="G153" s="317">
        <v>0.62839999999999996</v>
      </c>
      <c r="H153" s="318"/>
    </row>
    <row r="154" spans="2:8" x14ac:dyDescent="0.35">
      <c r="B154" s="115">
        <v>8</v>
      </c>
      <c r="C154" s="290"/>
      <c r="D154" s="290"/>
      <c r="E154" s="323"/>
      <c r="F154" s="324"/>
      <c r="G154" s="317">
        <v>0.62839999999999996</v>
      </c>
      <c r="H154" s="318"/>
    </row>
    <row r="155" spans="2:8" x14ac:dyDescent="0.35">
      <c r="B155" s="115">
        <v>9</v>
      </c>
      <c r="C155" s="290"/>
      <c r="D155" s="290"/>
      <c r="E155" s="323"/>
      <c r="F155" s="324"/>
      <c r="G155" s="317">
        <v>0.62839999999999996</v>
      </c>
      <c r="H155" s="318"/>
    </row>
    <row r="156" spans="2:8" x14ac:dyDescent="0.35">
      <c r="B156" s="115">
        <v>10</v>
      </c>
      <c r="C156" s="290"/>
      <c r="D156" s="290"/>
      <c r="E156" s="323"/>
      <c r="F156" s="324"/>
      <c r="G156" s="317">
        <v>0.62839999999999996</v>
      </c>
      <c r="H156" s="318"/>
    </row>
    <row r="157" spans="2:8" x14ac:dyDescent="0.35">
      <c r="B157" s="115">
        <v>11</v>
      </c>
      <c r="C157" s="290"/>
      <c r="D157" s="290"/>
      <c r="E157" s="323"/>
      <c r="F157" s="324"/>
      <c r="G157" s="317">
        <v>0.62839999999999996</v>
      </c>
      <c r="H157" s="318"/>
    </row>
    <row r="158" spans="2:8" x14ac:dyDescent="0.35">
      <c r="B158" s="115">
        <v>12</v>
      </c>
      <c r="C158" s="290"/>
      <c r="D158" s="290"/>
      <c r="E158" s="323"/>
      <c r="F158" s="324"/>
      <c r="G158" s="317">
        <v>0.62839999999999996</v>
      </c>
      <c r="H158" s="318"/>
    </row>
    <row r="159" spans="2:8" x14ac:dyDescent="0.35">
      <c r="B159" s="115">
        <v>13</v>
      </c>
      <c r="C159" s="290"/>
      <c r="D159" s="290"/>
      <c r="E159" s="213" t="s">
        <v>17</v>
      </c>
      <c r="F159" s="213" t="s">
        <v>17</v>
      </c>
      <c r="G159" s="317">
        <v>0.62839999999999996</v>
      </c>
      <c r="H159" s="318"/>
    </row>
    <row r="160" spans="2:8" x14ac:dyDescent="0.35">
      <c r="B160" s="115">
        <v>14</v>
      </c>
      <c r="C160" s="290"/>
      <c r="D160" s="290"/>
      <c r="E160" s="213" t="s">
        <v>17</v>
      </c>
      <c r="F160" s="213" t="s">
        <v>17</v>
      </c>
      <c r="G160" s="317">
        <v>0.62839999999999996</v>
      </c>
      <c r="H160" s="318"/>
    </row>
    <row r="161" spans="2:8" x14ac:dyDescent="0.35">
      <c r="B161" s="115">
        <v>15</v>
      </c>
      <c r="C161" s="291"/>
      <c r="D161" s="291"/>
      <c r="E161" s="213" t="s">
        <v>17</v>
      </c>
      <c r="F161" s="213" t="s">
        <v>17</v>
      </c>
      <c r="G161" s="317">
        <v>0.62839999999999996</v>
      </c>
      <c r="H161" s="318"/>
    </row>
  </sheetData>
  <sheetProtection algorithmName="SHA-512" hashValue="zI+sv6zkrYyqcQXWycvThpgcs7H5XGa8SDxUHuGSg4664x5JlO8KyALrQWOy3znlWXiBC4ybQVmjvlf+aBazOQ==" saltValue="LzgbR5Plh80mILjbtrAmDg==" spinCount="100000" sheet="1" selectLockedCells="1" selectUnlockedCells="1"/>
  <mergeCells count="141">
    <mergeCell ref="G147:H147"/>
    <mergeCell ref="H145:H146"/>
    <mergeCell ref="B143:H143"/>
    <mergeCell ref="E145:E146"/>
    <mergeCell ref="F145:F146"/>
    <mergeCell ref="G145:G146"/>
    <mergeCell ref="E147:F158"/>
    <mergeCell ref="C147:C161"/>
    <mergeCell ref="D147:D161"/>
    <mergeCell ref="C145:C146"/>
    <mergeCell ref="D145:D146"/>
    <mergeCell ref="G148:H148"/>
    <mergeCell ref="G161:H161"/>
    <mergeCell ref="G160:H160"/>
    <mergeCell ref="G159:H159"/>
    <mergeCell ref="G149:H149"/>
    <mergeCell ref="G150:H150"/>
    <mergeCell ref="G158:H158"/>
    <mergeCell ref="G157:H157"/>
    <mergeCell ref="G156:H156"/>
    <mergeCell ref="G151:H151"/>
    <mergeCell ref="G152:H152"/>
    <mergeCell ref="G153:H153"/>
    <mergeCell ref="G154:H154"/>
    <mergeCell ref="G155:H155"/>
    <mergeCell ref="G125:H125"/>
    <mergeCell ref="G126:H126"/>
    <mergeCell ref="G127:H127"/>
    <mergeCell ref="E144:F144"/>
    <mergeCell ref="G144:H144"/>
    <mergeCell ref="C101:C102"/>
    <mergeCell ref="D101:D102"/>
    <mergeCell ref="E125:F136"/>
    <mergeCell ref="B141:H141"/>
    <mergeCell ref="B144:B146"/>
    <mergeCell ref="B142:H142"/>
    <mergeCell ref="C144:D144"/>
    <mergeCell ref="G132:H132"/>
    <mergeCell ref="G133:H133"/>
    <mergeCell ref="G139:H139"/>
    <mergeCell ref="G138:H138"/>
    <mergeCell ref="G134:H134"/>
    <mergeCell ref="G135:H135"/>
    <mergeCell ref="G136:H136"/>
    <mergeCell ref="G137:H137"/>
    <mergeCell ref="G80:G81"/>
    <mergeCell ref="B57:H57"/>
    <mergeCell ref="E82:F96"/>
    <mergeCell ref="B98:H98"/>
    <mergeCell ref="B100:B102"/>
    <mergeCell ref="E100:F100"/>
    <mergeCell ref="G100:H100"/>
    <mergeCell ref="G128:H128"/>
    <mergeCell ref="G129:H129"/>
    <mergeCell ref="D59:D60"/>
    <mergeCell ref="C100:D100"/>
    <mergeCell ref="H80:H81"/>
    <mergeCell ref="C103:C117"/>
    <mergeCell ref="D103:D117"/>
    <mergeCell ref="B78:H78"/>
    <mergeCell ref="B99:H99"/>
    <mergeCell ref="E101:E102"/>
    <mergeCell ref="F101:F102"/>
    <mergeCell ref="B121:H121"/>
    <mergeCell ref="C125:C139"/>
    <mergeCell ref="D125:D139"/>
    <mergeCell ref="B120:H120"/>
    <mergeCell ref="G130:H130"/>
    <mergeCell ref="G131:H131"/>
    <mergeCell ref="D82:D96"/>
    <mergeCell ref="C122:D122"/>
    <mergeCell ref="C123:C124"/>
    <mergeCell ref="D123:D124"/>
    <mergeCell ref="G101:G102"/>
    <mergeCell ref="H101:H102"/>
    <mergeCell ref="B30:H30"/>
    <mergeCell ref="B33:H33"/>
    <mergeCell ref="B34:B36"/>
    <mergeCell ref="C34:D34"/>
    <mergeCell ref="C35:C36"/>
    <mergeCell ref="D35:D36"/>
    <mergeCell ref="C58:D58"/>
    <mergeCell ref="C59:C60"/>
    <mergeCell ref="E103:F117"/>
    <mergeCell ref="G59:G60"/>
    <mergeCell ref="H59:H60"/>
    <mergeCell ref="C79:D79"/>
    <mergeCell ref="C80:C81"/>
    <mergeCell ref="D80:D81"/>
    <mergeCell ref="E79:F79"/>
    <mergeCell ref="G79:H79"/>
    <mergeCell ref="E80:E81"/>
    <mergeCell ref="F80:F81"/>
    <mergeCell ref="B31:H31"/>
    <mergeCell ref="B32:H32"/>
    <mergeCell ref="C8:D8"/>
    <mergeCell ref="C9:C10"/>
    <mergeCell ref="D9:D10"/>
    <mergeCell ref="C11:C25"/>
    <mergeCell ref="B5:H5"/>
    <mergeCell ref="B119:H119"/>
    <mergeCell ref="B122:B124"/>
    <mergeCell ref="E122:F122"/>
    <mergeCell ref="G122:H122"/>
    <mergeCell ref="E123:E124"/>
    <mergeCell ref="F123:F124"/>
    <mergeCell ref="G123:G124"/>
    <mergeCell ref="H123:H124"/>
    <mergeCell ref="E61:F75"/>
    <mergeCell ref="B58:B60"/>
    <mergeCell ref="E58:F58"/>
    <mergeCell ref="G58:H58"/>
    <mergeCell ref="E59:E60"/>
    <mergeCell ref="F59:F60"/>
    <mergeCell ref="E37:F54"/>
    <mergeCell ref="B77:H77"/>
    <mergeCell ref="B79:B81"/>
    <mergeCell ref="D11:D25"/>
    <mergeCell ref="C37:C51"/>
    <mergeCell ref="D37:D51"/>
    <mergeCell ref="C61:C75"/>
    <mergeCell ref="D61:D75"/>
    <mergeCell ref="C82:C96"/>
    <mergeCell ref="B2:H2"/>
    <mergeCell ref="B3:H3"/>
    <mergeCell ref="B56:H56"/>
    <mergeCell ref="B4:H4"/>
    <mergeCell ref="B8:B10"/>
    <mergeCell ref="E8:F8"/>
    <mergeCell ref="G8:H8"/>
    <mergeCell ref="E9:E10"/>
    <mergeCell ref="F9:F10"/>
    <mergeCell ref="G9:G10"/>
    <mergeCell ref="H9:H10"/>
    <mergeCell ref="E34:F34"/>
    <mergeCell ref="G34:H34"/>
    <mergeCell ref="E35:E36"/>
    <mergeCell ref="F35:F36"/>
    <mergeCell ref="G35:G36"/>
    <mergeCell ref="H35:H36"/>
    <mergeCell ref="B6:H6"/>
  </mergeCells>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22B4-816E-4427-BC49-999D93E85AFF}">
  <sheetPr>
    <tabColor theme="5" tint="0.59999389629810485"/>
    <pageSetUpPr fitToPage="1"/>
  </sheetPr>
  <dimension ref="B1:F115"/>
  <sheetViews>
    <sheetView showGridLines="0" zoomScale="70" zoomScaleNormal="70" workbookViewId="0">
      <selection activeCell="B2" sqref="B2:E47"/>
    </sheetView>
  </sheetViews>
  <sheetFormatPr defaultRowHeight="14.5" x14ac:dyDescent="0.35"/>
  <cols>
    <col min="1" max="1" width="10.6328125" customWidth="1"/>
    <col min="2" max="2" width="19" customWidth="1"/>
    <col min="3" max="3" width="57.90625" customWidth="1"/>
    <col min="4" max="6" width="61.453125" customWidth="1"/>
  </cols>
  <sheetData>
    <row r="1" spans="2:6" ht="15" thickBot="1" x14ac:dyDescent="0.4"/>
    <row r="2" spans="2:6" ht="42" customHeight="1" thickBot="1" x14ac:dyDescent="0.4">
      <c r="B2" s="325" t="s">
        <v>126</v>
      </c>
      <c r="C2" s="326"/>
      <c r="D2" s="327"/>
      <c r="E2" s="328"/>
    </row>
    <row r="3" spans="2:6" ht="54.5" customHeight="1" thickBot="1" x14ac:dyDescent="0.4">
      <c r="B3" s="271" t="s">
        <v>186</v>
      </c>
      <c r="C3" s="285"/>
      <c r="D3" s="285"/>
      <c r="E3" s="272"/>
      <c r="F3" s="160"/>
    </row>
    <row r="4" spans="2:6" ht="22.5" customHeight="1" x14ac:dyDescent="0.35">
      <c r="B4" s="330" t="s">
        <v>307</v>
      </c>
      <c r="C4" s="330"/>
      <c r="D4" s="330"/>
      <c r="E4" s="330"/>
    </row>
    <row r="5" spans="2:6" ht="22.5" customHeight="1" x14ac:dyDescent="0.35">
      <c r="B5" s="330"/>
      <c r="C5" s="330"/>
      <c r="D5" s="330"/>
      <c r="E5" s="330"/>
    </row>
    <row r="6" spans="2:6" ht="26.5" customHeight="1" x14ac:dyDescent="0.35">
      <c r="B6" s="330"/>
      <c r="C6" s="330"/>
      <c r="D6" s="330"/>
      <c r="E6" s="330"/>
    </row>
    <row r="7" spans="2:6" ht="15" customHeight="1" x14ac:dyDescent="0.35">
      <c r="B7" s="331" t="s">
        <v>274</v>
      </c>
      <c r="C7" s="331"/>
      <c r="D7" s="331"/>
      <c r="E7" s="331"/>
    </row>
    <row r="8" spans="2:6" ht="23.5" customHeight="1" x14ac:dyDescent="0.35">
      <c r="B8" s="329" t="s">
        <v>287</v>
      </c>
      <c r="C8" s="183" t="s">
        <v>140</v>
      </c>
      <c r="D8" s="184" t="s">
        <v>6</v>
      </c>
      <c r="E8" s="185" t="s">
        <v>7</v>
      </c>
    </row>
    <row r="9" spans="2:6" ht="30.5" customHeight="1" x14ac:dyDescent="0.35">
      <c r="B9" s="329"/>
      <c r="C9" s="183" t="s">
        <v>141</v>
      </c>
      <c r="D9" s="186" t="s">
        <v>187</v>
      </c>
      <c r="E9" s="187" t="s">
        <v>188</v>
      </c>
    </row>
    <row r="10" spans="2:6" ht="44" customHeight="1" x14ac:dyDescent="0.35">
      <c r="B10" s="329"/>
      <c r="C10" s="183" t="s">
        <v>120</v>
      </c>
      <c r="D10" s="184" t="s">
        <v>335</v>
      </c>
      <c r="E10" s="187" t="s">
        <v>120</v>
      </c>
    </row>
    <row r="11" spans="2:6" hidden="1" x14ac:dyDescent="0.35">
      <c r="B11" s="182">
        <v>20</v>
      </c>
      <c r="C11" s="182"/>
      <c r="D11" s="178">
        <v>3.9699999999999999E-2</v>
      </c>
      <c r="E11" s="94">
        <v>1.7500000000000002E-2</v>
      </c>
    </row>
    <row r="12" spans="2:6" hidden="1" x14ac:dyDescent="0.35">
      <c r="B12" s="182">
        <v>21</v>
      </c>
      <c r="C12" s="182"/>
      <c r="D12" s="178">
        <v>4.4200000000000003E-2</v>
      </c>
      <c r="E12" s="94">
        <v>1.9199999999999998E-2</v>
      </c>
    </row>
    <row r="13" spans="2:6" hidden="1" x14ac:dyDescent="0.35">
      <c r="B13" s="182">
        <v>22</v>
      </c>
      <c r="C13" s="182"/>
      <c r="D13" s="178">
        <v>4.4200000000000003E-2</v>
      </c>
      <c r="E13" s="94">
        <v>0.02</v>
      </c>
    </row>
    <row r="14" spans="2:6" hidden="1" x14ac:dyDescent="0.35">
      <c r="B14" s="188">
        <v>23</v>
      </c>
      <c r="C14" s="188"/>
      <c r="D14" s="178">
        <v>4.4200000000000003E-2</v>
      </c>
      <c r="E14" s="94">
        <v>0.02</v>
      </c>
    </row>
    <row r="15" spans="2:6" hidden="1" x14ac:dyDescent="0.35">
      <c r="B15" s="188">
        <v>24</v>
      </c>
      <c r="C15" s="188"/>
      <c r="D15" s="178">
        <v>4.4200000000000003E-2</v>
      </c>
      <c r="E15" s="94">
        <v>1.9199999999999998E-2</v>
      </c>
    </row>
    <row r="16" spans="2:6" hidden="1" x14ac:dyDescent="0.35">
      <c r="B16" s="182">
        <v>25</v>
      </c>
      <c r="C16" s="182"/>
      <c r="D16" s="178">
        <v>4.4200000000000003E-2</v>
      </c>
      <c r="E16" s="94">
        <v>1.83E-2</v>
      </c>
    </row>
    <row r="17" spans="2:5" hidden="1" x14ac:dyDescent="0.35">
      <c r="B17" s="182">
        <v>26</v>
      </c>
      <c r="C17" s="182"/>
      <c r="D17" s="178">
        <v>4.4200000000000003E-2</v>
      </c>
      <c r="E17" s="189">
        <v>1.7500000000000002E-2</v>
      </c>
    </row>
    <row r="18" spans="2:5" hidden="1" x14ac:dyDescent="0.35">
      <c r="B18" s="182">
        <v>27</v>
      </c>
      <c r="C18" s="182"/>
      <c r="D18" s="178">
        <v>4.4200000000000003E-2</v>
      </c>
      <c r="E18" s="189">
        <v>1.67E-2</v>
      </c>
    </row>
    <row r="19" spans="2:5" hidden="1" x14ac:dyDescent="0.35">
      <c r="B19" s="182">
        <v>28</v>
      </c>
      <c r="C19" s="182"/>
      <c r="D19" s="178">
        <v>4.4200000000000003E-2</v>
      </c>
      <c r="E19" s="189">
        <v>1.67E-2</v>
      </c>
    </row>
    <row r="20" spans="2:5" hidden="1" x14ac:dyDescent="0.35">
      <c r="B20" s="182">
        <v>29</v>
      </c>
      <c r="C20" s="182"/>
      <c r="D20" s="178">
        <v>4.4200000000000003E-2</v>
      </c>
      <c r="E20" s="189">
        <v>1.67E-2</v>
      </c>
    </row>
    <row r="21" spans="2:5" hidden="1" x14ac:dyDescent="0.35">
      <c r="B21" s="188">
        <v>30</v>
      </c>
      <c r="C21" s="188"/>
      <c r="D21" s="178">
        <v>4.4200000000000003E-2</v>
      </c>
      <c r="E21" s="189">
        <v>1.67E-2</v>
      </c>
    </row>
    <row r="22" spans="2:5" hidden="1" x14ac:dyDescent="0.35">
      <c r="B22" s="188">
        <v>31</v>
      </c>
      <c r="C22" s="188"/>
      <c r="D22" s="178">
        <v>4.4200000000000003E-2</v>
      </c>
      <c r="E22" s="94">
        <v>1.7500000000000002E-2</v>
      </c>
    </row>
    <row r="23" spans="2:5" hidden="1" x14ac:dyDescent="0.35">
      <c r="B23" s="182">
        <v>32</v>
      </c>
      <c r="C23" s="182"/>
      <c r="D23" s="178">
        <v>4.4200000000000003E-2</v>
      </c>
      <c r="E23" s="94">
        <v>1.9199999999999998E-2</v>
      </c>
    </row>
    <row r="24" spans="2:5" hidden="1" x14ac:dyDescent="0.35">
      <c r="B24" s="182">
        <v>33</v>
      </c>
      <c r="C24" s="182"/>
      <c r="D24" s="178">
        <v>4.4200000000000003E-2</v>
      </c>
      <c r="E24" s="189">
        <v>0.02</v>
      </c>
    </row>
    <row r="25" spans="2:5" hidden="1" x14ac:dyDescent="0.35">
      <c r="B25" s="182">
        <v>34</v>
      </c>
      <c r="C25" s="182"/>
      <c r="D25" s="178">
        <v>4.4200000000000003E-2</v>
      </c>
      <c r="E25" s="189">
        <v>2.0799999999999999E-2</v>
      </c>
    </row>
    <row r="26" spans="2:5" hidden="1" x14ac:dyDescent="0.35">
      <c r="B26" s="182">
        <v>35</v>
      </c>
      <c r="C26" s="182"/>
      <c r="D26" s="178">
        <v>4.4200000000000003E-2</v>
      </c>
      <c r="E26" s="189">
        <v>2.1700000000000001E-2</v>
      </c>
    </row>
    <row r="27" spans="2:5" hidden="1" x14ac:dyDescent="0.35">
      <c r="B27" s="182">
        <v>36</v>
      </c>
      <c r="C27" s="182"/>
      <c r="D27" s="179">
        <v>4.4299999999999999E-2</v>
      </c>
      <c r="E27" s="189">
        <v>2.1700000000000001E-2</v>
      </c>
    </row>
    <row r="28" spans="2:5" hidden="1" x14ac:dyDescent="0.35">
      <c r="B28" s="188">
        <v>37</v>
      </c>
      <c r="C28" s="188"/>
      <c r="D28" s="179">
        <v>4.9700000000000001E-2</v>
      </c>
      <c r="E28" s="190">
        <v>2.4199999999999999E-2</v>
      </c>
    </row>
    <row r="29" spans="2:5" hidden="1" x14ac:dyDescent="0.35">
      <c r="B29" s="188">
        <v>38</v>
      </c>
      <c r="C29" s="188"/>
      <c r="D29" s="179">
        <v>5.3999999999999999E-2</v>
      </c>
      <c r="E29" s="191">
        <v>2.6700000000000002E-2</v>
      </c>
    </row>
    <row r="30" spans="2:5" hidden="1" x14ac:dyDescent="0.35">
      <c r="B30" s="182">
        <v>39</v>
      </c>
      <c r="C30" s="182"/>
      <c r="D30" s="179">
        <v>5.7000000000000002E-2</v>
      </c>
      <c r="E30" s="189">
        <v>0.03</v>
      </c>
    </row>
    <row r="31" spans="2:5" x14ac:dyDescent="0.35">
      <c r="B31" s="182">
        <v>40</v>
      </c>
      <c r="C31" s="192" t="s">
        <v>17</v>
      </c>
      <c r="D31" s="86">
        <v>5.7599999999999998E-2</v>
      </c>
      <c r="E31" s="192" t="s">
        <v>17</v>
      </c>
    </row>
    <row r="32" spans="2:5" x14ac:dyDescent="0.35">
      <c r="B32" s="182">
        <v>41</v>
      </c>
      <c r="C32" s="192" t="s">
        <v>17</v>
      </c>
      <c r="D32" s="86">
        <v>6.1400000000000003E-2</v>
      </c>
      <c r="E32" s="87">
        <v>3.5799999999999998E-2</v>
      </c>
    </row>
    <row r="33" spans="2:5" x14ac:dyDescent="0.35">
      <c r="B33" s="182">
        <v>42</v>
      </c>
      <c r="C33" s="195">
        <f>0.46/12</f>
        <v>3.8333333333333337E-2</v>
      </c>
      <c r="D33" s="86">
        <v>6.6500000000000004E-2</v>
      </c>
      <c r="E33" s="87">
        <v>0.04</v>
      </c>
    </row>
    <row r="34" spans="2:5" x14ac:dyDescent="0.35">
      <c r="B34" s="182">
        <v>43</v>
      </c>
      <c r="C34" s="195">
        <f>0.51/12</f>
        <v>4.2500000000000003E-2</v>
      </c>
      <c r="D34" s="87">
        <v>7.1499999999999994E-2</v>
      </c>
      <c r="E34" s="87">
        <v>4.4200000000000003E-2</v>
      </c>
    </row>
    <row r="35" spans="2:5" x14ac:dyDescent="0.35">
      <c r="B35" s="188">
        <v>44</v>
      </c>
      <c r="C35" s="196">
        <f>0.56/12</f>
        <v>4.6666666666666669E-2</v>
      </c>
      <c r="D35" s="87">
        <v>7.5999999999999998E-2</v>
      </c>
      <c r="E35" s="86">
        <v>4.8300000000000003E-2</v>
      </c>
    </row>
    <row r="36" spans="2:5" x14ac:dyDescent="0.35">
      <c r="B36" s="188">
        <v>45</v>
      </c>
      <c r="C36" s="196">
        <f>0.63/12</f>
        <v>5.2499999999999998E-2</v>
      </c>
      <c r="D36" s="87">
        <v>8.1699999999999995E-2</v>
      </c>
      <c r="E36" s="191">
        <v>5.2499999999999998E-2</v>
      </c>
    </row>
    <row r="37" spans="2:5" x14ac:dyDescent="0.35">
      <c r="B37" s="182">
        <v>46</v>
      </c>
      <c r="C37" s="214">
        <f>0.71/12</f>
        <v>5.9166666666666666E-2</v>
      </c>
      <c r="D37" s="87">
        <v>8.7599999999999997E-2</v>
      </c>
      <c r="E37" s="189">
        <v>5.7500000000000002E-2</v>
      </c>
    </row>
    <row r="38" spans="2:5" x14ac:dyDescent="0.35">
      <c r="B38" s="182">
        <v>47</v>
      </c>
      <c r="C38" s="214">
        <f>0.79/12</f>
        <v>6.5833333333333341E-2</v>
      </c>
      <c r="D38" s="87">
        <v>9.4799999999999995E-2</v>
      </c>
      <c r="E38" s="189">
        <v>6.3299999999999995E-2</v>
      </c>
    </row>
    <row r="39" spans="2:5" x14ac:dyDescent="0.35">
      <c r="B39" s="182">
        <v>48</v>
      </c>
      <c r="C39" s="214">
        <f>0.89/12</f>
        <v>7.4166666666666672E-2</v>
      </c>
      <c r="D39" s="87">
        <v>0.1023</v>
      </c>
      <c r="E39" s="191">
        <v>6.83E-2</v>
      </c>
    </row>
    <row r="40" spans="2:5" x14ac:dyDescent="0.35">
      <c r="B40" s="182">
        <v>49</v>
      </c>
      <c r="C40" s="214">
        <f>0.94/12</f>
        <v>7.8333333333333324E-2</v>
      </c>
      <c r="D40" s="86">
        <v>0.1108</v>
      </c>
      <c r="E40" s="191">
        <v>7.4999999999999997E-2</v>
      </c>
    </row>
    <row r="41" spans="2:5" x14ac:dyDescent="0.35">
      <c r="B41" s="182">
        <v>50</v>
      </c>
      <c r="C41" s="214">
        <f>1.04/12</f>
        <v>8.666666666666667E-2</v>
      </c>
      <c r="D41" s="86">
        <v>0.11940000000000001</v>
      </c>
      <c r="E41" s="189">
        <v>8.2500000000000004E-2</v>
      </c>
    </row>
    <row r="42" spans="2:5" x14ac:dyDescent="0.35">
      <c r="B42" s="188">
        <v>51</v>
      </c>
      <c r="C42" s="196">
        <f>1.16/12</f>
        <v>9.6666666666666665E-2</v>
      </c>
      <c r="D42" s="86">
        <v>0.1293</v>
      </c>
      <c r="E42" s="87" t="s">
        <v>308</v>
      </c>
    </row>
    <row r="43" spans="2:5" x14ac:dyDescent="0.35">
      <c r="B43" s="182">
        <v>52</v>
      </c>
      <c r="C43" s="195">
        <f>1.3/12</f>
        <v>0.10833333333333334</v>
      </c>
      <c r="D43" s="85">
        <v>0.14069999999999999</v>
      </c>
      <c r="E43" s="87" t="s">
        <v>308</v>
      </c>
    </row>
    <row r="44" spans="2:5" x14ac:dyDescent="0.35">
      <c r="B44" s="182">
        <v>53</v>
      </c>
      <c r="C44" s="195">
        <f>1.43/12</f>
        <v>0.11916666666666666</v>
      </c>
      <c r="D44" s="87">
        <v>0.15279999999999999</v>
      </c>
      <c r="E44" s="87" t="s">
        <v>308</v>
      </c>
    </row>
    <row r="45" spans="2:5" x14ac:dyDescent="0.35">
      <c r="B45" s="182">
        <v>54</v>
      </c>
      <c r="C45" s="195">
        <f>1.57/12</f>
        <v>0.13083333333333333</v>
      </c>
      <c r="D45" s="87">
        <v>0.16450000000000001</v>
      </c>
      <c r="E45" s="87" t="s">
        <v>308</v>
      </c>
    </row>
    <row r="46" spans="2:5" x14ac:dyDescent="0.35">
      <c r="B46" s="188">
        <v>55</v>
      </c>
      <c r="C46" s="216">
        <f>1.72/12</f>
        <v>0.14333333333333334</v>
      </c>
      <c r="D46" s="85">
        <v>0.1784</v>
      </c>
      <c r="E46" s="191">
        <v>0.1333</v>
      </c>
    </row>
    <row r="47" spans="2:5" x14ac:dyDescent="0.35">
      <c r="B47" s="188">
        <v>56</v>
      </c>
      <c r="C47" s="196">
        <f>1.87/12</f>
        <v>0.15583333333333335</v>
      </c>
      <c r="D47" s="86">
        <v>0.19220000000000001</v>
      </c>
      <c r="E47" s="87" t="s">
        <v>308</v>
      </c>
    </row>
    <row r="48" spans="2:5" x14ac:dyDescent="0.35">
      <c r="B48" s="182">
        <v>57</v>
      </c>
      <c r="C48" s="195">
        <f>2.04/12</f>
        <v>0.17</v>
      </c>
      <c r="D48" s="84">
        <v>0.2802</v>
      </c>
      <c r="E48" s="87" t="s">
        <v>308</v>
      </c>
    </row>
    <row r="49" spans="2:5" x14ac:dyDescent="0.35">
      <c r="B49" s="182">
        <v>58</v>
      </c>
      <c r="C49" s="195">
        <f>2.23/12</f>
        <v>0.18583333333333332</v>
      </c>
      <c r="D49" s="84">
        <v>0.22600000000000001</v>
      </c>
      <c r="E49" s="87" t="s">
        <v>308</v>
      </c>
    </row>
    <row r="50" spans="2:5" x14ac:dyDescent="0.35">
      <c r="B50" s="182">
        <v>59</v>
      </c>
      <c r="C50" s="195">
        <f>2.53/12</f>
        <v>0.21083333333333332</v>
      </c>
      <c r="D50" s="84">
        <v>0.24610000000000001</v>
      </c>
      <c r="E50" s="87" t="s">
        <v>308</v>
      </c>
    </row>
    <row r="51" spans="2:5" x14ac:dyDescent="0.35">
      <c r="B51" s="182">
        <v>60</v>
      </c>
      <c r="C51" s="214">
        <f>2.83/12</f>
        <v>0.23583333333333334</v>
      </c>
      <c r="D51" s="84">
        <v>0.28079999999999999</v>
      </c>
      <c r="E51" s="94">
        <v>0.2258</v>
      </c>
    </row>
    <row r="52" spans="2:5" x14ac:dyDescent="0.35">
      <c r="B52" s="182">
        <v>61</v>
      </c>
      <c r="C52" s="195">
        <f>3.19/12</f>
        <v>0.26583333333333331</v>
      </c>
      <c r="D52" s="84">
        <v>0.30470000000000003</v>
      </c>
      <c r="E52" s="87" t="s">
        <v>308</v>
      </c>
    </row>
    <row r="53" spans="2:5" x14ac:dyDescent="0.35">
      <c r="B53" s="188">
        <v>62</v>
      </c>
      <c r="C53" s="196">
        <f>3.56/12</f>
        <v>0.29666666666666669</v>
      </c>
      <c r="D53" s="84">
        <v>0.33189999999999997</v>
      </c>
      <c r="E53" s="87" t="s">
        <v>308</v>
      </c>
    </row>
    <row r="54" spans="2:5" x14ac:dyDescent="0.35">
      <c r="B54" s="188">
        <v>63</v>
      </c>
      <c r="C54" s="196">
        <f>3.92/12</f>
        <v>0.32666666666666666</v>
      </c>
      <c r="D54" s="84">
        <v>0.3614</v>
      </c>
      <c r="E54" s="87" t="s">
        <v>308</v>
      </c>
    </row>
    <row r="55" spans="2:5" x14ac:dyDescent="0.35">
      <c r="B55" s="182">
        <v>64</v>
      </c>
      <c r="C55" s="195">
        <f>4.28/12</f>
        <v>0.35666666666666669</v>
      </c>
      <c r="D55" s="84">
        <v>0.39500000000000002</v>
      </c>
      <c r="E55" s="87" t="s">
        <v>308</v>
      </c>
    </row>
    <row r="56" spans="2:5" x14ac:dyDescent="0.35">
      <c r="B56" s="182">
        <v>65</v>
      </c>
      <c r="C56" s="214">
        <f>4.68/12</f>
        <v>0.38999999999999996</v>
      </c>
      <c r="D56" s="197">
        <v>0.43330000000000002</v>
      </c>
      <c r="E56" s="94">
        <v>0.37419999999999998</v>
      </c>
    </row>
    <row r="57" spans="2:5" x14ac:dyDescent="0.35">
      <c r="B57" s="182">
        <v>66</v>
      </c>
      <c r="C57" s="195">
        <f>5.12/12</f>
        <v>0.42666666666666669</v>
      </c>
      <c r="D57" s="197">
        <v>0.4768</v>
      </c>
      <c r="E57" s="87" t="s">
        <v>308</v>
      </c>
    </row>
    <row r="58" spans="2:5" x14ac:dyDescent="0.35">
      <c r="B58" s="182">
        <v>67</v>
      </c>
      <c r="C58" s="195">
        <f>5.66/12</f>
        <v>0.47166666666666668</v>
      </c>
      <c r="D58" s="197">
        <v>0.52759999999999996</v>
      </c>
      <c r="E58" s="87" t="s">
        <v>308</v>
      </c>
    </row>
    <row r="59" spans="2:5" x14ac:dyDescent="0.35">
      <c r="B59" s="182">
        <v>68</v>
      </c>
      <c r="C59" s="195">
        <f>6.44/12</f>
        <v>0.53666666666666674</v>
      </c>
      <c r="D59" s="197">
        <v>0.58130000000000004</v>
      </c>
      <c r="E59" s="87" t="s">
        <v>308</v>
      </c>
    </row>
    <row r="60" spans="2:5" x14ac:dyDescent="0.35">
      <c r="B60" s="188">
        <v>69</v>
      </c>
      <c r="C60" s="196">
        <f>7.11/12</f>
        <v>0.59250000000000003</v>
      </c>
      <c r="D60" s="197">
        <v>0.63859999999999995</v>
      </c>
      <c r="E60" s="87" t="s">
        <v>308</v>
      </c>
    </row>
    <row r="61" spans="2:5" x14ac:dyDescent="0.35">
      <c r="B61" s="188">
        <v>70</v>
      </c>
      <c r="C61" s="216">
        <f>8/12</f>
        <v>0.66666666666666663</v>
      </c>
      <c r="D61" s="197">
        <v>0.69479999999999997</v>
      </c>
      <c r="E61" s="94">
        <v>0.64500000000000002</v>
      </c>
    </row>
    <row r="62" spans="2:5" x14ac:dyDescent="0.35">
      <c r="B62" s="182">
        <v>71</v>
      </c>
      <c r="C62" s="195">
        <f>9.19/12</f>
        <v>0.76583333333333325</v>
      </c>
      <c r="D62" s="197">
        <v>0.77329999999999999</v>
      </c>
      <c r="E62" s="215" t="s">
        <v>308</v>
      </c>
    </row>
    <row r="63" spans="2:5" x14ac:dyDescent="0.35">
      <c r="B63" s="182">
        <v>72</v>
      </c>
      <c r="C63" s="193">
        <f>10.63/12</f>
        <v>0.88583333333333336</v>
      </c>
      <c r="D63" s="94">
        <v>0.86270000000000002</v>
      </c>
      <c r="E63" s="215" t="s">
        <v>308</v>
      </c>
    </row>
    <row r="64" spans="2:5" x14ac:dyDescent="0.35">
      <c r="B64" s="182">
        <v>73</v>
      </c>
      <c r="C64" s="193">
        <f>12.2/12</f>
        <v>1.0166666666666666</v>
      </c>
      <c r="D64" s="94">
        <v>0.9446</v>
      </c>
      <c r="E64" s="215" t="s">
        <v>308</v>
      </c>
    </row>
    <row r="65" spans="2:5" x14ac:dyDescent="0.35">
      <c r="B65" s="182">
        <v>74</v>
      </c>
      <c r="C65" s="193">
        <f>13.98/12</f>
        <v>1.165</v>
      </c>
      <c r="D65" s="94">
        <v>1.0657000000000001</v>
      </c>
      <c r="E65" s="215" t="s">
        <v>308</v>
      </c>
    </row>
    <row r="66" spans="2:5" x14ac:dyDescent="0.35">
      <c r="B66" s="182">
        <v>75</v>
      </c>
      <c r="C66" s="193">
        <f>16.01/12</f>
        <v>1.3341666666666667</v>
      </c>
      <c r="D66" s="197">
        <v>1.1976</v>
      </c>
      <c r="E66" s="94">
        <v>1.1492</v>
      </c>
    </row>
    <row r="67" spans="2:5" x14ac:dyDescent="0.35">
      <c r="B67" s="188">
        <v>76</v>
      </c>
      <c r="C67" s="194">
        <f>18.29/12</f>
        <v>1.5241666666666667</v>
      </c>
      <c r="D67" s="94">
        <v>1.3355999999999999</v>
      </c>
      <c r="E67" s="87" t="s">
        <v>308</v>
      </c>
    </row>
    <row r="68" spans="2:5" x14ac:dyDescent="0.35">
      <c r="B68" s="188">
        <v>77</v>
      </c>
      <c r="C68" s="194">
        <f>20.89/12</f>
        <v>1.7408333333333335</v>
      </c>
      <c r="D68" s="94">
        <v>1.4875</v>
      </c>
      <c r="E68" s="87" t="s">
        <v>308</v>
      </c>
    </row>
    <row r="69" spans="2:5" x14ac:dyDescent="0.35">
      <c r="B69" s="182">
        <v>78</v>
      </c>
      <c r="C69" s="193">
        <f>23.89/12</f>
        <v>1.9908333333333335</v>
      </c>
      <c r="D69" s="94">
        <v>1.6576</v>
      </c>
      <c r="E69" s="87" t="s">
        <v>308</v>
      </c>
    </row>
    <row r="70" spans="2:5" x14ac:dyDescent="0.35">
      <c r="B70" s="182">
        <v>79</v>
      </c>
      <c r="C70" s="193">
        <f>26.89/12</f>
        <v>2.2408333333333332</v>
      </c>
      <c r="D70" s="94">
        <v>1.8452999999999999</v>
      </c>
      <c r="E70" s="87" t="s">
        <v>308</v>
      </c>
    </row>
    <row r="71" spans="2:5" x14ac:dyDescent="0.35">
      <c r="B71" s="182">
        <v>80</v>
      </c>
      <c r="C71" s="193">
        <f>27.31/12</f>
        <v>2.2758333333333334</v>
      </c>
      <c r="D71" s="197">
        <v>2.0499999999999998</v>
      </c>
      <c r="E71" s="94">
        <v>1.9492</v>
      </c>
    </row>
    <row r="72" spans="2:5" x14ac:dyDescent="0.35">
      <c r="B72" s="188">
        <v>81</v>
      </c>
      <c r="C72" s="194">
        <f>30.74/12</f>
        <v>2.5616666666666665</v>
      </c>
      <c r="D72" s="94">
        <v>2.2711999999999999</v>
      </c>
      <c r="E72" s="215" t="s">
        <v>308</v>
      </c>
    </row>
    <row r="73" spans="2:5" x14ac:dyDescent="0.35">
      <c r="B73" s="188">
        <v>82</v>
      </c>
      <c r="C73" s="194">
        <f>34.73/12</f>
        <v>2.8941666666666666</v>
      </c>
      <c r="D73" s="94">
        <v>2.5042</v>
      </c>
      <c r="E73" s="215" t="s">
        <v>308</v>
      </c>
    </row>
    <row r="74" spans="2:5" x14ac:dyDescent="0.35">
      <c r="B74" s="182">
        <v>83</v>
      </c>
      <c r="C74" s="193">
        <f>40.96/12</f>
        <v>3.4133333333333336</v>
      </c>
      <c r="D74" s="94">
        <v>2.7583000000000002</v>
      </c>
      <c r="E74" s="215" t="s">
        <v>308</v>
      </c>
    </row>
    <row r="75" spans="2:5" x14ac:dyDescent="0.35">
      <c r="B75" s="182">
        <v>84</v>
      </c>
      <c r="C75" s="193">
        <f>48.27/12</f>
        <v>4.0225</v>
      </c>
      <c r="D75" s="94">
        <v>3.0394999999999999</v>
      </c>
      <c r="E75" s="215" t="s">
        <v>308</v>
      </c>
    </row>
    <row r="76" spans="2:5" x14ac:dyDescent="0.35">
      <c r="B76" s="182">
        <v>85</v>
      </c>
      <c r="C76" s="193">
        <f>55.18/12</f>
        <v>4.5983333333333336</v>
      </c>
      <c r="D76" s="94">
        <v>3.387</v>
      </c>
      <c r="E76" s="84">
        <v>3.6433</v>
      </c>
    </row>
    <row r="77" spans="2:5" x14ac:dyDescent="0.35">
      <c r="B77" s="182">
        <v>86</v>
      </c>
      <c r="C77" s="193">
        <f>63.47/12</f>
        <v>5.2891666666666666</v>
      </c>
      <c r="D77" s="94">
        <v>3.8296000000000001</v>
      </c>
      <c r="E77" s="215" t="s">
        <v>308</v>
      </c>
    </row>
    <row r="78" spans="2:5" x14ac:dyDescent="0.35">
      <c r="B78" s="182">
        <v>87</v>
      </c>
      <c r="C78" s="193">
        <f>73.48/12</f>
        <v>6.123333333333334</v>
      </c>
      <c r="D78" s="94">
        <v>4.3291000000000004</v>
      </c>
      <c r="E78" s="215" t="s">
        <v>308</v>
      </c>
    </row>
    <row r="79" spans="2:5" x14ac:dyDescent="0.35">
      <c r="B79" s="182">
        <v>88</v>
      </c>
      <c r="C79" s="193">
        <f>85.47/12</f>
        <v>7.1224999999999996</v>
      </c>
      <c r="D79" s="94">
        <v>4.9390999999999998</v>
      </c>
      <c r="E79" s="215" t="s">
        <v>308</v>
      </c>
    </row>
    <row r="80" spans="2:5" x14ac:dyDescent="0.35">
      <c r="B80" s="182">
        <v>89</v>
      </c>
      <c r="C80" s="193">
        <f>98.24/12</f>
        <v>8.1866666666666656</v>
      </c>
      <c r="D80" s="94">
        <v>5.5918000000000001</v>
      </c>
      <c r="E80" s="215" t="s">
        <v>308</v>
      </c>
    </row>
    <row r="81" spans="2:5" x14ac:dyDescent="0.35">
      <c r="B81" s="188">
        <v>90</v>
      </c>
      <c r="C81" s="194">
        <f>101.53/12</f>
        <v>8.4608333333333334</v>
      </c>
      <c r="D81" s="197">
        <v>6.3575999999999997</v>
      </c>
      <c r="E81" s="94">
        <v>6.1349999999999998</v>
      </c>
    </row>
    <row r="82" spans="2:5" x14ac:dyDescent="0.35">
      <c r="B82" s="188">
        <v>91</v>
      </c>
      <c r="C82" s="194">
        <f>108.68/12</f>
        <v>9.0566666666666666</v>
      </c>
      <c r="D82" s="94">
        <v>7.2305999999999999</v>
      </c>
      <c r="E82" s="215" t="s">
        <v>308</v>
      </c>
    </row>
    <row r="83" spans="2:5" x14ac:dyDescent="0.35">
      <c r="B83" s="182">
        <v>92</v>
      </c>
      <c r="C83" s="193">
        <f>122.02/12</f>
        <v>10.168333333333333</v>
      </c>
      <c r="D83" s="94">
        <v>8.2079000000000004</v>
      </c>
      <c r="E83" s="215" t="s">
        <v>308</v>
      </c>
    </row>
    <row r="84" spans="2:5" x14ac:dyDescent="0.35">
      <c r="B84" s="182">
        <v>93</v>
      </c>
      <c r="C84" s="193">
        <f>139.96/12</f>
        <v>11.663333333333334</v>
      </c>
      <c r="D84" s="94">
        <v>9.2728999999999999</v>
      </c>
      <c r="E84" s="215" t="s">
        <v>308</v>
      </c>
    </row>
    <row r="85" spans="2:5" x14ac:dyDescent="0.35">
      <c r="B85" s="182">
        <v>94</v>
      </c>
      <c r="C85" s="193">
        <f>160.52/12</f>
        <v>13.376666666666667</v>
      </c>
      <c r="D85" s="94">
        <v>10.423400000000001</v>
      </c>
      <c r="E85" s="215" t="s">
        <v>308</v>
      </c>
    </row>
    <row r="86" spans="2:5" x14ac:dyDescent="0.35">
      <c r="B86" s="182">
        <v>95</v>
      </c>
      <c r="C86" s="193">
        <f>184.08/12</f>
        <v>15.340000000000002</v>
      </c>
      <c r="D86" s="84">
        <v>11.6587</v>
      </c>
      <c r="E86" s="94">
        <v>10.673299999999999</v>
      </c>
    </row>
    <row r="87" spans="2:5" x14ac:dyDescent="0.35">
      <c r="B87" s="182">
        <v>96</v>
      </c>
      <c r="C87" s="193">
        <f>211.09/12</f>
        <v>17.590833333333332</v>
      </c>
      <c r="D87" s="94">
        <v>12.9467</v>
      </c>
      <c r="E87" s="215" t="s">
        <v>308</v>
      </c>
    </row>
    <row r="88" spans="2:5" x14ac:dyDescent="0.35">
      <c r="B88" s="182">
        <v>97</v>
      </c>
      <c r="C88" s="193">
        <f>241.92/12</f>
        <v>20.16</v>
      </c>
      <c r="D88" s="94">
        <v>14.246</v>
      </c>
      <c r="E88" s="215" t="s">
        <v>308</v>
      </c>
    </row>
    <row r="89" spans="2:5" x14ac:dyDescent="0.35">
      <c r="B89" s="182">
        <v>98</v>
      </c>
      <c r="C89" s="193">
        <f>277.2/12</f>
        <v>23.099999999999998</v>
      </c>
      <c r="D89" s="94">
        <v>15.6557</v>
      </c>
      <c r="E89" s="215" t="s">
        <v>308</v>
      </c>
    </row>
    <row r="90" spans="2:5" x14ac:dyDescent="0.35">
      <c r="B90" s="188">
        <v>99</v>
      </c>
      <c r="C90" s="194">
        <f>316.66/12</f>
        <v>26.388333333333335</v>
      </c>
      <c r="D90" s="94">
        <v>17.054200000000002</v>
      </c>
      <c r="E90" s="215" t="s">
        <v>308</v>
      </c>
    </row>
    <row r="91" spans="2:5" x14ac:dyDescent="0.35">
      <c r="B91" s="182" t="s">
        <v>288</v>
      </c>
      <c r="C91" s="197">
        <v>0</v>
      </c>
      <c r="D91" s="197">
        <v>0</v>
      </c>
      <c r="E91" s="84">
        <v>18.994199999999999</v>
      </c>
    </row>
    <row r="92" spans="2:5" x14ac:dyDescent="0.35">
      <c r="B92" s="129">
        <v>101</v>
      </c>
      <c r="C92" s="204">
        <v>0</v>
      </c>
      <c r="D92" s="204">
        <v>0</v>
      </c>
      <c r="E92" s="215" t="s">
        <v>308</v>
      </c>
    </row>
    <row r="93" spans="2:5" x14ac:dyDescent="0.35">
      <c r="B93" s="113">
        <v>102</v>
      </c>
      <c r="C93" s="197">
        <v>0</v>
      </c>
      <c r="D93" s="197">
        <v>0</v>
      </c>
      <c r="E93" s="215" t="s">
        <v>308</v>
      </c>
    </row>
    <row r="94" spans="2:5" x14ac:dyDescent="0.35">
      <c r="B94" s="113">
        <v>103</v>
      </c>
      <c r="C94" s="197">
        <v>0</v>
      </c>
      <c r="D94" s="197">
        <v>0</v>
      </c>
      <c r="E94" s="215" t="s">
        <v>308</v>
      </c>
    </row>
    <row r="95" spans="2:5" x14ac:dyDescent="0.35">
      <c r="B95" s="113">
        <v>104</v>
      </c>
      <c r="C95" s="197">
        <v>0</v>
      </c>
      <c r="D95" s="197">
        <v>0</v>
      </c>
      <c r="E95" s="215" t="s">
        <v>308</v>
      </c>
    </row>
    <row r="96" spans="2:5" x14ac:dyDescent="0.35">
      <c r="B96" s="113">
        <v>105</v>
      </c>
      <c r="C96" s="197">
        <v>0</v>
      </c>
      <c r="D96" s="197">
        <v>0</v>
      </c>
      <c r="E96" s="88">
        <v>27.0017</v>
      </c>
    </row>
    <row r="97" spans="2:5" x14ac:dyDescent="0.35">
      <c r="B97" s="113">
        <v>106</v>
      </c>
      <c r="C97" s="197">
        <v>0</v>
      </c>
      <c r="D97" s="197">
        <v>0</v>
      </c>
      <c r="E97" s="215" t="s">
        <v>308</v>
      </c>
    </row>
    <row r="98" spans="2:5" x14ac:dyDescent="0.35">
      <c r="B98" s="113">
        <v>107</v>
      </c>
      <c r="C98" s="197">
        <v>0</v>
      </c>
      <c r="D98" s="197">
        <v>0</v>
      </c>
      <c r="E98" s="215" t="s">
        <v>308</v>
      </c>
    </row>
    <row r="99" spans="2:5" ht="13.5" customHeight="1" x14ac:dyDescent="0.35">
      <c r="B99" s="113">
        <v>108</v>
      </c>
      <c r="C99" s="197">
        <v>0</v>
      </c>
      <c r="D99" s="197">
        <v>0</v>
      </c>
      <c r="E99" s="215" t="s">
        <v>308</v>
      </c>
    </row>
    <row r="100" spans="2:5" x14ac:dyDescent="0.35">
      <c r="B100" s="113">
        <v>109</v>
      </c>
      <c r="C100" s="197">
        <v>0</v>
      </c>
      <c r="D100" s="197">
        <v>0</v>
      </c>
      <c r="E100" s="215" t="s">
        <v>308</v>
      </c>
    </row>
    <row r="101" spans="2:5" x14ac:dyDescent="0.35">
      <c r="B101" s="113">
        <v>110</v>
      </c>
      <c r="C101" s="197">
        <v>0</v>
      </c>
      <c r="D101" s="197">
        <v>0</v>
      </c>
      <c r="E101" s="88">
        <v>37.870800000000003</v>
      </c>
    </row>
    <row r="102" spans="2:5" x14ac:dyDescent="0.35">
      <c r="B102" s="113">
        <v>111</v>
      </c>
      <c r="C102" s="197">
        <v>0</v>
      </c>
      <c r="D102" s="197">
        <v>0</v>
      </c>
      <c r="E102" s="215" t="s">
        <v>308</v>
      </c>
    </row>
    <row r="103" spans="2:5" x14ac:dyDescent="0.35">
      <c r="B103" s="113">
        <v>112</v>
      </c>
      <c r="C103" s="197">
        <v>0</v>
      </c>
      <c r="D103" s="197">
        <v>0</v>
      </c>
      <c r="E103" s="215" t="s">
        <v>308</v>
      </c>
    </row>
    <row r="104" spans="2:5" x14ac:dyDescent="0.35">
      <c r="B104" s="113">
        <v>113</v>
      </c>
      <c r="C104" s="197">
        <v>0</v>
      </c>
      <c r="D104" s="197">
        <v>0</v>
      </c>
      <c r="E104" s="215" t="s">
        <v>308</v>
      </c>
    </row>
    <row r="105" spans="2:5" x14ac:dyDescent="0.35">
      <c r="B105" s="113">
        <v>114</v>
      </c>
      <c r="C105" s="197">
        <v>0</v>
      </c>
      <c r="D105" s="197">
        <v>0</v>
      </c>
      <c r="E105" s="215" t="s">
        <v>308</v>
      </c>
    </row>
    <row r="106" spans="2:5" x14ac:dyDescent="0.35">
      <c r="B106" s="113">
        <v>115</v>
      </c>
      <c r="C106" s="197">
        <v>0</v>
      </c>
      <c r="D106" s="197">
        <v>0</v>
      </c>
      <c r="E106" s="88">
        <v>52.843299999999999</v>
      </c>
    </row>
    <row r="107" spans="2:5" x14ac:dyDescent="0.35">
      <c r="B107" s="113">
        <v>116</v>
      </c>
      <c r="C107" s="197">
        <v>0</v>
      </c>
      <c r="D107" s="197">
        <v>0</v>
      </c>
      <c r="E107" s="215" t="s">
        <v>308</v>
      </c>
    </row>
    <row r="108" spans="2:5" x14ac:dyDescent="0.35">
      <c r="B108" s="113">
        <v>117</v>
      </c>
      <c r="C108" s="197">
        <v>0</v>
      </c>
      <c r="D108" s="197">
        <v>0</v>
      </c>
      <c r="E108" s="215" t="s">
        <v>308</v>
      </c>
    </row>
    <row r="109" spans="2:5" x14ac:dyDescent="0.35">
      <c r="B109" s="113">
        <v>118</v>
      </c>
      <c r="C109" s="197">
        <v>0</v>
      </c>
      <c r="D109" s="197">
        <v>0</v>
      </c>
      <c r="E109" s="215" t="s">
        <v>308</v>
      </c>
    </row>
    <row r="110" spans="2:5" x14ac:dyDescent="0.35">
      <c r="B110" s="113">
        <v>119</v>
      </c>
      <c r="C110" s="197">
        <v>0</v>
      </c>
      <c r="D110" s="197">
        <v>0</v>
      </c>
      <c r="E110" s="215" t="s">
        <v>308</v>
      </c>
    </row>
    <row r="111" spans="2:5" x14ac:dyDescent="0.35">
      <c r="B111" s="113">
        <v>120</v>
      </c>
      <c r="C111" s="197">
        <v>0</v>
      </c>
      <c r="D111" s="197">
        <v>0</v>
      </c>
      <c r="E111" s="88">
        <v>58.342500000000001</v>
      </c>
    </row>
    <row r="112" spans="2:5" x14ac:dyDescent="0.35">
      <c r="B112" s="113">
        <v>121</v>
      </c>
      <c r="C112" s="197">
        <v>0</v>
      </c>
      <c r="D112" s="197">
        <v>0</v>
      </c>
      <c r="E112" s="215" t="s">
        <v>308</v>
      </c>
    </row>
    <row r="113" spans="2:5" ht="15" thickBot="1" x14ac:dyDescent="0.4">
      <c r="B113" s="114" t="s">
        <v>113</v>
      </c>
      <c r="C113" s="205">
        <v>0</v>
      </c>
      <c r="D113" s="205">
        <v>0</v>
      </c>
      <c r="E113" s="217">
        <v>0</v>
      </c>
    </row>
    <row r="114" spans="2:5" x14ac:dyDescent="0.35">
      <c r="C114" s="206"/>
      <c r="D114" s="206"/>
    </row>
    <row r="115" spans="2:5" x14ac:dyDescent="0.35">
      <c r="C115" s="206"/>
      <c r="D115" s="206"/>
    </row>
  </sheetData>
  <sheetProtection algorithmName="SHA-512" hashValue="BNpbb4dFtgljEYb6DkeLGWnZJ1wWYKx7+zLosWyyIKp2Vgv1R/x75MaLh+2bM49JFaOjVbhRi0mOmDGc1HBWhw==" saltValue="3k05crX7/j5NB2SG/OL10Q==" spinCount="100000" sheet="1" selectLockedCells="1" selectUnlockedCells="1"/>
  <mergeCells count="5">
    <mergeCell ref="B2:E2"/>
    <mergeCell ref="B3:E3"/>
    <mergeCell ref="B8:B10"/>
    <mergeCell ref="B4:E6"/>
    <mergeCell ref="B7:E7"/>
  </mergeCells>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C2B5F-FD58-49C3-8AED-B87959C930E7}">
  <sheetPr>
    <pageSetUpPr fitToPage="1"/>
  </sheetPr>
  <dimension ref="B3:J4"/>
  <sheetViews>
    <sheetView zoomScale="65" zoomScaleNormal="65" workbookViewId="0">
      <selection sqref="A1:A1048576"/>
    </sheetView>
  </sheetViews>
  <sheetFormatPr defaultColWidth="9.1796875" defaultRowHeight="12.5" x14ac:dyDescent="0.25"/>
  <cols>
    <col min="1" max="1" width="10.6328125" style="1" customWidth="1"/>
    <col min="2" max="8" width="9.1796875" style="1"/>
    <col min="9" max="9" width="13.1796875" style="1" customWidth="1"/>
    <col min="10" max="16384" width="9.1796875" style="1"/>
  </cols>
  <sheetData>
    <row r="3" spans="2:10" ht="18" customHeight="1" x14ac:dyDescent="0.35">
      <c r="B3" s="132" t="s">
        <v>0</v>
      </c>
      <c r="C3" s="132"/>
      <c r="D3" s="132"/>
      <c r="E3" s="132"/>
      <c r="F3" s="132"/>
      <c r="G3" s="132"/>
      <c r="H3" s="132"/>
      <c r="I3" s="132"/>
      <c r="J3" s="132"/>
    </row>
    <row r="4" spans="2:10" ht="17.5" x14ac:dyDescent="0.35">
      <c r="B4" s="132" t="s">
        <v>1</v>
      </c>
      <c r="C4" s="132"/>
      <c r="D4" s="132"/>
      <c r="E4" s="132"/>
      <c r="F4" s="132"/>
      <c r="G4" s="132"/>
      <c r="H4" s="132"/>
      <c r="I4" s="132"/>
    </row>
  </sheetData>
  <sheetProtection selectLockedCells="1" selectUnlockedCells="1"/>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B1:J62"/>
  <sheetViews>
    <sheetView showGridLines="0" zoomScale="70" zoomScaleNormal="70" zoomScaleSheetLayoutView="75" workbookViewId="0"/>
  </sheetViews>
  <sheetFormatPr defaultRowHeight="14.5" x14ac:dyDescent="0.35"/>
  <cols>
    <col min="2" max="2" width="62.81640625" bestFit="1" customWidth="1"/>
    <col min="3" max="3" width="43.54296875" customWidth="1"/>
    <col min="4" max="4" width="37.08984375" customWidth="1"/>
    <col min="5" max="5" width="46.453125" customWidth="1"/>
    <col min="6" max="6" width="51.08984375" customWidth="1"/>
    <col min="7" max="7" width="50.08984375" customWidth="1"/>
    <col min="8" max="8" width="53.54296875" customWidth="1"/>
  </cols>
  <sheetData>
    <row r="1" spans="2:10" x14ac:dyDescent="0.35">
      <c r="B1" s="347"/>
      <c r="C1" s="347"/>
      <c r="D1" s="347"/>
      <c r="E1" s="347"/>
      <c r="F1" s="347"/>
      <c r="G1" s="347"/>
      <c r="H1" s="347"/>
    </row>
    <row r="2" spans="2:10" ht="51" customHeight="1" thickBot="1" x14ac:dyDescent="0.4">
      <c r="B2" s="347"/>
      <c r="C2" s="347"/>
      <c r="D2" s="347"/>
      <c r="E2" s="347"/>
      <c r="F2" s="347"/>
      <c r="G2" s="347"/>
      <c r="H2" s="347"/>
    </row>
    <row r="3" spans="2:10" ht="50.5" customHeight="1" thickBot="1" x14ac:dyDescent="0.4">
      <c r="B3" s="348" t="s">
        <v>142</v>
      </c>
      <c r="C3" s="364" t="s">
        <v>191</v>
      </c>
      <c r="D3" s="365"/>
      <c r="E3" s="365"/>
      <c r="F3" s="366"/>
      <c r="G3" s="137"/>
      <c r="H3" s="63" t="s">
        <v>95</v>
      </c>
      <c r="J3" s="62"/>
    </row>
    <row r="4" spans="2:10" ht="47" customHeight="1" thickBot="1" x14ac:dyDescent="0.4">
      <c r="B4" s="349"/>
      <c r="C4" s="367"/>
      <c r="D4" s="368"/>
      <c r="E4" s="368"/>
      <c r="F4" s="369"/>
      <c r="G4" s="138"/>
      <c r="H4" s="100" t="s">
        <v>96</v>
      </c>
    </row>
    <row r="5" spans="2:10" x14ac:dyDescent="0.35">
      <c r="B5" s="350" t="s">
        <v>8</v>
      </c>
      <c r="C5" s="360" t="s">
        <v>140</v>
      </c>
      <c r="D5" s="361"/>
      <c r="E5" s="352" t="s">
        <v>6</v>
      </c>
      <c r="F5" s="353"/>
      <c r="G5" s="356" t="s">
        <v>7</v>
      </c>
      <c r="H5" s="357"/>
    </row>
    <row r="6" spans="2:10" ht="39" customHeight="1" thickBot="1" x14ac:dyDescent="0.4">
      <c r="B6" s="351"/>
      <c r="C6" s="362" t="s">
        <v>141</v>
      </c>
      <c r="D6" s="363"/>
      <c r="E6" s="354" t="s">
        <v>187</v>
      </c>
      <c r="F6" s="355"/>
      <c r="G6" s="358" t="s">
        <v>188</v>
      </c>
      <c r="H6" s="359"/>
    </row>
    <row r="7" spans="2:10" x14ac:dyDescent="0.35">
      <c r="B7" s="25" t="s">
        <v>18</v>
      </c>
      <c r="C7" s="378">
        <v>1843482</v>
      </c>
      <c r="D7" s="379"/>
      <c r="E7" s="378">
        <v>1795078</v>
      </c>
      <c r="F7" s="379"/>
      <c r="G7" s="378">
        <v>1878707</v>
      </c>
      <c r="H7" s="393"/>
    </row>
    <row r="8" spans="2:10" x14ac:dyDescent="0.35">
      <c r="B8" s="25" t="s">
        <v>146</v>
      </c>
      <c r="C8" s="336">
        <v>1732873.08</v>
      </c>
      <c r="D8" s="337"/>
      <c r="E8" s="336" t="s">
        <v>183</v>
      </c>
      <c r="F8" s="337"/>
      <c r="G8" s="336">
        <v>1761587</v>
      </c>
      <c r="H8" s="338"/>
    </row>
    <row r="9" spans="2:10" x14ac:dyDescent="0.35">
      <c r="B9" s="20" t="s">
        <v>143</v>
      </c>
      <c r="C9" s="336">
        <v>1273614.74</v>
      </c>
      <c r="D9" s="337"/>
      <c r="E9" s="336">
        <v>1503276</v>
      </c>
      <c r="F9" s="337"/>
      <c r="G9" s="336">
        <v>1579587</v>
      </c>
      <c r="H9" s="338"/>
    </row>
    <row r="10" spans="2:10" x14ac:dyDescent="0.35">
      <c r="B10" s="30" t="s">
        <v>81</v>
      </c>
      <c r="C10" s="390">
        <v>10000000</v>
      </c>
      <c r="D10" s="390"/>
      <c r="E10" s="390">
        <v>10000000</v>
      </c>
      <c r="F10" s="390"/>
      <c r="G10" s="390">
        <v>10000000</v>
      </c>
      <c r="H10" s="394"/>
    </row>
    <row r="11" spans="2:10" x14ac:dyDescent="0.35">
      <c r="B11" s="65" t="s">
        <v>145</v>
      </c>
      <c r="C11" s="416">
        <f>C8/C7</f>
        <v>0.94000000000000006</v>
      </c>
      <c r="D11" s="417"/>
      <c r="E11" s="332" t="s">
        <v>17</v>
      </c>
      <c r="F11" s="333"/>
      <c r="G11" s="334">
        <f>G8/G7</f>
        <v>0.93765925181521126</v>
      </c>
      <c r="H11" s="335"/>
    </row>
    <row r="12" spans="2:10" x14ac:dyDescent="0.35">
      <c r="B12" s="65" t="s">
        <v>144</v>
      </c>
      <c r="C12" s="414">
        <f>C9/C7</f>
        <v>0.69087451898092844</v>
      </c>
      <c r="D12" s="414"/>
      <c r="E12" s="391">
        <f>E9/E7</f>
        <v>0.83744327544541242</v>
      </c>
      <c r="F12" s="391"/>
      <c r="G12" s="395">
        <f>G9/G7</f>
        <v>0.84078411375483242</v>
      </c>
      <c r="H12" s="396"/>
    </row>
    <row r="13" spans="2:10" ht="15" thickBot="1" x14ac:dyDescent="0.4">
      <c r="B13" s="66" t="s">
        <v>80</v>
      </c>
      <c r="C13" s="415">
        <f>C10/C7</f>
        <v>5.4245172993281194</v>
      </c>
      <c r="D13" s="415"/>
      <c r="E13" s="392">
        <f>E10/E7</f>
        <v>5.5707885674048701</v>
      </c>
      <c r="F13" s="392"/>
      <c r="G13" s="397">
        <f>G10/G7</f>
        <v>5.3228097835372949</v>
      </c>
      <c r="H13" s="398"/>
    </row>
    <row r="14" spans="2:10" ht="15" thickBot="1" x14ac:dyDescent="0.4">
      <c r="B14" s="387" t="s">
        <v>70</v>
      </c>
      <c r="C14" s="388"/>
      <c r="D14" s="388"/>
      <c r="E14" s="388"/>
      <c r="F14" s="388"/>
      <c r="G14" s="388"/>
      <c r="H14" s="389"/>
    </row>
    <row r="15" spans="2:10" ht="14.5" customHeight="1" x14ac:dyDescent="0.35">
      <c r="B15" s="59" t="s">
        <v>76</v>
      </c>
      <c r="C15" s="385" t="s">
        <v>17</v>
      </c>
      <c r="D15" s="386"/>
      <c r="E15" s="385" t="s">
        <v>17</v>
      </c>
      <c r="F15" s="386"/>
      <c r="G15" s="339" t="s">
        <v>68</v>
      </c>
      <c r="H15" s="340"/>
    </row>
    <row r="16" spans="2:10" x14ac:dyDescent="0.35">
      <c r="B16" s="21" t="s">
        <v>69</v>
      </c>
      <c r="C16" s="418">
        <v>4.2500000000000003E-2</v>
      </c>
      <c r="D16" s="419"/>
      <c r="E16" s="382">
        <v>4.2000000000000003E-2</v>
      </c>
      <c r="F16" s="383"/>
      <c r="G16" s="341">
        <v>4.1000000000000002E-2</v>
      </c>
      <c r="H16" s="342"/>
    </row>
    <row r="17" spans="2:8" ht="38" customHeight="1" x14ac:dyDescent="0.35">
      <c r="B17" s="24" t="s">
        <v>83</v>
      </c>
      <c r="C17" s="380">
        <v>0.02</v>
      </c>
      <c r="D17" s="381"/>
      <c r="E17" s="380">
        <v>0.02</v>
      </c>
      <c r="F17" s="381"/>
      <c r="G17" s="343" t="s">
        <v>121</v>
      </c>
      <c r="H17" s="344"/>
    </row>
    <row r="18" spans="2:8" x14ac:dyDescent="0.35">
      <c r="B18" s="20" t="s">
        <v>77</v>
      </c>
      <c r="C18" s="345">
        <v>0.02</v>
      </c>
      <c r="D18" s="384"/>
      <c r="E18" s="345">
        <v>0.02</v>
      </c>
      <c r="F18" s="384"/>
      <c r="G18" s="345">
        <v>0.02</v>
      </c>
      <c r="H18" s="346"/>
    </row>
    <row r="19" spans="2:8" ht="15" thickBot="1" x14ac:dyDescent="0.4">
      <c r="B19" s="20" t="s">
        <v>78</v>
      </c>
      <c r="C19" s="376">
        <v>3.5000000000000001E-3</v>
      </c>
      <c r="D19" s="377"/>
      <c r="E19" s="376">
        <v>8.0000000000000002E-3</v>
      </c>
      <c r="F19" s="377"/>
      <c r="G19" s="345">
        <v>0.01</v>
      </c>
      <c r="H19" s="346"/>
    </row>
    <row r="20" spans="2:8" x14ac:dyDescent="0.35">
      <c r="B20" s="404" t="s">
        <v>30</v>
      </c>
      <c r="C20" s="405"/>
      <c r="D20" s="405"/>
      <c r="E20" s="406"/>
      <c r="F20" s="406"/>
      <c r="G20" s="406"/>
      <c r="H20" s="407"/>
    </row>
    <row r="21" spans="2:8" x14ac:dyDescent="0.35">
      <c r="B21" s="46" t="s">
        <v>31</v>
      </c>
      <c r="C21" s="408">
        <v>4.2500000000000003E-2</v>
      </c>
      <c r="D21" s="408"/>
      <c r="E21" s="408">
        <v>4.2000000000000003E-2</v>
      </c>
      <c r="F21" s="408"/>
      <c r="G21" s="408">
        <v>4.1000000000000002E-2</v>
      </c>
      <c r="H21" s="409"/>
    </row>
    <row r="22" spans="2:8" ht="29" customHeight="1" x14ac:dyDescent="0.35">
      <c r="B22" s="47" t="s">
        <v>32</v>
      </c>
      <c r="C22" s="48">
        <v>0.02</v>
      </c>
      <c r="D22" s="48">
        <v>4.2500000000000003E-2</v>
      </c>
      <c r="E22" s="48">
        <v>0.02</v>
      </c>
      <c r="F22" s="48">
        <v>4.2000000000000003E-2</v>
      </c>
      <c r="G22" s="97" t="s">
        <v>121</v>
      </c>
      <c r="H22" s="57">
        <v>4.1000000000000002E-2</v>
      </c>
    </row>
    <row r="23" spans="2:8" x14ac:dyDescent="0.35">
      <c r="B23" s="46" t="s">
        <v>28</v>
      </c>
      <c r="C23" s="49" t="s">
        <v>17</v>
      </c>
      <c r="D23" s="50" t="s">
        <v>92</v>
      </c>
      <c r="E23" s="49" t="s">
        <v>17</v>
      </c>
      <c r="F23" s="50" t="s">
        <v>29</v>
      </c>
      <c r="G23" s="49" t="s">
        <v>17</v>
      </c>
      <c r="H23" s="58" t="s">
        <v>79</v>
      </c>
    </row>
    <row r="24" spans="2:8" ht="15" thickBot="1" x14ac:dyDescent="0.4">
      <c r="B24" s="51" t="s">
        <v>27</v>
      </c>
      <c r="C24" s="412">
        <v>82</v>
      </c>
      <c r="D24" s="413"/>
      <c r="E24" s="402">
        <v>83</v>
      </c>
      <c r="F24" s="403"/>
      <c r="G24" s="410">
        <v>82</v>
      </c>
      <c r="H24" s="411"/>
    </row>
    <row r="25" spans="2:8" ht="14.5" customHeight="1" thickBot="1" x14ac:dyDescent="0.4">
      <c r="B25" s="399" t="s">
        <v>23</v>
      </c>
      <c r="C25" s="400"/>
      <c r="D25" s="400"/>
      <c r="E25" s="400"/>
      <c r="F25" s="400"/>
      <c r="G25" s="400"/>
      <c r="H25" s="401"/>
    </row>
    <row r="26" spans="2:8" x14ac:dyDescent="0.35">
      <c r="B26" s="22" t="s">
        <v>309</v>
      </c>
      <c r="C26" s="135"/>
      <c r="D26" s="135"/>
      <c r="E26" s="374"/>
      <c r="F26" s="374"/>
      <c r="G26" s="374"/>
      <c r="H26" s="375"/>
    </row>
    <row r="27" spans="2:8" ht="15" thickBot="1" x14ac:dyDescent="0.4">
      <c r="B27" s="30" t="s">
        <v>23</v>
      </c>
      <c r="C27" s="17">
        <v>10000000</v>
      </c>
      <c r="D27" s="17">
        <v>10000000</v>
      </c>
      <c r="E27" s="17">
        <v>10000000</v>
      </c>
      <c r="F27" s="17">
        <v>10000000</v>
      </c>
      <c r="G27" s="17">
        <v>10000000</v>
      </c>
      <c r="H27" s="23">
        <v>10000000</v>
      </c>
    </row>
    <row r="28" spans="2:8" ht="15" thickBot="1" x14ac:dyDescent="0.4">
      <c r="B28" s="12" t="s">
        <v>315</v>
      </c>
      <c r="C28" s="14">
        <f>C27/C7</f>
        <v>5.4245172993281194</v>
      </c>
      <c r="D28" s="14">
        <f>D27/C7</f>
        <v>5.4245172993281194</v>
      </c>
      <c r="E28" s="52">
        <f>E27/E7</f>
        <v>5.5707885674048701</v>
      </c>
      <c r="F28" s="54">
        <f>F27/E7</f>
        <v>5.5707885674048701</v>
      </c>
      <c r="G28" s="14">
        <f>G27/G7</f>
        <v>5.3228097835372949</v>
      </c>
      <c r="H28" s="28">
        <f>H27/G7</f>
        <v>5.3228097835372949</v>
      </c>
    </row>
    <row r="29" spans="2:8" x14ac:dyDescent="0.35">
      <c r="B29" s="22" t="s">
        <v>310</v>
      </c>
      <c r="C29" s="136"/>
      <c r="D29" s="136"/>
      <c r="E29" s="370"/>
      <c r="F29" s="370"/>
      <c r="G29" s="370"/>
      <c r="H29" s="371"/>
    </row>
    <row r="30" spans="2:8" ht="15" thickBot="1" x14ac:dyDescent="0.4">
      <c r="B30" s="30" t="s">
        <v>23</v>
      </c>
      <c r="C30" s="17">
        <v>10000000</v>
      </c>
      <c r="D30" s="17">
        <v>10000000</v>
      </c>
      <c r="E30" s="17">
        <v>10000000</v>
      </c>
      <c r="F30" s="17">
        <v>10000000</v>
      </c>
      <c r="G30" s="17">
        <v>10000000</v>
      </c>
      <c r="H30" s="23">
        <v>10000000</v>
      </c>
    </row>
    <row r="31" spans="2:8" ht="15" thickBot="1" x14ac:dyDescent="0.4">
      <c r="B31" s="12" t="s">
        <v>316</v>
      </c>
      <c r="C31" s="14">
        <f>C30/C7</f>
        <v>5.4245172993281194</v>
      </c>
      <c r="D31" s="14">
        <f>D30/C7</f>
        <v>5.4245172993281194</v>
      </c>
      <c r="E31" s="52">
        <f>E30/E7</f>
        <v>5.5707885674048701</v>
      </c>
      <c r="F31" s="54">
        <f>F30/E7</f>
        <v>5.5707885674048701</v>
      </c>
      <c r="G31" s="14">
        <f>G30/G7</f>
        <v>5.3228097835372949</v>
      </c>
      <c r="H31" s="28">
        <f>H30/G7</f>
        <v>5.3228097835372949</v>
      </c>
    </row>
    <row r="32" spans="2:8" x14ac:dyDescent="0.35">
      <c r="B32" s="22" t="s">
        <v>311</v>
      </c>
      <c r="C32" s="136"/>
      <c r="D32" s="136"/>
      <c r="E32" s="370"/>
      <c r="F32" s="370"/>
      <c r="G32" s="370"/>
      <c r="H32" s="371"/>
    </row>
    <row r="33" spans="2:8" ht="15" thickBot="1" x14ac:dyDescent="0.4">
      <c r="B33" s="30" t="s">
        <v>23</v>
      </c>
      <c r="C33" s="17">
        <v>10000000</v>
      </c>
      <c r="D33" s="17">
        <v>10000000</v>
      </c>
      <c r="E33" s="17">
        <v>10000000</v>
      </c>
      <c r="F33" s="17">
        <v>10000000</v>
      </c>
      <c r="G33" s="17">
        <v>10000000</v>
      </c>
      <c r="H33" s="23">
        <v>10000000</v>
      </c>
    </row>
    <row r="34" spans="2:8" ht="15" thickBot="1" x14ac:dyDescent="0.4">
      <c r="B34" s="12" t="s">
        <v>317</v>
      </c>
      <c r="C34" s="14">
        <f>C33/C7</f>
        <v>5.4245172993281194</v>
      </c>
      <c r="D34" s="14">
        <f>D33/C7</f>
        <v>5.4245172993281194</v>
      </c>
      <c r="E34" s="52">
        <f>E33/E7</f>
        <v>5.5707885674048701</v>
      </c>
      <c r="F34" s="54">
        <f>F33/E7</f>
        <v>5.5707885674048701</v>
      </c>
      <c r="G34" s="14">
        <f>G33/G7</f>
        <v>5.3228097835372949</v>
      </c>
      <c r="H34" s="28">
        <f>H33/G7</f>
        <v>5.3228097835372949</v>
      </c>
    </row>
    <row r="35" spans="2:8" x14ac:dyDescent="0.35">
      <c r="B35" s="22" t="s">
        <v>312</v>
      </c>
      <c r="C35" s="136"/>
      <c r="D35" s="136"/>
      <c r="E35" s="370"/>
      <c r="F35" s="370"/>
      <c r="G35" s="370"/>
      <c r="H35" s="371"/>
    </row>
    <row r="36" spans="2:8" ht="15" thickBot="1" x14ac:dyDescent="0.4">
      <c r="B36" s="30" t="s">
        <v>23</v>
      </c>
      <c r="C36" s="17">
        <v>0</v>
      </c>
      <c r="D36" s="17">
        <v>10000000</v>
      </c>
      <c r="E36" s="17">
        <v>10000000</v>
      </c>
      <c r="F36" s="17">
        <v>10000000</v>
      </c>
      <c r="G36" s="17">
        <v>10000000</v>
      </c>
      <c r="H36" s="23">
        <v>10000000</v>
      </c>
    </row>
    <row r="37" spans="2:8" ht="15" thickBot="1" x14ac:dyDescent="0.4">
      <c r="B37" s="12" t="s">
        <v>318</v>
      </c>
      <c r="C37" s="14">
        <f>C36/C7</f>
        <v>0</v>
      </c>
      <c r="D37" s="14">
        <f>D36/C7</f>
        <v>5.4245172993281194</v>
      </c>
      <c r="E37" s="52">
        <f>E36/E7</f>
        <v>5.5707885674048701</v>
      </c>
      <c r="F37" s="54">
        <f>F36/E7</f>
        <v>5.5707885674048701</v>
      </c>
      <c r="G37" s="14">
        <f>G36/G7</f>
        <v>5.3228097835372949</v>
      </c>
      <c r="H37" s="28">
        <f>H36/G7</f>
        <v>5.3228097835372949</v>
      </c>
    </row>
    <row r="38" spans="2:8" x14ac:dyDescent="0.35">
      <c r="B38" s="22" t="s">
        <v>313</v>
      </c>
      <c r="C38" s="136"/>
      <c r="D38" s="136"/>
      <c r="E38" s="370"/>
      <c r="F38" s="370"/>
      <c r="G38" s="370"/>
      <c r="H38" s="371"/>
    </row>
    <row r="39" spans="2:8" ht="15" thickBot="1" x14ac:dyDescent="0.4">
      <c r="B39" s="30" t="s">
        <v>23</v>
      </c>
      <c r="C39" s="17">
        <v>0</v>
      </c>
      <c r="D39" s="17">
        <v>10000000</v>
      </c>
      <c r="E39" s="17">
        <v>0</v>
      </c>
      <c r="F39" s="17">
        <v>10000000</v>
      </c>
      <c r="G39" s="17">
        <v>0</v>
      </c>
      <c r="H39" s="23">
        <v>10000000</v>
      </c>
    </row>
    <row r="40" spans="2:8" ht="15" thickBot="1" x14ac:dyDescent="0.4">
      <c r="B40" s="12" t="s">
        <v>319</v>
      </c>
      <c r="C40" s="14">
        <f>C39/C7</f>
        <v>0</v>
      </c>
      <c r="D40" s="14">
        <f>D39/C7</f>
        <v>5.4245172993281194</v>
      </c>
      <c r="E40" s="14">
        <f>E39/E7</f>
        <v>0</v>
      </c>
      <c r="F40" s="54">
        <f>F39/E7</f>
        <v>5.5707885674048701</v>
      </c>
      <c r="G40" s="14">
        <f>G39/G7</f>
        <v>0</v>
      </c>
      <c r="H40" s="28">
        <f>H39/G7</f>
        <v>5.3228097835372949</v>
      </c>
    </row>
    <row r="41" spans="2:8" x14ac:dyDescent="0.35">
      <c r="B41" s="22" t="s">
        <v>314</v>
      </c>
      <c r="C41" s="135"/>
      <c r="D41" s="135"/>
      <c r="E41" s="372"/>
      <c r="F41" s="372"/>
      <c r="G41" s="372"/>
      <c r="H41" s="373"/>
    </row>
    <row r="42" spans="2:8" ht="15" thickBot="1" x14ac:dyDescent="0.4">
      <c r="B42" s="30" t="s">
        <v>23</v>
      </c>
      <c r="C42" s="17">
        <v>0</v>
      </c>
      <c r="D42" s="17">
        <v>10426011</v>
      </c>
      <c r="E42" s="17">
        <v>0</v>
      </c>
      <c r="F42" s="17">
        <v>10000106</v>
      </c>
      <c r="G42" s="17">
        <v>0</v>
      </c>
      <c r="H42" s="23">
        <v>10000013</v>
      </c>
    </row>
    <row r="43" spans="2:8" ht="15" thickBot="1" x14ac:dyDescent="0.4">
      <c r="B43" s="12" t="s">
        <v>320</v>
      </c>
      <c r="C43" s="15">
        <f>C42/C7</f>
        <v>0</v>
      </c>
      <c r="D43" s="55">
        <f>D42/C7</f>
        <v>5.6556077032485268</v>
      </c>
      <c r="E43" s="15">
        <f>E42/E7</f>
        <v>0</v>
      </c>
      <c r="F43" s="67">
        <f>F42/E7</f>
        <v>5.5708476177636852</v>
      </c>
      <c r="G43" s="15">
        <f>G42/G7</f>
        <v>0</v>
      </c>
      <c r="H43" s="16">
        <f>H42/G7</f>
        <v>5.3228167031900133</v>
      </c>
    </row>
    <row r="44" spans="2:8" ht="15" customHeight="1" thickBot="1" x14ac:dyDescent="0.4">
      <c r="B44" s="399" t="s">
        <v>84</v>
      </c>
      <c r="C44" s="400"/>
      <c r="D44" s="400"/>
      <c r="E44" s="400"/>
      <c r="F44" s="400"/>
      <c r="G44" s="400"/>
      <c r="H44" s="401"/>
    </row>
    <row r="45" spans="2:8" x14ac:dyDescent="0.35">
      <c r="B45" s="22" t="s">
        <v>309</v>
      </c>
      <c r="C45" s="135"/>
      <c r="D45" s="135"/>
      <c r="E45" s="374"/>
      <c r="F45" s="374"/>
      <c r="G45" s="374"/>
      <c r="H45" s="375"/>
    </row>
    <row r="46" spans="2:8" ht="15" thickBot="1" x14ac:dyDescent="0.4">
      <c r="B46" s="30" t="s">
        <v>84</v>
      </c>
      <c r="C46" s="17">
        <v>1556151</v>
      </c>
      <c r="D46" s="17">
        <v>2100704</v>
      </c>
      <c r="E46" s="17">
        <v>1564653</v>
      </c>
      <c r="F46" s="17">
        <v>1901122</v>
      </c>
      <c r="G46" s="17">
        <v>1687252</v>
      </c>
      <c r="H46" s="23">
        <v>2083204</v>
      </c>
    </row>
    <row r="47" spans="2:8" ht="15" thickBot="1" x14ac:dyDescent="0.4">
      <c r="B47" s="12" t="s">
        <v>321</v>
      </c>
      <c r="C47" s="14">
        <f>C46/C7</f>
        <v>0.84413680198667518</v>
      </c>
      <c r="D47" s="54">
        <f>D46/C7</f>
        <v>1.1395305188767777</v>
      </c>
      <c r="E47" s="14">
        <f>E46/E7</f>
        <v>0.87163510443557324</v>
      </c>
      <c r="F47" s="14">
        <f>F46/E7</f>
        <v>1.0590748702841881</v>
      </c>
      <c r="G47" s="52">
        <f>G46/G7</f>
        <v>0.89809214528928671</v>
      </c>
      <c r="H47" s="28">
        <f>H46/G7</f>
        <v>1.1088498632304027</v>
      </c>
    </row>
    <row r="48" spans="2:8" x14ac:dyDescent="0.35">
      <c r="B48" s="22" t="s">
        <v>310</v>
      </c>
      <c r="C48" s="136"/>
      <c r="D48" s="136"/>
      <c r="E48" s="370"/>
      <c r="F48" s="370"/>
      <c r="G48" s="370"/>
      <c r="H48" s="371"/>
    </row>
    <row r="49" spans="2:8" ht="15" thickBot="1" x14ac:dyDescent="0.4">
      <c r="B49" s="30" t="s">
        <v>85</v>
      </c>
      <c r="C49" s="10">
        <v>1798082</v>
      </c>
      <c r="D49" s="10">
        <v>3224857</v>
      </c>
      <c r="E49" s="10">
        <v>1631003</v>
      </c>
      <c r="F49" s="10">
        <v>2735057</v>
      </c>
      <c r="G49" s="10">
        <v>1715002</v>
      </c>
      <c r="H49" s="27">
        <v>2828215</v>
      </c>
    </row>
    <row r="50" spans="2:8" ht="15" thickBot="1" x14ac:dyDescent="0.4">
      <c r="B50" s="12" t="s">
        <v>322</v>
      </c>
      <c r="C50" s="52">
        <f>C49/C7</f>
        <v>0.97537269146105032</v>
      </c>
      <c r="D50" s="54">
        <f>D49/C7</f>
        <v>1.7493292584359381</v>
      </c>
      <c r="E50" s="14">
        <f>E49/E7</f>
        <v>0.90859728658030459</v>
      </c>
      <c r="F50" s="14">
        <f>F49/E7</f>
        <v>1.5236424266800663</v>
      </c>
      <c r="G50" s="14">
        <f>G49/G7</f>
        <v>0.91286294243860266</v>
      </c>
      <c r="H50" s="28">
        <f>H49/G7</f>
        <v>1.5054050471946929</v>
      </c>
    </row>
    <row r="51" spans="2:8" x14ac:dyDescent="0.35">
      <c r="B51" s="22" t="s">
        <v>311</v>
      </c>
      <c r="C51" s="136"/>
      <c r="D51" s="136"/>
      <c r="E51" s="370"/>
      <c r="F51" s="370"/>
      <c r="G51" s="370"/>
      <c r="H51" s="371"/>
    </row>
    <row r="52" spans="2:8" ht="15" thickBot="1" x14ac:dyDescent="0.4">
      <c r="B52" s="30" t="s">
        <v>85</v>
      </c>
      <c r="C52" s="17">
        <v>1703738</v>
      </c>
      <c r="D52" s="17">
        <v>4681152</v>
      </c>
      <c r="E52" s="17">
        <v>1611885</v>
      </c>
      <c r="F52" s="17">
        <v>4028307</v>
      </c>
      <c r="G52" s="17">
        <v>1591404</v>
      </c>
      <c r="H52" s="23">
        <v>4034696</v>
      </c>
    </row>
    <row r="53" spans="2:8" ht="15" thickBot="1" x14ac:dyDescent="0.4">
      <c r="B53" s="12" t="s">
        <v>323</v>
      </c>
      <c r="C53" s="14">
        <f>C52/C7</f>
        <v>0.92419562545226908</v>
      </c>
      <c r="D53" s="54">
        <f>D52/C7</f>
        <v>2.5392990004784424</v>
      </c>
      <c r="E53" s="52">
        <f>E52/E7</f>
        <v>0.89794705299713995</v>
      </c>
      <c r="F53" s="14">
        <f>F52/E7</f>
        <v>2.2440846581597009</v>
      </c>
      <c r="G53" s="14">
        <f>G52/G7</f>
        <v>0.84707407807603852</v>
      </c>
      <c r="H53" s="28">
        <f>H52/G7</f>
        <v>2.1475919342398786</v>
      </c>
    </row>
    <row r="54" spans="2:8" x14ac:dyDescent="0.35">
      <c r="B54" s="22" t="s">
        <v>312</v>
      </c>
      <c r="C54" s="136"/>
      <c r="D54" s="136"/>
      <c r="E54" s="370"/>
      <c r="F54" s="370"/>
      <c r="G54" s="370"/>
      <c r="H54" s="371"/>
    </row>
    <row r="55" spans="2:8" ht="15" thickBot="1" x14ac:dyDescent="0.4">
      <c r="B55" s="30" t="s">
        <v>85</v>
      </c>
      <c r="C55" s="17">
        <v>15778</v>
      </c>
      <c r="D55" s="17">
        <v>6403013</v>
      </c>
      <c r="E55" s="17">
        <v>572564</v>
      </c>
      <c r="F55" s="17">
        <v>5665413</v>
      </c>
      <c r="G55" s="17">
        <v>308589</v>
      </c>
      <c r="H55" s="23">
        <v>5698084</v>
      </c>
    </row>
    <row r="56" spans="2:8" ht="15" thickBot="1" x14ac:dyDescent="0.4">
      <c r="B56" s="12" t="s">
        <v>324</v>
      </c>
      <c r="C56" s="14">
        <f>C55/C7</f>
        <v>8.5588033948799068E-3</v>
      </c>
      <c r="D56" s="54">
        <f>D55/C7</f>
        <v>3.473325478632284</v>
      </c>
      <c r="E56" s="52">
        <f>E55/E7</f>
        <v>0.31896329853076022</v>
      </c>
      <c r="F56" s="14">
        <f>F55/E7</f>
        <v>3.1560817970026931</v>
      </c>
      <c r="G56" s="14">
        <f>G55/G7</f>
        <v>0.16425605482919903</v>
      </c>
      <c r="H56" s="28">
        <f>H55/G7</f>
        <v>3.032981726261732</v>
      </c>
    </row>
    <row r="57" spans="2:8" x14ac:dyDescent="0.35">
      <c r="B57" s="22" t="s">
        <v>313</v>
      </c>
      <c r="C57" s="136"/>
      <c r="D57" s="136"/>
      <c r="E57" s="370"/>
      <c r="F57" s="370"/>
      <c r="G57" s="370"/>
      <c r="H57" s="371"/>
    </row>
    <row r="58" spans="2:8" ht="15" thickBot="1" x14ac:dyDescent="0.4">
      <c r="B58" s="30" t="s">
        <v>85</v>
      </c>
      <c r="C58" s="17">
        <v>0</v>
      </c>
      <c r="D58" s="17">
        <v>8067504</v>
      </c>
      <c r="E58" s="17">
        <v>0</v>
      </c>
      <c r="F58" s="17">
        <v>7515700</v>
      </c>
      <c r="G58" s="17">
        <v>0</v>
      </c>
      <c r="H58" s="23">
        <v>7471283</v>
      </c>
    </row>
    <row r="59" spans="2:8" ht="15" thickBot="1" x14ac:dyDescent="0.4">
      <c r="B59" s="12" t="s">
        <v>325</v>
      </c>
      <c r="C59" s="15">
        <f>C58/C7</f>
        <v>0</v>
      </c>
      <c r="D59" s="54">
        <f>D58/C7</f>
        <v>4.3762315010398796</v>
      </c>
      <c r="E59" s="15">
        <f>E58/E7</f>
        <v>0</v>
      </c>
      <c r="F59" s="14">
        <f>F58/E7</f>
        <v>4.1868375636044783</v>
      </c>
      <c r="G59" s="14">
        <f>G58/G7</f>
        <v>0</v>
      </c>
      <c r="H59" s="28">
        <f>H58/G7</f>
        <v>3.9768218247975868</v>
      </c>
    </row>
    <row r="60" spans="2:8" x14ac:dyDescent="0.35">
      <c r="B60" s="22" t="s">
        <v>314</v>
      </c>
      <c r="C60" s="135"/>
      <c r="D60" s="135"/>
      <c r="E60" s="372"/>
      <c r="F60" s="372"/>
      <c r="G60" s="372"/>
      <c r="H60" s="373"/>
    </row>
    <row r="61" spans="2:8" ht="15" thickBot="1" x14ac:dyDescent="0.4">
      <c r="B61" s="30" t="s">
        <v>85</v>
      </c>
      <c r="C61" s="13">
        <v>0</v>
      </c>
      <c r="D61" s="19">
        <v>10426011</v>
      </c>
      <c r="E61" s="13">
        <v>0</v>
      </c>
      <c r="F61" s="17">
        <v>10000106</v>
      </c>
      <c r="G61" s="18">
        <v>0</v>
      </c>
      <c r="H61" s="26">
        <v>10000013</v>
      </c>
    </row>
    <row r="62" spans="2:8" ht="15" thickBot="1" x14ac:dyDescent="0.4">
      <c r="B62" s="12" t="s">
        <v>326</v>
      </c>
      <c r="C62" s="15">
        <f>C61/C7</f>
        <v>0</v>
      </c>
      <c r="D62" s="55">
        <f>D61/C7</f>
        <v>5.6556077032485268</v>
      </c>
      <c r="E62" s="15">
        <f>E61/E7</f>
        <v>0</v>
      </c>
      <c r="F62" s="67">
        <f>F61/E7</f>
        <v>5.5708476177636852</v>
      </c>
      <c r="G62" s="15">
        <f>G61/G7</f>
        <v>0</v>
      </c>
      <c r="H62" s="16">
        <f>H61/G7</f>
        <v>5.3228167031900133</v>
      </c>
    </row>
  </sheetData>
  <sheetProtection algorithmName="SHA-512" hashValue="aSUqR+HNZ5SaDJdHSH3aWL/DMBcLY0w+UdXdkc6ely4Wujr9abUxuzYgRpBR+zjxI/DiJNtQr+stp7SjlLtP1w==" saltValue="O+mJKTjfhfqSiEJIWpmrrQ==" spinCount="100000" sheet="1" selectLockedCells="1" selectUnlockedCells="1"/>
  <mergeCells count="68">
    <mergeCell ref="C15:D15"/>
    <mergeCell ref="C16:D16"/>
    <mergeCell ref="C17:D17"/>
    <mergeCell ref="C18:D18"/>
    <mergeCell ref="C19:D19"/>
    <mergeCell ref="C7:D7"/>
    <mergeCell ref="C9:D9"/>
    <mergeCell ref="C10:D10"/>
    <mergeCell ref="C12:D12"/>
    <mergeCell ref="C13:D13"/>
    <mergeCell ref="C11:D11"/>
    <mergeCell ref="E24:F24"/>
    <mergeCell ref="B20:H20"/>
    <mergeCell ref="E21:F21"/>
    <mergeCell ref="G21:H21"/>
    <mergeCell ref="G24:H24"/>
    <mergeCell ref="C21:D21"/>
    <mergeCell ref="C24:D24"/>
    <mergeCell ref="B44:H44"/>
    <mergeCell ref="B25:H25"/>
    <mergeCell ref="E26:H26"/>
    <mergeCell ref="E29:H29"/>
    <mergeCell ref="E32:H32"/>
    <mergeCell ref="E41:H41"/>
    <mergeCell ref="E35:H35"/>
    <mergeCell ref="E38:H38"/>
    <mergeCell ref="E19:F19"/>
    <mergeCell ref="E7:F7"/>
    <mergeCell ref="E17:F17"/>
    <mergeCell ref="E16:F16"/>
    <mergeCell ref="E18:F18"/>
    <mergeCell ref="E15:F15"/>
    <mergeCell ref="B14:H14"/>
    <mergeCell ref="E9:F9"/>
    <mergeCell ref="E10:F10"/>
    <mergeCell ref="E12:F12"/>
    <mergeCell ref="E13:F13"/>
    <mergeCell ref="G7:H7"/>
    <mergeCell ref="G9:H9"/>
    <mergeCell ref="G10:H10"/>
    <mergeCell ref="G12:H12"/>
    <mergeCell ref="G13:H13"/>
    <mergeCell ref="E51:H51"/>
    <mergeCell ref="E60:H60"/>
    <mergeCell ref="E45:H45"/>
    <mergeCell ref="E48:H48"/>
    <mergeCell ref="E54:H54"/>
    <mergeCell ref="E57:H57"/>
    <mergeCell ref="B1:H2"/>
    <mergeCell ref="B3:B4"/>
    <mergeCell ref="B5:B6"/>
    <mergeCell ref="E5:F5"/>
    <mergeCell ref="E6:F6"/>
    <mergeCell ref="G5:H5"/>
    <mergeCell ref="G6:H6"/>
    <mergeCell ref="C5:D5"/>
    <mergeCell ref="C6:D6"/>
    <mergeCell ref="C3:F4"/>
    <mergeCell ref="G15:H15"/>
    <mergeCell ref="G16:H16"/>
    <mergeCell ref="G17:H17"/>
    <mergeCell ref="G18:H18"/>
    <mergeCell ref="G19:H19"/>
    <mergeCell ref="E11:F11"/>
    <mergeCell ref="G11:H11"/>
    <mergeCell ref="C8:D8"/>
    <mergeCell ref="E8:F8"/>
    <mergeCell ref="G8:H8"/>
  </mergeCells>
  <conditionalFormatting sqref="D23">
    <cfRule type="expression" dxfId="25" priority="1">
      <formula>D23=MAX(#REF!)</formula>
    </cfRule>
  </conditionalFormatting>
  <conditionalFormatting sqref="F23">
    <cfRule type="expression" dxfId="24" priority="2946">
      <formula>F23=MAX(#REF!)</formula>
    </cfRule>
  </conditionalFormatting>
  <printOptions horizontalCentered="1" verticalCentered="1"/>
  <pageMargins left="0" right="0" top="0" bottom="0" header="0" footer="0"/>
  <pageSetup paperSize="9" scale="56" fitToHeight="0" orientation="landscape" r:id="rId1"/>
  <headerFooter>
    <oddFooter>&amp;L_x000D_&amp;1#&amp;"Calibri"&amp;8&amp;K0000FF Internal</oddFooter>
  </headerFooter>
  <ignoredErrors>
    <ignoredError sqref="I28:I62 B30 E28:H41 C28:D41 E43:H45 E42 E47:H48 E50:H51 G49 E53:H54 E56:H57 G55 E59:H60 E58 E62:H62 E61 G42 G58 G61 C43:D45 C42 C47:D48 C50:D51 C53:D54 C56:D57 C59:D60 C58 C62:D62 C61 B33 B36 B39 B42 B44 B49 B52 B55 B58 B61 B46"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5253F-2FE4-49B6-B7E4-9919A6379BC8}">
  <sheetPr>
    <pageSetUpPr fitToPage="1"/>
  </sheetPr>
  <dimension ref="B1:J200"/>
  <sheetViews>
    <sheetView showGridLines="0" zoomScale="70" zoomScaleNormal="70" workbookViewId="0"/>
  </sheetViews>
  <sheetFormatPr defaultRowHeight="14.5" x14ac:dyDescent="0.35"/>
  <cols>
    <col min="2" max="2" width="62.81640625" bestFit="1" customWidth="1"/>
    <col min="3" max="3" width="42.90625" customWidth="1"/>
    <col min="4" max="4" width="41.81640625" customWidth="1"/>
    <col min="5" max="5" width="46.453125" customWidth="1"/>
    <col min="6" max="6" width="51.08984375" customWidth="1"/>
    <col min="7" max="7" width="54.1796875" customWidth="1"/>
    <col min="8" max="8" width="59.81640625" customWidth="1"/>
  </cols>
  <sheetData>
    <row r="1" spans="2:10" x14ac:dyDescent="0.35">
      <c r="B1" s="347"/>
      <c r="C1" s="347"/>
      <c r="D1" s="347"/>
      <c r="E1" s="347"/>
      <c r="F1" s="347"/>
      <c r="G1" s="347"/>
      <c r="H1" s="347"/>
    </row>
    <row r="2" spans="2:10" ht="51" customHeight="1" thickBot="1" x14ac:dyDescent="0.4">
      <c r="B2" s="347"/>
      <c r="C2" s="347"/>
      <c r="D2" s="347"/>
      <c r="E2" s="347"/>
      <c r="F2" s="347"/>
      <c r="G2" s="347"/>
      <c r="H2" s="347"/>
    </row>
    <row r="3" spans="2:10" ht="48" customHeight="1" thickBot="1" x14ac:dyDescent="0.4">
      <c r="B3" s="348" t="s">
        <v>142</v>
      </c>
      <c r="C3" s="446" t="s">
        <v>196</v>
      </c>
      <c r="D3" s="447"/>
      <c r="E3" s="447"/>
      <c r="F3" s="448"/>
      <c r="G3" s="53"/>
      <c r="H3" s="63" t="s">
        <v>111</v>
      </c>
      <c r="J3" s="62"/>
    </row>
    <row r="4" spans="2:10" ht="44" customHeight="1" thickBot="1" x14ac:dyDescent="0.4">
      <c r="B4" s="349"/>
      <c r="C4" s="449"/>
      <c r="D4" s="450"/>
      <c r="E4" s="450"/>
      <c r="F4" s="451"/>
      <c r="G4" s="61"/>
      <c r="H4" s="63" t="s">
        <v>112</v>
      </c>
    </row>
    <row r="5" spans="2:10" x14ac:dyDescent="0.35">
      <c r="B5" s="350" t="s">
        <v>8</v>
      </c>
      <c r="C5" s="360" t="s">
        <v>140</v>
      </c>
      <c r="D5" s="361"/>
      <c r="E5" s="440" t="s">
        <v>6</v>
      </c>
      <c r="F5" s="441"/>
      <c r="G5" s="442" t="s">
        <v>7</v>
      </c>
      <c r="H5" s="443"/>
    </row>
    <row r="6" spans="2:10" ht="32.5" customHeight="1" thickBot="1" x14ac:dyDescent="0.4">
      <c r="B6" s="351"/>
      <c r="C6" s="362" t="s">
        <v>141</v>
      </c>
      <c r="D6" s="363"/>
      <c r="E6" s="354" t="s">
        <v>187</v>
      </c>
      <c r="F6" s="355"/>
      <c r="G6" s="444" t="s">
        <v>188</v>
      </c>
      <c r="H6" s="445"/>
    </row>
    <row r="7" spans="2:10" x14ac:dyDescent="0.35">
      <c r="B7" s="25" t="s">
        <v>18</v>
      </c>
      <c r="C7" s="378">
        <v>1447773</v>
      </c>
      <c r="D7" s="379"/>
      <c r="E7" s="378">
        <v>1573752</v>
      </c>
      <c r="F7" s="379"/>
      <c r="G7" s="378">
        <v>1616295</v>
      </c>
      <c r="H7" s="393"/>
    </row>
    <row r="8" spans="2:10" x14ac:dyDescent="0.35">
      <c r="B8" s="25" t="s">
        <v>146</v>
      </c>
      <c r="C8" s="336">
        <v>1360906.62</v>
      </c>
      <c r="D8" s="337"/>
      <c r="E8" s="336" t="s">
        <v>183</v>
      </c>
      <c r="F8" s="337"/>
      <c r="G8" s="336">
        <v>1514910</v>
      </c>
      <c r="H8" s="338"/>
    </row>
    <row r="9" spans="2:10" x14ac:dyDescent="0.35">
      <c r="B9" s="20" t="s">
        <v>143</v>
      </c>
      <c r="C9" s="336">
        <v>898880.54</v>
      </c>
      <c r="D9" s="337"/>
      <c r="E9" s="336">
        <v>1299653</v>
      </c>
      <c r="F9" s="337"/>
      <c r="G9" s="336">
        <v>1332910</v>
      </c>
      <c r="H9" s="338"/>
    </row>
    <row r="10" spans="2:10" x14ac:dyDescent="0.35">
      <c r="B10" s="30" t="s">
        <v>81</v>
      </c>
      <c r="C10" s="390">
        <v>10000000</v>
      </c>
      <c r="D10" s="390"/>
      <c r="E10" s="390">
        <v>10000000</v>
      </c>
      <c r="F10" s="390"/>
      <c r="G10" s="390">
        <v>10000000</v>
      </c>
      <c r="H10" s="394"/>
    </row>
    <row r="11" spans="2:10" x14ac:dyDescent="0.35">
      <c r="B11" s="65" t="s">
        <v>145</v>
      </c>
      <c r="C11" s="334">
        <f>C8/C7</f>
        <v>0.94000000000000006</v>
      </c>
      <c r="D11" s="335"/>
      <c r="E11" s="332" t="s">
        <v>17</v>
      </c>
      <c r="F11" s="333"/>
      <c r="G11" s="334">
        <f>G8/G7</f>
        <v>0.93727320817053816</v>
      </c>
      <c r="H11" s="335"/>
    </row>
    <row r="12" spans="2:10" x14ac:dyDescent="0.35">
      <c r="B12" s="65" t="s">
        <v>144</v>
      </c>
      <c r="C12" s="438">
        <f>C9/C7</f>
        <v>0.62087118629785198</v>
      </c>
      <c r="D12" s="438"/>
      <c r="E12" s="437">
        <f>E9/E7</f>
        <v>0.82583088059618037</v>
      </c>
      <c r="F12" s="437"/>
      <c r="G12" s="438">
        <f>G9/G7</f>
        <v>0.82467000145394254</v>
      </c>
      <c r="H12" s="439"/>
    </row>
    <row r="13" spans="2:10" ht="15" thickBot="1" x14ac:dyDescent="0.4">
      <c r="B13" s="66" t="s">
        <v>80</v>
      </c>
      <c r="C13" s="392">
        <f>C10/C7</f>
        <v>6.9071601694464535</v>
      </c>
      <c r="D13" s="392"/>
      <c r="E13" s="415">
        <f>E10/E7</f>
        <v>6.3542413290022823</v>
      </c>
      <c r="F13" s="415"/>
      <c r="G13" s="415">
        <f>G10/G7</f>
        <v>6.1869893800327294</v>
      </c>
      <c r="H13" s="430"/>
    </row>
    <row r="14" spans="2:10" ht="15" thickBot="1" x14ac:dyDescent="0.4">
      <c r="B14" s="387" t="s">
        <v>70</v>
      </c>
      <c r="C14" s="388"/>
      <c r="D14" s="388"/>
      <c r="E14" s="388"/>
      <c r="F14" s="388"/>
      <c r="G14" s="388"/>
      <c r="H14" s="389"/>
    </row>
    <row r="15" spans="2:10" ht="14.5" customHeight="1" x14ac:dyDescent="0.35">
      <c r="B15" s="59" t="s">
        <v>76</v>
      </c>
      <c r="C15" s="385" t="s">
        <v>17</v>
      </c>
      <c r="D15" s="386"/>
      <c r="E15" s="385" t="s">
        <v>17</v>
      </c>
      <c r="F15" s="386"/>
      <c r="G15" s="339" t="s">
        <v>68</v>
      </c>
      <c r="H15" s="340"/>
    </row>
    <row r="16" spans="2:10" x14ac:dyDescent="0.35">
      <c r="B16" s="21" t="s">
        <v>69</v>
      </c>
      <c r="C16" s="418">
        <v>4.2500000000000003E-2</v>
      </c>
      <c r="D16" s="419"/>
      <c r="E16" s="382">
        <v>4.2000000000000003E-2</v>
      </c>
      <c r="F16" s="383"/>
      <c r="G16" s="341">
        <v>4.1000000000000002E-2</v>
      </c>
      <c r="H16" s="342"/>
    </row>
    <row r="17" spans="2:8" ht="33" customHeight="1" thickBot="1" x14ac:dyDescent="0.4">
      <c r="B17" s="24" t="s">
        <v>75</v>
      </c>
      <c r="C17" s="380">
        <v>0.02</v>
      </c>
      <c r="D17" s="381"/>
      <c r="E17" s="380">
        <v>0.02</v>
      </c>
      <c r="F17" s="381"/>
      <c r="G17" s="343" t="s">
        <v>121</v>
      </c>
      <c r="H17" s="344"/>
    </row>
    <row r="18" spans="2:8" ht="15" thickBot="1" x14ac:dyDescent="0.4">
      <c r="B18" s="387" t="s">
        <v>71</v>
      </c>
      <c r="C18" s="388"/>
      <c r="D18" s="388"/>
      <c r="E18" s="388"/>
      <c r="F18" s="388"/>
      <c r="G18" s="388"/>
      <c r="H18" s="389"/>
    </row>
    <row r="19" spans="2:8" x14ac:dyDescent="0.35">
      <c r="B19" s="56" t="s">
        <v>72</v>
      </c>
      <c r="C19" s="345">
        <v>7.1999999999999995E-2</v>
      </c>
      <c r="D19" s="320"/>
      <c r="E19" s="345">
        <v>6.25E-2</v>
      </c>
      <c r="F19" s="320"/>
      <c r="G19" s="425" t="s">
        <v>17</v>
      </c>
      <c r="H19" s="434"/>
    </row>
    <row r="20" spans="2:8" x14ac:dyDescent="0.35">
      <c r="B20" s="56" t="s">
        <v>148</v>
      </c>
      <c r="C20" s="345">
        <v>7.8E-2</v>
      </c>
      <c r="D20" s="384"/>
      <c r="E20" s="425" t="s">
        <v>17</v>
      </c>
      <c r="F20" s="426"/>
      <c r="G20" s="425" t="s">
        <v>17</v>
      </c>
      <c r="H20" s="426"/>
    </row>
    <row r="21" spans="2:8" x14ac:dyDescent="0.35">
      <c r="B21" s="29" t="s">
        <v>73</v>
      </c>
      <c r="C21" s="425" t="s">
        <v>17</v>
      </c>
      <c r="D21" s="426"/>
      <c r="E21" s="478">
        <v>4.3499999999999997E-2</v>
      </c>
      <c r="F21" s="479"/>
      <c r="G21" s="435" t="s">
        <v>17</v>
      </c>
      <c r="H21" s="436"/>
    </row>
    <row r="22" spans="2:8" x14ac:dyDescent="0.35">
      <c r="B22" s="29" t="s">
        <v>197</v>
      </c>
      <c r="C22" s="425" t="s">
        <v>17</v>
      </c>
      <c r="D22" s="426"/>
      <c r="E22" s="478">
        <v>5.3999999999999999E-2</v>
      </c>
      <c r="F22" s="479"/>
      <c r="G22" s="435" t="s">
        <v>17</v>
      </c>
      <c r="H22" s="436"/>
    </row>
    <row r="23" spans="2:8" ht="14" customHeight="1" x14ac:dyDescent="0.35">
      <c r="B23" s="29" t="s">
        <v>138</v>
      </c>
      <c r="C23" s="425" t="s">
        <v>17</v>
      </c>
      <c r="D23" s="426"/>
      <c r="E23" s="425" t="s">
        <v>17</v>
      </c>
      <c r="F23" s="426"/>
      <c r="G23" s="345">
        <v>5.7000000000000002E-2</v>
      </c>
      <c r="H23" s="427"/>
    </row>
    <row r="24" spans="2:8" x14ac:dyDescent="0.35">
      <c r="B24" s="20" t="s">
        <v>74</v>
      </c>
      <c r="C24" s="424">
        <v>0</v>
      </c>
      <c r="D24" s="320"/>
      <c r="E24" s="424">
        <v>0</v>
      </c>
      <c r="F24" s="320"/>
      <c r="G24" s="424">
        <v>0</v>
      </c>
      <c r="H24" s="427"/>
    </row>
    <row r="25" spans="2:8" x14ac:dyDescent="0.35">
      <c r="B25" s="20" t="s">
        <v>77</v>
      </c>
      <c r="C25" s="345">
        <v>0.02</v>
      </c>
      <c r="D25" s="384"/>
      <c r="E25" s="345">
        <v>0.02</v>
      </c>
      <c r="F25" s="384"/>
      <c r="G25" s="345">
        <v>0.02</v>
      </c>
      <c r="H25" s="346"/>
    </row>
    <row r="26" spans="2:8" ht="15" thickBot="1" x14ac:dyDescent="0.4">
      <c r="B26" s="20" t="s">
        <v>78</v>
      </c>
      <c r="C26" s="376">
        <v>3.5000000000000001E-3</v>
      </c>
      <c r="D26" s="377"/>
      <c r="E26" s="376">
        <v>8.0000000000000002E-3</v>
      </c>
      <c r="F26" s="377"/>
      <c r="G26" s="345">
        <v>0.01</v>
      </c>
      <c r="H26" s="346"/>
    </row>
    <row r="27" spans="2:8" x14ac:dyDescent="0.35">
      <c r="B27" s="404" t="s">
        <v>30</v>
      </c>
      <c r="C27" s="405"/>
      <c r="D27" s="405"/>
      <c r="E27" s="406"/>
      <c r="F27" s="406"/>
      <c r="G27" s="406"/>
      <c r="H27" s="407"/>
    </row>
    <row r="28" spans="2:8" ht="29" x14ac:dyDescent="0.35">
      <c r="B28" s="79" t="s">
        <v>103</v>
      </c>
      <c r="C28" s="80" t="s">
        <v>106</v>
      </c>
      <c r="D28" s="80" t="s">
        <v>147</v>
      </c>
      <c r="E28" s="80" t="s">
        <v>106</v>
      </c>
      <c r="F28" s="80" t="s">
        <v>104</v>
      </c>
      <c r="G28" s="98" t="s">
        <v>121</v>
      </c>
      <c r="H28" s="109" t="s">
        <v>108</v>
      </c>
    </row>
    <row r="29" spans="2:8" x14ac:dyDescent="0.35">
      <c r="B29" s="81" t="s">
        <v>105</v>
      </c>
      <c r="C29" s="82" t="s">
        <v>107</v>
      </c>
      <c r="D29" s="82" t="s">
        <v>150</v>
      </c>
      <c r="E29" s="82" t="s">
        <v>107</v>
      </c>
      <c r="F29" s="82" t="s">
        <v>199</v>
      </c>
      <c r="G29" s="82" t="s">
        <v>107</v>
      </c>
      <c r="H29" s="110" t="s">
        <v>109</v>
      </c>
    </row>
    <row r="30" spans="2:8" x14ac:dyDescent="0.35">
      <c r="B30" s="46" t="s">
        <v>28</v>
      </c>
      <c r="C30" s="49" t="s">
        <v>17</v>
      </c>
      <c r="D30" s="50" t="s">
        <v>92</v>
      </c>
      <c r="E30" s="49" t="s">
        <v>17</v>
      </c>
      <c r="F30" s="50" t="s">
        <v>92</v>
      </c>
      <c r="G30" s="49" t="s">
        <v>17</v>
      </c>
      <c r="H30" s="58" t="s">
        <v>79</v>
      </c>
    </row>
    <row r="31" spans="2:8" ht="15" thickBot="1" x14ac:dyDescent="0.4">
      <c r="B31" s="51" t="s">
        <v>27</v>
      </c>
      <c r="C31" s="420">
        <v>76</v>
      </c>
      <c r="D31" s="421"/>
      <c r="E31" s="402">
        <v>79</v>
      </c>
      <c r="F31" s="403"/>
      <c r="G31" s="422">
        <v>79</v>
      </c>
      <c r="H31" s="423"/>
    </row>
    <row r="32" spans="2:8" ht="22.5" customHeight="1" thickBot="1" x14ac:dyDescent="0.4">
      <c r="B32" s="399" t="s">
        <v>23</v>
      </c>
      <c r="C32" s="400"/>
      <c r="D32" s="400"/>
      <c r="E32" s="400"/>
      <c r="F32" s="400"/>
      <c r="G32" s="400"/>
      <c r="H32" s="401"/>
    </row>
    <row r="33" spans="2:8" x14ac:dyDescent="0.35">
      <c r="B33" s="22" t="s">
        <v>309</v>
      </c>
      <c r="C33" s="135"/>
      <c r="D33" s="135"/>
      <c r="E33" s="374"/>
      <c r="F33" s="374"/>
      <c r="G33" s="374"/>
      <c r="H33" s="375"/>
    </row>
    <row r="34" spans="2:8" ht="15" thickBot="1" x14ac:dyDescent="0.4">
      <c r="B34" s="30" t="s">
        <v>23</v>
      </c>
      <c r="C34" s="17">
        <v>10000000</v>
      </c>
      <c r="D34" s="17">
        <v>10000000</v>
      </c>
      <c r="E34" s="17">
        <v>10000000</v>
      </c>
      <c r="F34" s="17">
        <v>10000000</v>
      </c>
      <c r="G34" s="17">
        <v>10000000</v>
      </c>
      <c r="H34" s="23">
        <v>10000000</v>
      </c>
    </row>
    <row r="35" spans="2:8" ht="15" thickBot="1" x14ac:dyDescent="0.4">
      <c r="B35" s="12" t="s">
        <v>315</v>
      </c>
      <c r="C35" s="52">
        <f>C34/C7</f>
        <v>6.9071601694464535</v>
      </c>
      <c r="D35" s="54">
        <f>D34/C7</f>
        <v>6.9071601694464535</v>
      </c>
      <c r="E35" s="14">
        <f>E34/E7</f>
        <v>6.3542413290022823</v>
      </c>
      <c r="F35" s="14">
        <f>F34/E7</f>
        <v>6.3542413290022823</v>
      </c>
      <c r="G35" s="14">
        <f>G34/G7</f>
        <v>6.1869893800327294</v>
      </c>
      <c r="H35" s="28">
        <f>H34/G7</f>
        <v>6.1869893800327294</v>
      </c>
    </row>
    <row r="36" spans="2:8" x14ac:dyDescent="0.35">
      <c r="B36" s="22" t="s">
        <v>310</v>
      </c>
      <c r="C36" s="136"/>
      <c r="D36" s="136"/>
      <c r="E36" s="370"/>
      <c r="F36" s="370"/>
      <c r="G36" s="370"/>
      <c r="H36" s="371"/>
    </row>
    <row r="37" spans="2:8" ht="15" thickBot="1" x14ac:dyDescent="0.4">
      <c r="B37" s="30" t="s">
        <v>23</v>
      </c>
      <c r="C37" s="17">
        <v>10000000</v>
      </c>
      <c r="D37" s="17">
        <v>10000000</v>
      </c>
      <c r="E37" s="17">
        <v>10000000</v>
      </c>
      <c r="F37" s="17">
        <v>10000000</v>
      </c>
      <c r="G37" s="17">
        <v>10000000</v>
      </c>
      <c r="H37" s="23">
        <v>10000000</v>
      </c>
    </row>
    <row r="38" spans="2:8" ht="15" thickBot="1" x14ac:dyDescent="0.4">
      <c r="B38" s="12" t="s">
        <v>316</v>
      </c>
      <c r="C38" s="52">
        <f>C37/C7</f>
        <v>6.9071601694464535</v>
      </c>
      <c r="D38" s="54">
        <f>D37/C7</f>
        <v>6.9071601694464535</v>
      </c>
      <c r="E38" s="14">
        <f>E37/E7</f>
        <v>6.3542413290022823</v>
      </c>
      <c r="F38" s="14">
        <f>F37/E7</f>
        <v>6.3542413290022823</v>
      </c>
      <c r="G38" s="14">
        <f>G37/G7</f>
        <v>6.1869893800327294</v>
      </c>
      <c r="H38" s="28">
        <f>H37/G7</f>
        <v>6.1869893800327294</v>
      </c>
    </row>
    <row r="39" spans="2:8" x14ac:dyDescent="0.35">
      <c r="B39" s="22" t="s">
        <v>311</v>
      </c>
      <c r="C39" s="136"/>
      <c r="D39" s="136"/>
      <c r="E39" s="370"/>
      <c r="F39" s="370"/>
      <c r="G39" s="370"/>
      <c r="H39" s="371"/>
    </row>
    <row r="40" spans="2:8" ht="15" thickBot="1" x14ac:dyDescent="0.4">
      <c r="B40" s="30" t="s">
        <v>23</v>
      </c>
      <c r="C40" s="17">
        <v>10000000</v>
      </c>
      <c r="D40" s="17">
        <v>10000000</v>
      </c>
      <c r="E40" s="17">
        <v>10000000</v>
      </c>
      <c r="F40" s="17">
        <v>10000000</v>
      </c>
      <c r="G40" s="17">
        <v>10000000</v>
      </c>
      <c r="H40" s="23">
        <v>10000000</v>
      </c>
    </row>
    <row r="41" spans="2:8" ht="15" thickBot="1" x14ac:dyDescent="0.4">
      <c r="B41" s="12" t="s">
        <v>317</v>
      </c>
      <c r="C41" s="52">
        <f>C40/C7</f>
        <v>6.9071601694464535</v>
      </c>
      <c r="D41" s="54">
        <f>D40/C7</f>
        <v>6.9071601694464535</v>
      </c>
      <c r="E41" s="14">
        <f>E40/E7</f>
        <v>6.3542413290022823</v>
      </c>
      <c r="F41" s="14">
        <f>F40/E7</f>
        <v>6.3542413290022823</v>
      </c>
      <c r="G41" s="14">
        <f>G40/G7</f>
        <v>6.1869893800327294</v>
      </c>
      <c r="H41" s="28">
        <f>H40/G7</f>
        <v>6.1869893800327294</v>
      </c>
    </row>
    <row r="42" spans="2:8" x14ac:dyDescent="0.35">
      <c r="B42" s="22" t="s">
        <v>312</v>
      </c>
      <c r="C42" s="136"/>
      <c r="D42" s="136"/>
      <c r="E42" s="370"/>
      <c r="F42" s="370"/>
      <c r="G42" s="370"/>
      <c r="H42" s="371"/>
    </row>
    <row r="43" spans="2:8" ht="15" thickBot="1" x14ac:dyDescent="0.4">
      <c r="B43" s="30" t="s">
        <v>23</v>
      </c>
      <c r="C43" s="17">
        <v>0</v>
      </c>
      <c r="D43" s="17">
        <v>10000000</v>
      </c>
      <c r="E43" s="17">
        <v>0</v>
      </c>
      <c r="F43" s="17">
        <v>10000000</v>
      </c>
      <c r="G43" s="17">
        <v>0</v>
      </c>
      <c r="H43" s="23">
        <v>10000000</v>
      </c>
    </row>
    <row r="44" spans="2:8" ht="15" thickBot="1" x14ac:dyDescent="0.4">
      <c r="B44" s="12" t="s">
        <v>318</v>
      </c>
      <c r="C44" s="14">
        <f>C43/C7</f>
        <v>0</v>
      </c>
      <c r="D44" s="54">
        <f>D43/C7</f>
        <v>6.9071601694464535</v>
      </c>
      <c r="E44" s="14">
        <f>E43/E7</f>
        <v>0</v>
      </c>
      <c r="F44" s="14">
        <f>F43/E7</f>
        <v>6.3542413290022823</v>
      </c>
      <c r="G44" s="14">
        <f>G43/G7</f>
        <v>0</v>
      </c>
      <c r="H44" s="28">
        <f>H43/G7</f>
        <v>6.1869893800327294</v>
      </c>
    </row>
    <row r="45" spans="2:8" x14ac:dyDescent="0.35">
      <c r="B45" s="22" t="s">
        <v>313</v>
      </c>
      <c r="C45" s="136"/>
      <c r="D45" s="136"/>
      <c r="E45" s="370"/>
      <c r="F45" s="370"/>
      <c r="G45" s="370"/>
      <c r="H45" s="371"/>
    </row>
    <row r="46" spans="2:8" ht="15" thickBot="1" x14ac:dyDescent="0.4">
      <c r="B46" s="30" t="s">
        <v>23</v>
      </c>
      <c r="C46" s="17">
        <v>0</v>
      </c>
      <c r="D46" s="17">
        <v>10000000</v>
      </c>
      <c r="E46" s="17">
        <v>0</v>
      </c>
      <c r="F46" s="17">
        <v>10000000</v>
      </c>
      <c r="G46" s="17">
        <v>0</v>
      </c>
      <c r="H46" s="23">
        <v>10000000</v>
      </c>
    </row>
    <row r="47" spans="2:8" ht="15" thickBot="1" x14ac:dyDescent="0.4">
      <c r="B47" s="12" t="s">
        <v>319</v>
      </c>
      <c r="C47" s="14">
        <f>C46/C7</f>
        <v>0</v>
      </c>
      <c r="D47" s="54">
        <f>D46/C7</f>
        <v>6.9071601694464535</v>
      </c>
      <c r="E47" s="14">
        <f>E46/E7</f>
        <v>0</v>
      </c>
      <c r="F47" s="14">
        <f>F46/E7</f>
        <v>6.3542413290022823</v>
      </c>
      <c r="G47" s="14">
        <f>G46/G7</f>
        <v>0</v>
      </c>
      <c r="H47" s="28">
        <f>H46/G7</f>
        <v>6.1869893800327294</v>
      </c>
    </row>
    <row r="48" spans="2:8" x14ac:dyDescent="0.35">
      <c r="B48" s="22" t="s">
        <v>314</v>
      </c>
      <c r="C48" s="135"/>
      <c r="D48" s="135"/>
      <c r="E48" s="372"/>
      <c r="F48" s="372"/>
      <c r="G48" s="372"/>
      <c r="H48" s="373"/>
    </row>
    <row r="49" spans="2:8" ht="15" thickBot="1" x14ac:dyDescent="0.4">
      <c r="B49" s="30" t="s">
        <v>23</v>
      </c>
      <c r="C49" s="17">
        <v>0</v>
      </c>
      <c r="D49" s="19">
        <v>10550215</v>
      </c>
      <c r="E49" s="17">
        <v>0</v>
      </c>
      <c r="F49" s="19">
        <v>10000071</v>
      </c>
      <c r="G49" s="17">
        <v>0</v>
      </c>
      <c r="H49" s="23">
        <v>10000001</v>
      </c>
    </row>
    <row r="50" spans="2:8" ht="15" thickBot="1" x14ac:dyDescent="0.4">
      <c r="B50" s="12" t="s">
        <v>320</v>
      </c>
      <c r="C50" s="15">
        <f>C49/C7</f>
        <v>0</v>
      </c>
      <c r="D50" s="55">
        <f>D49/C7</f>
        <v>7.2872024827096515</v>
      </c>
      <c r="E50" s="15">
        <f>E49/E7</f>
        <v>0</v>
      </c>
      <c r="F50" s="67">
        <f>F49/E7</f>
        <v>6.3542864441157185</v>
      </c>
      <c r="G50" s="15">
        <f>G49/G7</f>
        <v>0</v>
      </c>
      <c r="H50" s="16">
        <f>H49/G7</f>
        <v>6.1869899987316668</v>
      </c>
    </row>
    <row r="51" spans="2:8" ht="17.5" thickBot="1" x14ac:dyDescent="0.4">
      <c r="B51" s="399" t="s">
        <v>84</v>
      </c>
      <c r="C51" s="400"/>
      <c r="D51" s="400"/>
      <c r="E51" s="400"/>
      <c r="F51" s="400"/>
      <c r="G51" s="400"/>
      <c r="H51" s="401"/>
    </row>
    <row r="52" spans="2:8" x14ac:dyDescent="0.35">
      <c r="B52" s="22" t="s">
        <v>309</v>
      </c>
      <c r="C52" s="135"/>
      <c r="D52" s="135"/>
      <c r="E52" s="374"/>
      <c r="F52" s="374"/>
      <c r="G52" s="374"/>
      <c r="H52" s="375"/>
    </row>
    <row r="53" spans="2:8" ht="15" thickBot="1" x14ac:dyDescent="0.4">
      <c r="B53" s="30" t="s">
        <v>84</v>
      </c>
      <c r="C53" s="17">
        <v>1060903</v>
      </c>
      <c r="D53" s="17">
        <v>1644047</v>
      </c>
      <c r="E53" s="17">
        <v>1314183</v>
      </c>
      <c r="F53" s="17">
        <v>1659068</v>
      </c>
      <c r="G53" s="17">
        <v>1340468</v>
      </c>
      <c r="H53" s="23">
        <v>1794492</v>
      </c>
    </row>
    <row r="54" spans="2:8" ht="15" thickBot="1" x14ac:dyDescent="0.4">
      <c r="B54" s="12" t="s">
        <v>321</v>
      </c>
      <c r="C54" s="14">
        <f>C53/C7</f>
        <v>0.73278269452462508</v>
      </c>
      <c r="D54" s="54">
        <f>D53/C7</f>
        <v>1.1355695955097933</v>
      </c>
      <c r="E54" s="52">
        <f>E53/E7</f>
        <v>0.83506359324722068</v>
      </c>
      <c r="F54" s="14">
        <f>F53/E7</f>
        <v>1.0542118453225158</v>
      </c>
      <c r="G54" s="14">
        <f>G53/G7</f>
        <v>0.82934612802737129</v>
      </c>
      <c r="H54" s="28">
        <f>H53/G7</f>
        <v>1.1102502946553692</v>
      </c>
    </row>
    <row r="55" spans="2:8" x14ac:dyDescent="0.35">
      <c r="B55" s="22" t="s">
        <v>310</v>
      </c>
      <c r="C55" s="136"/>
      <c r="D55" s="136"/>
      <c r="E55" s="370"/>
      <c r="F55" s="370"/>
      <c r="G55" s="370"/>
      <c r="H55" s="371"/>
    </row>
    <row r="56" spans="2:8" ht="15" thickBot="1" x14ac:dyDescent="0.4">
      <c r="B56" s="30" t="s">
        <v>85</v>
      </c>
      <c r="C56" s="10">
        <v>1073930</v>
      </c>
      <c r="D56" s="10">
        <v>2676927</v>
      </c>
      <c r="E56" s="10">
        <v>1248719</v>
      </c>
      <c r="F56" s="10">
        <v>2435439</v>
      </c>
      <c r="G56" s="10">
        <v>1338546</v>
      </c>
      <c r="H56" s="27">
        <v>2507096</v>
      </c>
    </row>
    <row r="57" spans="2:8" ht="15" thickBot="1" x14ac:dyDescent="0.4">
      <c r="B57" s="12" t="s">
        <v>322</v>
      </c>
      <c r="C57" s="14">
        <f>C56/C7</f>
        <v>0.74178065207736299</v>
      </c>
      <c r="D57" s="54">
        <f>D56/C7</f>
        <v>1.8489963550915787</v>
      </c>
      <c r="E57" s="14">
        <f>E56/E7</f>
        <v>0.79346618781104006</v>
      </c>
      <c r="F57" s="14">
        <f>F56/E7</f>
        <v>1.547536714806399</v>
      </c>
      <c r="G57" s="52">
        <f>G56/G7</f>
        <v>0.82815698866852894</v>
      </c>
      <c r="H57" s="28">
        <f>H56/G7</f>
        <v>1.5511376326722535</v>
      </c>
    </row>
    <row r="58" spans="2:8" x14ac:dyDescent="0.35">
      <c r="B58" s="22" t="s">
        <v>311</v>
      </c>
      <c r="C58" s="136"/>
      <c r="D58" s="136"/>
      <c r="E58" s="370"/>
      <c r="F58" s="370"/>
      <c r="G58" s="370"/>
      <c r="H58" s="371"/>
    </row>
    <row r="59" spans="2:8" ht="15" thickBot="1" x14ac:dyDescent="0.4">
      <c r="B59" s="30" t="s">
        <v>85</v>
      </c>
      <c r="C59" s="17">
        <v>654811</v>
      </c>
      <c r="D59" s="17">
        <v>4102191</v>
      </c>
      <c r="E59" s="17">
        <v>970487</v>
      </c>
      <c r="F59" s="17">
        <v>3693222</v>
      </c>
      <c r="G59" s="17">
        <v>1106474</v>
      </c>
      <c r="H59" s="23">
        <v>3699821</v>
      </c>
    </row>
    <row r="60" spans="2:8" ht="15" thickBot="1" x14ac:dyDescent="0.4">
      <c r="B60" s="12" t="s">
        <v>323</v>
      </c>
      <c r="C60" s="14">
        <f>C59/C7</f>
        <v>0.45228844577154015</v>
      </c>
      <c r="D60" s="54">
        <f>D59/C7</f>
        <v>2.8334490282661715</v>
      </c>
      <c r="E60" s="14">
        <f>E59/E7</f>
        <v>0.61667086046594377</v>
      </c>
      <c r="F60" s="14">
        <f>F59/E7</f>
        <v>2.346762386958047</v>
      </c>
      <c r="G60" s="52">
        <f>G59/G7</f>
        <v>0.68457428872823345</v>
      </c>
      <c r="H60" s="28">
        <f>H59/G7</f>
        <v>2.2890753235022072</v>
      </c>
    </row>
    <row r="61" spans="2:8" x14ac:dyDescent="0.35">
      <c r="B61" s="22" t="s">
        <v>312</v>
      </c>
      <c r="C61" s="136"/>
      <c r="D61" s="136"/>
      <c r="E61" s="370"/>
      <c r="F61" s="370"/>
      <c r="G61" s="370"/>
      <c r="H61" s="371"/>
    </row>
    <row r="62" spans="2:8" ht="15" thickBot="1" x14ac:dyDescent="0.4">
      <c r="B62" s="30" t="s">
        <v>85</v>
      </c>
      <c r="C62" s="17">
        <v>0</v>
      </c>
      <c r="D62" s="17">
        <v>5908429</v>
      </c>
      <c r="E62" s="17">
        <v>0</v>
      </c>
      <c r="F62" s="17">
        <v>5350894</v>
      </c>
      <c r="G62" s="17">
        <v>0</v>
      </c>
      <c r="H62" s="23">
        <v>5391357</v>
      </c>
    </row>
    <row r="63" spans="2:8" ht="15" thickBot="1" x14ac:dyDescent="0.4">
      <c r="B63" s="12" t="s">
        <v>324</v>
      </c>
      <c r="C63" s="14">
        <f>C62/C7</f>
        <v>0</v>
      </c>
      <c r="D63" s="54">
        <f>D62/C7</f>
        <v>4.081046545280234</v>
      </c>
      <c r="E63" s="14">
        <f>E62/E7</f>
        <v>0</v>
      </c>
      <c r="F63" s="14">
        <f>F62/E7</f>
        <v>3.4000871801910337</v>
      </c>
      <c r="G63" s="14">
        <f>G62/G7</f>
        <v>0</v>
      </c>
      <c r="H63" s="28">
        <f>H62/G7</f>
        <v>3.3356268502965114</v>
      </c>
    </row>
    <row r="64" spans="2:8" x14ac:dyDescent="0.35">
      <c r="B64" s="22" t="s">
        <v>313</v>
      </c>
      <c r="C64" s="136"/>
      <c r="D64" s="136"/>
      <c r="E64" s="370"/>
      <c r="F64" s="370"/>
      <c r="G64" s="370"/>
      <c r="H64" s="371"/>
    </row>
    <row r="65" spans="2:8" ht="15" thickBot="1" x14ac:dyDescent="0.4">
      <c r="B65" s="30" t="s">
        <v>85</v>
      </c>
      <c r="C65" s="17">
        <v>0</v>
      </c>
      <c r="D65" s="17">
        <v>7773598</v>
      </c>
      <c r="E65" s="17">
        <v>0</v>
      </c>
      <c r="F65" s="17">
        <v>7304561</v>
      </c>
      <c r="G65" s="17">
        <v>0</v>
      </c>
      <c r="H65" s="23">
        <v>7263013</v>
      </c>
    </row>
    <row r="66" spans="2:8" ht="15" thickBot="1" x14ac:dyDescent="0.4">
      <c r="B66" s="12" t="s">
        <v>325</v>
      </c>
      <c r="C66" s="14">
        <f>C65/C7</f>
        <v>0</v>
      </c>
      <c r="D66" s="54">
        <f>D65/C7</f>
        <v>5.3693486478888612</v>
      </c>
      <c r="E66" s="14">
        <f>E65/E7</f>
        <v>0</v>
      </c>
      <c r="F66" s="14">
        <f>F65/E7</f>
        <v>4.6414943396418238</v>
      </c>
      <c r="G66" s="14">
        <f>G65/G7</f>
        <v>0</v>
      </c>
      <c r="H66" s="28">
        <f>H65/G7</f>
        <v>4.4936184298039654</v>
      </c>
    </row>
    <row r="67" spans="2:8" x14ac:dyDescent="0.35">
      <c r="B67" s="22" t="s">
        <v>314</v>
      </c>
      <c r="C67" s="135"/>
      <c r="D67" s="135"/>
      <c r="E67" s="372"/>
      <c r="F67" s="372"/>
      <c r="G67" s="372"/>
      <c r="H67" s="373"/>
    </row>
    <row r="68" spans="2:8" ht="15" thickBot="1" x14ac:dyDescent="0.4">
      <c r="B68" s="30" t="s">
        <v>85</v>
      </c>
      <c r="C68" s="13">
        <v>0</v>
      </c>
      <c r="D68" s="19">
        <v>10550215</v>
      </c>
      <c r="E68" s="13">
        <v>0</v>
      </c>
      <c r="F68" s="19">
        <v>10000071</v>
      </c>
      <c r="G68" s="18">
        <v>0</v>
      </c>
      <c r="H68" s="26">
        <v>10000001</v>
      </c>
    </row>
    <row r="69" spans="2:8" ht="15" thickBot="1" x14ac:dyDescent="0.4">
      <c r="B69" s="12" t="s">
        <v>326</v>
      </c>
      <c r="C69" s="15">
        <f>C68/C7</f>
        <v>0</v>
      </c>
      <c r="D69" s="55">
        <f>D68/C7</f>
        <v>7.2872024827096515</v>
      </c>
      <c r="E69" s="15">
        <f>E68/E7</f>
        <v>0</v>
      </c>
      <c r="F69" s="67">
        <f>F68/E7</f>
        <v>6.3542864441157185</v>
      </c>
      <c r="G69" s="15">
        <f>G68/G7</f>
        <v>0</v>
      </c>
      <c r="H69" s="16">
        <f>H68/G7</f>
        <v>6.1869899987316668</v>
      </c>
    </row>
    <row r="71" spans="2:8" ht="15" thickBot="1" x14ac:dyDescent="0.4"/>
    <row r="72" spans="2:8" ht="45.5" customHeight="1" thickBot="1" x14ac:dyDescent="0.4">
      <c r="B72" s="348" t="s">
        <v>142</v>
      </c>
      <c r="C72" s="446" t="s">
        <v>272</v>
      </c>
      <c r="D72" s="447"/>
      <c r="E72" s="447"/>
      <c r="F72" s="448"/>
      <c r="G72" s="53"/>
      <c r="H72" s="63" t="s">
        <v>111</v>
      </c>
    </row>
    <row r="73" spans="2:8" ht="30.5" customHeight="1" thickBot="1" x14ac:dyDescent="0.4">
      <c r="B73" s="349"/>
      <c r="C73" s="449"/>
      <c r="D73" s="450"/>
      <c r="E73" s="450"/>
      <c r="F73" s="451"/>
      <c r="G73" s="61"/>
      <c r="H73" s="63" t="s">
        <v>112</v>
      </c>
    </row>
    <row r="74" spans="2:8" x14ac:dyDescent="0.35">
      <c r="B74" s="350" t="s">
        <v>8</v>
      </c>
      <c r="C74" s="360" t="s">
        <v>140</v>
      </c>
      <c r="D74" s="361"/>
      <c r="E74" s="440" t="s">
        <v>6</v>
      </c>
      <c r="F74" s="441"/>
      <c r="G74" s="356" t="s">
        <v>7</v>
      </c>
      <c r="H74" s="357"/>
    </row>
    <row r="75" spans="2:8" ht="35" customHeight="1" thickBot="1" x14ac:dyDescent="0.4">
      <c r="B75" s="351"/>
      <c r="C75" s="362" t="s">
        <v>141</v>
      </c>
      <c r="D75" s="363"/>
      <c r="E75" s="354" t="s">
        <v>187</v>
      </c>
      <c r="F75" s="355"/>
      <c r="G75" s="358" t="s">
        <v>188</v>
      </c>
      <c r="H75" s="359"/>
    </row>
    <row r="76" spans="2:8" x14ac:dyDescent="0.35">
      <c r="B76" s="25" t="s">
        <v>18</v>
      </c>
      <c r="C76" s="378">
        <v>1509791</v>
      </c>
      <c r="D76" s="379"/>
      <c r="E76" s="378">
        <v>1409870</v>
      </c>
      <c r="F76" s="379"/>
      <c r="G76" s="378">
        <v>1521824</v>
      </c>
      <c r="H76" s="393"/>
    </row>
    <row r="77" spans="2:8" x14ac:dyDescent="0.35">
      <c r="B77" s="25" t="s">
        <v>146</v>
      </c>
      <c r="C77" s="336">
        <v>1419203.54</v>
      </c>
      <c r="D77" s="337"/>
      <c r="E77" s="336" t="s">
        <v>183</v>
      </c>
      <c r="F77" s="337"/>
      <c r="G77" s="336">
        <v>1425806</v>
      </c>
      <c r="H77" s="338"/>
    </row>
    <row r="78" spans="2:8" x14ac:dyDescent="0.35">
      <c r="B78" s="20" t="s">
        <v>143</v>
      </c>
      <c r="C78" s="336">
        <v>957319.38</v>
      </c>
      <c r="D78" s="337"/>
      <c r="E78" s="336">
        <v>1148879</v>
      </c>
      <c r="F78" s="337"/>
      <c r="G78" s="336">
        <v>1243806</v>
      </c>
      <c r="H78" s="338"/>
    </row>
    <row r="79" spans="2:8" x14ac:dyDescent="0.35">
      <c r="B79" s="30" t="s">
        <v>81</v>
      </c>
      <c r="C79" s="390">
        <v>10000000</v>
      </c>
      <c r="D79" s="390"/>
      <c r="E79" s="390">
        <v>10000000</v>
      </c>
      <c r="F79" s="390"/>
      <c r="G79" s="390">
        <v>10000000</v>
      </c>
      <c r="H79" s="394"/>
    </row>
    <row r="80" spans="2:8" x14ac:dyDescent="0.35">
      <c r="B80" s="65" t="s">
        <v>145</v>
      </c>
      <c r="C80" s="334">
        <f>C77/C76</f>
        <v>0.94000000000000006</v>
      </c>
      <c r="D80" s="335"/>
      <c r="E80" s="332" t="s">
        <v>17</v>
      </c>
      <c r="F80" s="333"/>
      <c r="G80" s="334">
        <f>G77/G76</f>
        <v>0.93690597598671066</v>
      </c>
      <c r="H80" s="469"/>
    </row>
    <row r="81" spans="2:8" x14ac:dyDescent="0.35">
      <c r="B81" s="65" t="s">
        <v>144</v>
      </c>
      <c r="C81" s="438">
        <f>C78/C76</f>
        <v>0.63407410694592825</v>
      </c>
      <c r="D81" s="438"/>
      <c r="E81" s="438">
        <f>E78/E76</f>
        <v>0.81488293246895105</v>
      </c>
      <c r="F81" s="438"/>
      <c r="G81" s="437">
        <f>G78/G76</f>
        <v>0.81731264587757846</v>
      </c>
      <c r="H81" s="474"/>
    </row>
    <row r="82" spans="2:8" ht="15" thickBot="1" x14ac:dyDescent="0.4">
      <c r="B82" s="66" t="s">
        <v>80</v>
      </c>
      <c r="C82" s="415">
        <f>C79/C76</f>
        <v>6.6234333096435201</v>
      </c>
      <c r="D82" s="415"/>
      <c r="E82" s="392">
        <f>E79/E76</f>
        <v>7.092852532502997</v>
      </c>
      <c r="F82" s="392"/>
      <c r="G82" s="415">
        <f>G79/G76</f>
        <v>6.5710620939083624</v>
      </c>
      <c r="H82" s="430"/>
    </row>
    <row r="83" spans="2:8" ht="15" thickBot="1" x14ac:dyDescent="0.4">
      <c r="B83" s="387" t="s">
        <v>70</v>
      </c>
      <c r="C83" s="388"/>
      <c r="D83" s="388"/>
      <c r="E83" s="388"/>
      <c r="F83" s="388"/>
      <c r="G83" s="388"/>
      <c r="H83" s="389"/>
    </row>
    <row r="84" spans="2:8" ht="29" x14ac:dyDescent="0.35">
      <c r="B84" s="59" t="s">
        <v>76</v>
      </c>
      <c r="C84" s="385" t="s">
        <v>17</v>
      </c>
      <c r="D84" s="386"/>
      <c r="E84" s="385" t="s">
        <v>17</v>
      </c>
      <c r="F84" s="386"/>
      <c r="G84" s="339" t="s">
        <v>68</v>
      </c>
      <c r="H84" s="340"/>
    </row>
    <row r="85" spans="2:8" x14ac:dyDescent="0.35">
      <c r="B85" s="21" t="s">
        <v>69</v>
      </c>
      <c r="C85" s="418">
        <v>4.2500000000000003E-2</v>
      </c>
      <c r="D85" s="419"/>
      <c r="E85" s="382">
        <v>4.2000000000000003E-2</v>
      </c>
      <c r="F85" s="383"/>
      <c r="G85" s="341">
        <v>4.1000000000000002E-2</v>
      </c>
      <c r="H85" s="342"/>
    </row>
    <row r="86" spans="2:8" ht="29.5" customHeight="1" thickBot="1" x14ac:dyDescent="0.4">
      <c r="B86" s="24" t="s">
        <v>75</v>
      </c>
      <c r="C86" s="380">
        <v>0.02</v>
      </c>
      <c r="D86" s="381"/>
      <c r="E86" s="380">
        <v>0.02</v>
      </c>
      <c r="F86" s="381"/>
      <c r="G86" s="343" t="s">
        <v>121</v>
      </c>
      <c r="H86" s="344"/>
    </row>
    <row r="87" spans="2:8" ht="15" thickBot="1" x14ac:dyDescent="0.4">
      <c r="B87" s="387" t="s">
        <v>71</v>
      </c>
      <c r="C87" s="388"/>
      <c r="D87" s="388"/>
      <c r="E87" s="388"/>
      <c r="F87" s="388"/>
      <c r="G87" s="388"/>
      <c r="H87" s="389"/>
    </row>
    <row r="88" spans="2:8" x14ac:dyDescent="0.35">
      <c r="B88" s="60" t="s">
        <v>192</v>
      </c>
      <c r="C88" s="433" t="s">
        <v>17</v>
      </c>
      <c r="D88" s="429"/>
      <c r="E88" s="428">
        <v>7.4499999999999997E-2</v>
      </c>
      <c r="F88" s="429"/>
      <c r="G88" s="431" t="s">
        <v>17</v>
      </c>
      <c r="H88" s="432"/>
    </row>
    <row r="89" spans="2:8" x14ac:dyDescent="0.35">
      <c r="B89" s="29" t="s">
        <v>72</v>
      </c>
      <c r="C89" s="345">
        <v>7.1999999999999995E-2</v>
      </c>
      <c r="D89" s="384"/>
      <c r="E89" s="425" t="s">
        <v>17</v>
      </c>
      <c r="F89" s="426"/>
      <c r="G89" s="345">
        <v>7.2499999999999995E-2</v>
      </c>
      <c r="H89" s="427"/>
    </row>
    <row r="90" spans="2:8" x14ac:dyDescent="0.35">
      <c r="B90" s="20" t="s">
        <v>74</v>
      </c>
      <c r="C90" s="424">
        <v>0</v>
      </c>
      <c r="D90" s="320"/>
      <c r="E90" s="424">
        <v>0</v>
      </c>
      <c r="F90" s="320"/>
      <c r="G90" s="424">
        <v>0</v>
      </c>
      <c r="H90" s="427"/>
    </row>
    <row r="91" spans="2:8" x14ac:dyDescent="0.35">
      <c r="B91" s="20" t="s">
        <v>77</v>
      </c>
      <c r="C91" s="345">
        <v>0.02</v>
      </c>
      <c r="D91" s="384"/>
      <c r="E91" s="345">
        <v>0.02</v>
      </c>
      <c r="F91" s="384"/>
      <c r="G91" s="345">
        <v>0.02</v>
      </c>
      <c r="H91" s="346"/>
    </row>
    <row r="92" spans="2:8" ht="15" thickBot="1" x14ac:dyDescent="0.4">
      <c r="B92" s="20" t="s">
        <v>78</v>
      </c>
      <c r="C92" s="376">
        <v>3.5000000000000001E-3</v>
      </c>
      <c r="D92" s="377"/>
      <c r="E92" s="376">
        <v>8.0000000000000002E-3</v>
      </c>
      <c r="F92" s="377"/>
      <c r="G92" s="345">
        <v>0.01</v>
      </c>
      <c r="H92" s="346"/>
    </row>
    <row r="93" spans="2:8" x14ac:dyDescent="0.35">
      <c r="B93" s="404" t="s">
        <v>30</v>
      </c>
      <c r="C93" s="405"/>
      <c r="D93" s="405"/>
      <c r="E93" s="406"/>
      <c r="F93" s="406"/>
      <c r="G93" s="406"/>
      <c r="H93" s="407"/>
    </row>
    <row r="94" spans="2:8" ht="29" x14ac:dyDescent="0.35">
      <c r="B94" s="79" t="s">
        <v>103</v>
      </c>
      <c r="C94" s="80" t="s">
        <v>106</v>
      </c>
      <c r="D94" s="80" t="s">
        <v>147</v>
      </c>
      <c r="E94" s="80" t="s">
        <v>106</v>
      </c>
      <c r="F94" s="80" t="s">
        <v>104</v>
      </c>
      <c r="G94" s="98" t="s">
        <v>121</v>
      </c>
      <c r="H94" s="109" t="s">
        <v>108</v>
      </c>
    </row>
    <row r="95" spans="2:8" x14ac:dyDescent="0.35">
      <c r="B95" s="81" t="s">
        <v>105</v>
      </c>
      <c r="C95" s="82" t="s">
        <v>107</v>
      </c>
      <c r="D95" s="82" t="s">
        <v>149</v>
      </c>
      <c r="E95" s="82" t="s">
        <v>107</v>
      </c>
      <c r="F95" s="82" t="s">
        <v>193</v>
      </c>
      <c r="G95" s="82" t="s">
        <v>107</v>
      </c>
      <c r="H95" s="110" t="s">
        <v>110</v>
      </c>
    </row>
    <row r="96" spans="2:8" x14ac:dyDescent="0.35">
      <c r="B96" s="46" t="s">
        <v>28</v>
      </c>
      <c r="C96" s="49" t="s">
        <v>17</v>
      </c>
      <c r="D96" s="50" t="s">
        <v>92</v>
      </c>
      <c r="E96" s="49" t="s">
        <v>17</v>
      </c>
      <c r="F96" s="50" t="s">
        <v>92</v>
      </c>
      <c r="G96" s="49" t="s">
        <v>17</v>
      </c>
      <c r="H96" s="58" t="s">
        <v>79</v>
      </c>
    </row>
    <row r="97" spans="2:8" ht="15" thickBot="1" x14ac:dyDescent="0.4">
      <c r="B97" s="51" t="s">
        <v>27</v>
      </c>
      <c r="C97" s="402">
        <v>77</v>
      </c>
      <c r="D97" s="403"/>
      <c r="E97" s="412">
        <v>76</v>
      </c>
      <c r="F97" s="413"/>
      <c r="G97" s="480">
        <v>77</v>
      </c>
      <c r="H97" s="481"/>
    </row>
    <row r="98" spans="2:8" ht="22.5" customHeight="1" thickBot="1" x14ac:dyDescent="0.4">
      <c r="B98" s="399" t="s">
        <v>23</v>
      </c>
      <c r="C98" s="400"/>
      <c r="D98" s="400"/>
      <c r="E98" s="400"/>
      <c r="F98" s="400"/>
      <c r="G98" s="400"/>
      <c r="H98" s="401"/>
    </row>
    <row r="99" spans="2:8" x14ac:dyDescent="0.35">
      <c r="B99" s="22" t="s">
        <v>309</v>
      </c>
      <c r="C99" s="135"/>
      <c r="D99" s="135"/>
      <c r="E99" s="374"/>
      <c r="F99" s="374"/>
      <c r="G99" s="374"/>
      <c r="H99" s="375"/>
    </row>
    <row r="100" spans="2:8" ht="15" thickBot="1" x14ac:dyDescent="0.4">
      <c r="B100" s="30" t="s">
        <v>23</v>
      </c>
      <c r="C100" s="17">
        <v>10000000</v>
      </c>
      <c r="D100" s="17">
        <v>10000000</v>
      </c>
      <c r="E100" s="17">
        <v>10000000</v>
      </c>
      <c r="F100" s="17">
        <v>10000000</v>
      </c>
      <c r="G100" s="17">
        <v>10000000</v>
      </c>
      <c r="H100" s="23">
        <v>10000000</v>
      </c>
    </row>
    <row r="101" spans="2:8" ht="15" thickBot="1" x14ac:dyDescent="0.4">
      <c r="B101" s="12" t="s">
        <v>315</v>
      </c>
      <c r="C101" s="14">
        <f>C100/C76</f>
        <v>6.6234333096435201</v>
      </c>
      <c r="D101" s="14">
        <f>D100/C76</f>
        <v>6.6234333096435201</v>
      </c>
      <c r="E101" s="52">
        <f>E100/E76</f>
        <v>7.092852532502997</v>
      </c>
      <c r="F101" s="54">
        <f>F100/E76</f>
        <v>7.092852532502997</v>
      </c>
      <c r="G101" s="14">
        <f>G100/G76</f>
        <v>6.5710620939083624</v>
      </c>
      <c r="H101" s="28">
        <f>H100/G76</f>
        <v>6.5710620939083624</v>
      </c>
    </row>
    <row r="102" spans="2:8" x14ac:dyDescent="0.35">
      <c r="B102" s="22" t="s">
        <v>310</v>
      </c>
      <c r="C102" s="136"/>
      <c r="D102" s="136"/>
      <c r="E102" s="370"/>
      <c r="F102" s="370"/>
      <c r="G102" s="370"/>
      <c r="H102" s="371"/>
    </row>
    <row r="103" spans="2:8" ht="15" thickBot="1" x14ac:dyDescent="0.4">
      <c r="B103" s="30" t="s">
        <v>23</v>
      </c>
      <c r="C103" s="17">
        <v>10000000</v>
      </c>
      <c r="D103" s="17">
        <v>10000000</v>
      </c>
      <c r="E103" s="17">
        <v>10000000</v>
      </c>
      <c r="F103" s="17">
        <v>10000000</v>
      </c>
      <c r="G103" s="17">
        <v>10000000</v>
      </c>
      <c r="H103" s="23">
        <v>10000000</v>
      </c>
    </row>
    <row r="104" spans="2:8" ht="15" thickBot="1" x14ac:dyDescent="0.4">
      <c r="B104" s="12" t="s">
        <v>316</v>
      </c>
      <c r="C104" s="14">
        <f>C103/C76</f>
        <v>6.6234333096435201</v>
      </c>
      <c r="D104" s="14">
        <f>D103/C76</f>
        <v>6.6234333096435201</v>
      </c>
      <c r="E104" s="52">
        <f>E103/E76</f>
        <v>7.092852532502997</v>
      </c>
      <c r="F104" s="54">
        <f>F103/E76</f>
        <v>7.092852532502997</v>
      </c>
      <c r="G104" s="14">
        <f>G103/G76</f>
        <v>6.5710620939083624</v>
      </c>
      <c r="H104" s="28">
        <f>H103/G76</f>
        <v>6.5710620939083624</v>
      </c>
    </row>
    <row r="105" spans="2:8" x14ac:dyDescent="0.35">
      <c r="B105" s="22" t="s">
        <v>311</v>
      </c>
      <c r="C105" s="136"/>
      <c r="D105" s="136"/>
      <c r="E105" s="370"/>
      <c r="F105" s="370"/>
      <c r="G105" s="370"/>
      <c r="H105" s="371"/>
    </row>
    <row r="106" spans="2:8" ht="15" thickBot="1" x14ac:dyDescent="0.4">
      <c r="B106" s="30" t="s">
        <v>23</v>
      </c>
      <c r="C106" s="17">
        <v>10000000</v>
      </c>
      <c r="D106" s="17">
        <v>10000000</v>
      </c>
      <c r="E106" s="17">
        <v>10000000</v>
      </c>
      <c r="F106" s="17">
        <v>10000000</v>
      </c>
      <c r="G106" s="17">
        <v>10000000</v>
      </c>
      <c r="H106" s="23">
        <v>10000000</v>
      </c>
    </row>
    <row r="107" spans="2:8" ht="15" thickBot="1" x14ac:dyDescent="0.4">
      <c r="B107" s="12" t="s">
        <v>317</v>
      </c>
      <c r="C107" s="14">
        <f>C106/C76</f>
        <v>6.6234333096435201</v>
      </c>
      <c r="D107" s="14">
        <f>D106/C76</f>
        <v>6.6234333096435201</v>
      </c>
      <c r="E107" s="52">
        <f>E106/E76</f>
        <v>7.092852532502997</v>
      </c>
      <c r="F107" s="54">
        <f>F106/E76</f>
        <v>7.092852532502997</v>
      </c>
      <c r="G107" s="14">
        <f>G106/G76</f>
        <v>6.5710620939083624</v>
      </c>
      <c r="H107" s="28">
        <f>H106/G76</f>
        <v>6.5710620939083624</v>
      </c>
    </row>
    <row r="108" spans="2:8" x14ac:dyDescent="0.35">
      <c r="B108" s="22" t="s">
        <v>312</v>
      </c>
      <c r="C108" s="136"/>
      <c r="D108" s="136"/>
      <c r="E108" s="370"/>
      <c r="F108" s="370"/>
      <c r="G108" s="370"/>
      <c r="H108" s="371"/>
    </row>
    <row r="109" spans="2:8" ht="15" thickBot="1" x14ac:dyDescent="0.4">
      <c r="B109" s="30" t="s">
        <v>23</v>
      </c>
      <c r="C109" s="17">
        <v>0</v>
      </c>
      <c r="D109" s="17">
        <v>10000000</v>
      </c>
      <c r="E109" s="17">
        <v>0</v>
      </c>
      <c r="F109" s="17">
        <v>10000000</v>
      </c>
      <c r="G109" s="17">
        <v>0</v>
      </c>
      <c r="H109" s="23">
        <v>10000000</v>
      </c>
    </row>
    <row r="110" spans="2:8" ht="15" thickBot="1" x14ac:dyDescent="0.4">
      <c r="B110" s="12" t="s">
        <v>318</v>
      </c>
      <c r="C110" s="14">
        <f>C109/C76</f>
        <v>0</v>
      </c>
      <c r="D110" s="14">
        <f>D109/C76</f>
        <v>6.6234333096435201</v>
      </c>
      <c r="E110" s="14">
        <f>E109/E76</f>
        <v>0</v>
      </c>
      <c r="F110" s="54">
        <f>F109/E76</f>
        <v>7.092852532502997</v>
      </c>
      <c r="G110" s="14">
        <f>G109/G76</f>
        <v>0</v>
      </c>
      <c r="H110" s="28">
        <f>H109/G76</f>
        <v>6.5710620939083624</v>
      </c>
    </row>
    <row r="111" spans="2:8" x14ac:dyDescent="0.35">
      <c r="B111" s="22" t="s">
        <v>313</v>
      </c>
      <c r="C111" s="136"/>
      <c r="D111" s="136"/>
      <c r="E111" s="370"/>
      <c r="F111" s="370"/>
      <c r="G111" s="370"/>
      <c r="H111" s="371"/>
    </row>
    <row r="112" spans="2:8" ht="15" thickBot="1" x14ac:dyDescent="0.4">
      <c r="B112" s="30" t="s">
        <v>23</v>
      </c>
      <c r="C112" s="17">
        <v>0</v>
      </c>
      <c r="D112" s="17">
        <v>10000000</v>
      </c>
      <c r="E112" s="17">
        <v>0</v>
      </c>
      <c r="F112" s="17">
        <v>10000000</v>
      </c>
      <c r="G112" s="17">
        <v>0</v>
      </c>
      <c r="H112" s="23">
        <v>10000000</v>
      </c>
    </row>
    <row r="113" spans="2:8" ht="15" thickBot="1" x14ac:dyDescent="0.4">
      <c r="B113" s="12" t="s">
        <v>319</v>
      </c>
      <c r="C113" s="14">
        <f>C112/C76</f>
        <v>0</v>
      </c>
      <c r="D113" s="14">
        <f>D112/C76</f>
        <v>6.6234333096435201</v>
      </c>
      <c r="E113" s="14">
        <f>E112/E76</f>
        <v>0</v>
      </c>
      <c r="F113" s="54">
        <f>F112/E76</f>
        <v>7.092852532502997</v>
      </c>
      <c r="G113" s="14">
        <f>G112/G76</f>
        <v>0</v>
      </c>
      <c r="H113" s="28">
        <f>H112/G76</f>
        <v>6.5710620939083624</v>
      </c>
    </row>
    <row r="114" spans="2:8" x14ac:dyDescent="0.35">
      <c r="B114" s="22" t="s">
        <v>314</v>
      </c>
      <c r="C114" s="135"/>
      <c r="D114" s="135"/>
      <c r="E114" s="372"/>
      <c r="F114" s="372"/>
      <c r="G114" s="372"/>
      <c r="H114" s="373"/>
    </row>
    <row r="115" spans="2:8" ht="15" thickBot="1" x14ac:dyDescent="0.4">
      <c r="B115" s="30" t="s">
        <v>23</v>
      </c>
      <c r="C115" s="17">
        <v>0</v>
      </c>
      <c r="D115" s="19">
        <v>10522519</v>
      </c>
      <c r="E115" s="17">
        <v>0</v>
      </c>
      <c r="F115" s="19">
        <v>10000069</v>
      </c>
      <c r="G115" s="17">
        <v>0</v>
      </c>
      <c r="H115" s="26">
        <v>10000061</v>
      </c>
    </row>
    <row r="116" spans="2:8" ht="15" thickBot="1" x14ac:dyDescent="0.4">
      <c r="B116" s="12" t="s">
        <v>320</v>
      </c>
      <c r="C116" s="15">
        <f>C115/C76</f>
        <v>0</v>
      </c>
      <c r="D116" s="67">
        <f>D115/C76</f>
        <v>6.9695202845956823</v>
      </c>
      <c r="E116" s="15">
        <f>E115/E76</f>
        <v>0</v>
      </c>
      <c r="F116" s="55">
        <f>F115/E76</f>
        <v>7.0929014731854707</v>
      </c>
      <c r="G116" s="15">
        <f>G115/G76</f>
        <v>0</v>
      </c>
      <c r="H116" s="16">
        <f>H115/G76</f>
        <v>6.5711021773871359</v>
      </c>
    </row>
    <row r="117" spans="2:8" ht="17.5" thickBot="1" x14ac:dyDescent="0.4">
      <c r="B117" s="399" t="s">
        <v>84</v>
      </c>
      <c r="C117" s="400"/>
      <c r="D117" s="400"/>
      <c r="E117" s="400"/>
      <c r="F117" s="400"/>
      <c r="G117" s="400"/>
      <c r="H117" s="401"/>
    </row>
    <row r="118" spans="2:8" x14ac:dyDescent="0.35">
      <c r="B118" s="22" t="s">
        <v>309</v>
      </c>
      <c r="C118" s="135"/>
      <c r="D118" s="135"/>
      <c r="E118" s="374"/>
      <c r="F118" s="374"/>
      <c r="G118" s="374"/>
      <c r="H118" s="375"/>
    </row>
    <row r="119" spans="2:8" ht="15" thickBot="1" x14ac:dyDescent="0.4">
      <c r="B119" s="30" t="s">
        <v>84</v>
      </c>
      <c r="C119" s="17">
        <v>1131065</v>
      </c>
      <c r="D119" s="17">
        <v>1721212</v>
      </c>
      <c r="E119" s="17">
        <v>1111001</v>
      </c>
      <c r="F119" s="17">
        <v>1464052</v>
      </c>
      <c r="G119" s="17">
        <v>1198260</v>
      </c>
      <c r="H119" s="23">
        <v>1682385</v>
      </c>
    </row>
    <row r="120" spans="2:8" ht="15" thickBot="1" x14ac:dyDescent="0.4">
      <c r="B120" s="12" t="s">
        <v>321</v>
      </c>
      <c r="C120" s="14">
        <f>C119/C76</f>
        <v>0.74915335963719487</v>
      </c>
      <c r="D120" s="54">
        <f>D119/C76</f>
        <v>1.1400332893758143</v>
      </c>
      <c r="E120" s="52">
        <f>E119/E76</f>
        <v>0.78801662564633623</v>
      </c>
      <c r="F120" s="14">
        <f>F119/E76</f>
        <v>1.0384304935916078</v>
      </c>
      <c r="G120" s="52">
        <f>G119/G76</f>
        <v>0.7873840864646634</v>
      </c>
      <c r="H120" s="28">
        <f>H119/G76</f>
        <v>1.105505630086002</v>
      </c>
    </row>
    <row r="121" spans="2:8" x14ac:dyDescent="0.35">
      <c r="B121" s="22" t="s">
        <v>310</v>
      </c>
      <c r="C121" s="136"/>
      <c r="D121" s="136"/>
      <c r="E121" s="370"/>
      <c r="F121" s="370"/>
      <c r="G121" s="370"/>
      <c r="H121" s="371"/>
    </row>
    <row r="122" spans="2:8" ht="15" thickBot="1" x14ac:dyDescent="0.4">
      <c r="B122" s="30" t="s">
        <v>85</v>
      </c>
      <c r="C122" s="10">
        <v>1159926</v>
      </c>
      <c r="D122" s="10">
        <v>2776569</v>
      </c>
      <c r="E122" s="10">
        <v>972160</v>
      </c>
      <c r="F122" s="10">
        <v>2174998</v>
      </c>
      <c r="G122" s="10">
        <v>1138370</v>
      </c>
      <c r="H122" s="27">
        <v>2372931</v>
      </c>
    </row>
    <row r="123" spans="2:8" ht="15" thickBot="1" x14ac:dyDescent="0.4">
      <c r="B123" s="12" t="s">
        <v>322</v>
      </c>
      <c r="C123" s="52">
        <f>C122/C76</f>
        <v>0.768269250512157</v>
      </c>
      <c r="D123" s="54">
        <f>D122/C76</f>
        <v>1.83904196011236</v>
      </c>
      <c r="E123" s="14">
        <f>E122/E76</f>
        <v>0.68953875179981128</v>
      </c>
      <c r="F123" s="14">
        <f>F122/E76</f>
        <v>1.5426940072488953</v>
      </c>
      <c r="G123" s="14">
        <f>G122/G76</f>
        <v>0.74802999558424632</v>
      </c>
      <c r="H123" s="28">
        <f>H122/G76</f>
        <v>1.5592676945560064</v>
      </c>
    </row>
    <row r="124" spans="2:8" x14ac:dyDescent="0.35">
      <c r="B124" s="22" t="s">
        <v>311</v>
      </c>
      <c r="C124" s="136"/>
      <c r="D124" s="136"/>
      <c r="E124" s="370"/>
      <c r="F124" s="370"/>
      <c r="G124" s="370"/>
      <c r="H124" s="371"/>
    </row>
    <row r="125" spans="2:8" ht="15" thickBot="1" x14ac:dyDescent="0.4">
      <c r="B125" s="30" t="s">
        <v>85</v>
      </c>
      <c r="C125" s="17">
        <v>764337</v>
      </c>
      <c r="D125" s="17">
        <v>4216054</v>
      </c>
      <c r="E125" s="17">
        <v>597357</v>
      </c>
      <c r="F125" s="17">
        <v>3381019</v>
      </c>
      <c r="G125" s="17">
        <v>831402</v>
      </c>
      <c r="H125" s="23">
        <v>3549421</v>
      </c>
    </row>
    <row r="126" spans="2:8" ht="15" thickBot="1" x14ac:dyDescent="0.4">
      <c r="B126" s="12" t="s">
        <v>323</v>
      </c>
      <c r="C126" s="14">
        <f>C125/C76</f>
        <v>0.5062535145592999</v>
      </c>
      <c r="D126" s="54">
        <f>D125/C76</f>
        <v>2.7924752498855803</v>
      </c>
      <c r="E126" s="14">
        <f>E125/E76</f>
        <v>0.42369651102583927</v>
      </c>
      <c r="F126" s="14">
        <f>F125/E76</f>
        <v>2.3981069176590748</v>
      </c>
      <c r="G126" s="52">
        <f>G125/G76</f>
        <v>0.54631941669996009</v>
      </c>
      <c r="H126" s="28">
        <f>H125/G76</f>
        <v>2.3323465788422313</v>
      </c>
    </row>
    <row r="127" spans="2:8" x14ac:dyDescent="0.35">
      <c r="B127" s="22" t="s">
        <v>312</v>
      </c>
      <c r="C127" s="136"/>
      <c r="D127" s="136"/>
      <c r="E127" s="370"/>
      <c r="F127" s="370"/>
      <c r="G127" s="370"/>
      <c r="H127" s="371"/>
    </row>
    <row r="128" spans="2:8" ht="15" thickBot="1" x14ac:dyDescent="0.4">
      <c r="B128" s="30" t="s">
        <v>85</v>
      </c>
      <c r="C128" s="17">
        <v>0</v>
      </c>
      <c r="D128" s="17">
        <v>6015184</v>
      </c>
      <c r="E128" s="17">
        <v>0</v>
      </c>
      <c r="F128" s="17">
        <v>5038975</v>
      </c>
      <c r="G128" s="17">
        <v>0</v>
      </c>
      <c r="H128" s="23">
        <v>5243350</v>
      </c>
    </row>
    <row r="129" spans="2:8" ht="15" thickBot="1" x14ac:dyDescent="0.4">
      <c r="B129" s="12" t="s">
        <v>324</v>
      </c>
      <c r="C129" s="14">
        <f>C128/C76</f>
        <v>0</v>
      </c>
      <c r="D129" s="54">
        <f>D128/C76</f>
        <v>3.984117006923475</v>
      </c>
      <c r="E129" s="14">
        <f>E128/E76</f>
        <v>0</v>
      </c>
      <c r="F129" s="14">
        <f>F128/E76</f>
        <v>3.5740706589969289</v>
      </c>
      <c r="G129" s="14">
        <f>G128/G76</f>
        <v>0</v>
      </c>
      <c r="H129" s="28">
        <f>H128/G76</f>
        <v>3.4454378430094414</v>
      </c>
    </row>
    <row r="130" spans="2:8" x14ac:dyDescent="0.35">
      <c r="B130" s="22" t="s">
        <v>313</v>
      </c>
      <c r="C130" s="136"/>
      <c r="D130" s="136"/>
      <c r="E130" s="370"/>
      <c r="F130" s="370"/>
      <c r="G130" s="370"/>
      <c r="H130" s="371"/>
    </row>
    <row r="131" spans="2:8" ht="15" thickBot="1" x14ac:dyDescent="0.4">
      <c r="B131" s="30" t="s">
        <v>85</v>
      </c>
      <c r="C131" s="17">
        <v>0</v>
      </c>
      <c r="D131" s="17">
        <v>7846563</v>
      </c>
      <c r="E131" s="17">
        <v>0</v>
      </c>
      <c r="F131" s="17">
        <v>7082616</v>
      </c>
      <c r="G131" s="17">
        <v>0</v>
      </c>
      <c r="H131" s="23">
        <v>7154551</v>
      </c>
    </row>
    <row r="132" spans="2:8" ht="15" thickBot="1" x14ac:dyDescent="0.4">
      <c r="B132" s="12" t="s">
        <v>325</v>
      </c>
      <c r="C132" s="14">
        <f>C131/C76</f>
        <v>0</v>
      </c>
      <c r="D132" s="54">
        <f>D131/C76</f>
        <v>5.1971186740416391</v>
      </c>
      <c r="E132" s="14">
        <f>E131/E76</f>
        <v>0</v>
      </c>
      <c r="F132" s="14">
        <f>F131/E76</f>
        <v>5.0235950832346248</v>
      </c>
      <c r="G132" s="14">
        <f>G131/G76</f>
        <v>0</v>
      </c>
      <c r="H132" s="28">
        <f>H131/G76</f>
        <v>4.7012998875034171</v>
      </c>
    </row>
    <row r="133" spans="2:8" x14ac:dyDescent="0.35">
      <c r="B133" s="22" t="s">
        <v>314</v>
      </c>
      <c r="C133" s="135"/>
      <c r="D133" s="135"/>
      <c r="E133" s="372"/>
      <c r="F133" s="372"/>
      <c r="G133" s="372"/>
      <c r="H133" s="373"/>
    </row>
    <row r="134" spans="2:8" ht="15" thickBot="1" x14ac:dyDescent="0.4">
      <c r="B134" s="30" t="s">
        <v>85</v>
      </c>
      <c r="C134" s="13">
        <v>0</v>
      </c>
      <c r="D134" s="19">
        <v>10522519</v>
      </c>
      <c r="E134" s="13">
        <v>0</v>
      </c>
      <c r="F134" s="19">
        <v>10000136</v>
      </c>
      <c r="G134" s="18">
        <v>0</v>
      </c>
      <c r="H134" s="26">
        <v>10000061</v>
      </c>
    </row>
    <row r="135" spans="2:8" ht="15" thickBot="1" x14ac:dyDescent="0.4">
      <c r="B135" s="12" t="s">
        <v>326</v>
      </c>
      <c r="C135" s="15">
        <f>C134/C76</f>
        <v>0</v>
      </c>
      <c r="D135" s="67">
        <f>D134/C76</f>
        <v>6.9695202845956823</v>
      </c>
      <c r="E135" s="15">
        <f>E134/E76</f>
        <v>0</v>
      </c>
      <c r="F135" s="55">
        <f>F134/E76</f>
        <v>7.0929489952974389</v>
      </c>
      <c r="G135" s="15">
        <f>G134/G76</f>
        <v>0</v>
      </c>
      <c r="H135" s="16">
        <f>H134/G76</f>
        <v>6.5711021773871359</v>
      </c>
    </row>
    <row r="137" spans="2:8" ht="15" thickBot="1" x14ac:dyDescent="0.4"/>
    <row r="138" spans="2:8" ht="41" customHeight="1" thickBot="1" x14ac:dyDescent="0.4">
      <c r="B138" s="348" t="s">
        <v>142</v>
      </c>
      <c r="C138" s="446" t="s">
        <v>194</v>
      </c>
      <c r="D138" s="447"/>
      <c r="E138" s="447"/>
      <c r="F138" s="448"/>
      <c r="G138" s="53"/>
      <c r="H138" s="63" t="s">
        <v>111</v>
      </c>
    </row>
    <row r="139" spans="2:8" ht="46" customHeight="1" thickBot="1" x14ac:dyDescent="0.4">
      <c r="B139" s="349"/>
      <c r="C139" s="449"/>
      <c r="D139" s="450"/>
      <c r="E139" s="450"/>
      <c r="F139" s="451"/>
      <c r="G139" s="61"/>
      <c r="H139" s="63" t="s">
        <v>112</v>
      </c>
    </row>
    <row r="140" spans="2:8" x14ac:dyDescent="0.35">
      <c r="B140" s="456" t="s">
        <v>8</v>
      </c>
      <c r="C140" s="360" t="s">
        <v>140</v>
      </c>
      <c r="D140" s="361"/>
      <c r="E140" s="458" t="s">
        <v>6</v>
      </c>
      <c r="F140" s="459"/>
      <c r="G140" s="462" t="s">
        <v>7</v>
      </c>
      <c r="H140" s="463"/>
    </row>
    <row r="141" spans="2:8" ht="33" customHeight="1" thickBot="1" x14ac:dyDescent="0.4">
      <c r="B141" s="457"/>
      <c r="C141" s="362" t="s">
        <v>141</v>
      </c>
      <c r="D141" s="363"/>
      <c r="E141" s="460" t="s">
        <v>187</v>
      </c>
      <c r="F141" s="461"/>
      <c r="G141" s="464" t="s">
        <v>188</v>
      </c>
      <c r="H141" s="465"/>
    </row>
    <row r="142" spans="2:8" x14ac:dyDescent="0.35">
      <c r="B142" s="25" t="s">
        <v>18</v>
      </c>
      <c r="C142" s="378">
        <v>1509791</v>
      </c>
      <c r="D142" s="379"/>
      <c r="E142" s="378">
        <v>1476899</v>
      </c>
      <c r="F142" s="379"/>
      <c r="G142" s="466">
        <v>1521824</v>
      </c>
      <c r="H142" s="467"/>
    </row>
    <row r="143" spans="2:8" x14ac:dyDescent="0.35">
      <c r="B143" s="25" t="s">
        <v>146</v>
      </c>
      <c r="C143" s="336">
        <v>1419203.54</v>
      </c>
      <c r="D143" s="337"/>
      <c r="E143" s="336" t="s">
        <v>183</v>
      </c>
      <c r="F143" s="337"/>
      <c r="G143" s="336">
        <v>1425806</v>
      </c>
      <c r="H143" s="338"/>
    </row>
    <row r="144" spans="2:8" ht="15" customHeight="1" x14ac:dyDescent="0.35">
      <c r="B144" s="20" t="s">
        <v>143</v>
      </c>
      <c r="C144" s="336">
        <v>957319.38</v>
      </c>
      <c r="D144" s="337"/>
      <c r="E144" s="336">
        <v>1210547</v>
      </c>
      <c r="F144" s="337"/>
      <c r="G144" s="336">
        <v>1243806</v>
      </c>
      <c r="H144" s="338"/>
    </row>
    <row r="145" spans="2:8" x14ac:dyDescent="0.35">
      <c r="B145" s="30" t="s">
        <v>81</v>
      </c>
      <c r="C145" s="390">
        <v>10000000</v>
      </c>
      <c r="D145" s="390"/>
      <c r="E145" s="390">
        <v>10000000</v>
      </c>
      <c r="F145" s="390"/>
      <c r="G145" s="336">
        <v>10000000</v>
      </c>
      <c r="H145" s="338"/>
    </row>
    <row r="146" spans="2:8" x14ac:dyDescent="0.35">
      <c r="B146" s="65" t="s">
        <v>145</v>
      </c>
      <c r="C146" s="334">
        <f>C143/C142</f>
        <v>0.94000000000000006</v>
      </c>
      <c r="D146" s="335"/>
      <c r="E146" s="468"/>
      <c r="F146" s="333"/>
      <c r="G146" s="334">
        <f>G143/G142</f>
        <v>0.93690597598671066</v>
      </c>
      <c r="H146" s="469"/>
    </row>
    <row r="147" spans="2:8" x14ac:dyDescent="0.35">
      <c r="B147" s="65" t="s">
        <v>144</v>
      </c>
      <c r="C147" s="438">
        <f>C144/C142</f>
        <v>0.63407410694592825</v>
      </c>
      <c r="D147" s="438"/>
      <c r="E147" s="395">
        <f>E144/E142</f>
        <v>0.81965455999360826</v>
      </c>
      <c r="F147" s="395"/>
      <c r="G147" s="452">
        <f>G144/G142</f>
        <v>0.81731264587757846</v>
      </c>
      <c r="H147" s="453"/>
    </row>
    <row r="148" spans="2:8" ht="15" thickBot="1" x14ac:dyDescent="0.4">
      <c r="B148" s="66" t="s">
        <v>80</v>
      </c>
      <c r="C148" s="415">
        <f>C145/C142</f>
        <v>6.6234333096435201</v>
      </c>
      <c r="D148" s="415"/>
      <c r="E148" s="392">
        <f>E145/E142</f>
        <v>6.7709437138220014</v>
      </c>
      <c r="F148" s="392"/>
      <c r="G148" s="454">
        <f>G145/G142</f>
        <v>6.5710620939083624</v>
      </c>
      <c r="H148" s="455"/>
    </row>
    <row r="149" spans="2:8" ht="15" thickBot="1" x14ac:dyDescent="0.4">
      <c r="B149" s="387" t="s">
        <v>70</v>
      </c>
      <c r="C149" s="388"/>
      <c r="D149" s="388"/>
      <c r="E149" s="388"/>
      <c r="F149" s="388"/>
      <c r="G149" s="388"/>
      <c r="H149" s="389"/>
    </row>
    <row r="150" spans="2:8" ht="29" x14ac:dyDescent="0.35">
      <c r="B150" s="59" t="s">
        <v>76</v>
      </c>
      <c r="C150" s="385" t="s">
        <v>17</v>
      </c>
      <c r="D150" s="386"/>
      <c r="E150" s="470" t="s">
        <v>17</v>
      </c>
      <c r="F150" s="471"/>
      <c r="G150" s="339" t="s">
        <v>68</v>
      </c>
      <c r="H150" s="340"/>
    </row>
    <row r="151" spans="2:8" x14ac:dyDescent="0.35">
      <c r="B151" s="21" t="s">
        <v>69</v>
      </c>
      <c r="C151" s="418">
        <v>4.2500000000000003E-2</v>
      </c>
      <c r="D151" s="419"/>
      <c r="E151" s="472">
        <v>4.2000000000000003E-2</v>
      </c>
      <c r="F151" s="472"/>
      <c r="G151" s="341">
        <v>4.1000000000000002E-2</v>
      </c>
      <c r="H151" s="342"/>
    </row>
    <row r="152" spans="2:8" ht="29.5" customHeight="1" thickBot="1" x14ac:dyDescent="0.4">
      <c r="B152" s="24" t="s">
        <v>75</v>
      </c>
      <c r="C152" s="380">
        <v>0.02</v>
      </c>
      <c r="D152" s="381"/>
      <c r="E152" s="473">
        <v>0.02</v>
      </c>
      <c r="F152" s="473"/>
      <c r="G152" s="343" t="s">
        <v>121</v>
      </c>
      <c r="H152" s="344"/>
    </row>
    <row r="153" spans="2:8" ht="15" thickBot="1" x14ac:dyDescent="0.4">
      <c r="B153" s="387" t="s">
        <v>71</v>
      </c>
      <c r="C153" s="388"/>
      <c r="D153" s="388"/>
      <c r="E153" s="388"/>
      <c r="F153" s="388"/>
      <c r="G153" s="388"/>
      <c r="H153" s="389"/>
    </row>
    <row r="154" spans="2:8" x14ac:dyDescent="0.35">
      <c r="B154" s="29" t="s">
        <v>72</v>
      </c>
      <c r="C154" s="345">
        <v>7.1999999999999995E-2</v>
      </c>
      <c r="D154" s="320"/>
      <c r="E154" s="345">
        <v>6.25E-2</v>
      </c>
      <c r="F154" s="320"/>
      <c r="G154" s="345">
        <v>7.2499999999999995E-2</v>
      </c>
      <c r="H154" s="427"/>
    </row>
    <row r="155" spans="2:8" x14ac:dyDescent="0.35">
      <c r="B155" s="20" t="s">
        <v>74</v>
      </c>
      <c r="C155" s="424">
        <v>0</v>
      </c>
      <c r="D155" s="320"/>
      <c r="E155" s="424">
        <v>0</v>
      </c>
      <c r="F155" s="320"/>
      <c r="G155" s="424">
        <v>0</v>
      </c>
      <c r="H155" s="427"/>
    </row>
    <row r="156" spans="2:8" x14ac:dyDescent="0.35">
      <c r="B156" s="20" t="s">
        <v>77</v>
      </c>
      <c r="C156" s="345">
        <v>0.02</v>
      </c>
      <c r="D156" s="384"/>
      <c r="E156" s="345">
        <v>0.02</v>
      </c>
      <c r="F156" s="384"/>
      <c r="G156" s="345">
        <v>0.02</v>
      </c>
      <c r="H156" s="346"/>
    </row>
    <row r="157" spans="2:8" ht="15" thickBot="1" x14ac:dyDescent="0.4">
      <c r="B157" s="20" t="s">
        <v>78</v>
      </c>
      <c r="C157" s="376">
        <v>3.5000000000000001E-3</v>
      </c>
      <c r="D157" s="377"/>
      <c r="E157" s="376">
        <v>8.0000000000000002E-3</v>
      </c>
      <c r="F157" s="377"/>
      <c r="G157" s="345">
        <v>0.01</v>
      </c>
      <c r="H157" s="346"/>
    </row>
    <row r="158" spans="2:8" ht="15" thickBot="1" x14ac:dyDescent="0.4">
      <c r="B158" s="475" t="s">
        <v>30</v>
      </c>
      <c r="C158" s="476"/>
      <c r="D158" s="476"/>
      <c r="E158" s="476"/>
      <c r="F158" s="476"/>
      <c r="G158" s="476"/>
      <c r="H158" s="477"/>
    </row>
    <row r="159" spans="2:8" ht="29" x14ac:dyDescent="0.35">
      <c r="B159" s="144" t="s">
        <v>103</v>
      </c>
      <c r="C159" s="145" t="s">
        <v>106</v>
      </c>
      <c r="D159" s="80" t="s">
        <v>147</v>
      </c>
      <c r="E159" s="145" t="s">
        <v>106</v>
      </c>
      <c r="F159" s="145" t="s">
        <v>104</v>
      </c>
      <c r="G159" s="146" t="s">
        <v>121</v>
      </c>
      <c r="H159" s="147" t="s">
        <v>108</v>
      </c>
    </row>
    <row r="160" spans="2:8" x14ac:dyDescent="0.35">
      <c r="B160" s="81" t="s">
        <v>105</v>
      </c>
      <c r="C160" s="82" t="s">
        <v>107</v>
      </c>
      <c r="D160" s="82" t="s">
        <v>149</v>
      </c>
      <c r="E160" s="82" t="s">
        <v>107</v>
      </c>
      <c r="F160" s="82" t="s">
        <v>195</v>
      </c>
      <c r="G160" s="82" t="s">
        <v>107</v>
      </c>
      <c r="H160" s="110" t="s">
        <v>110</v>
      </c>
    </row>
    <row r="161" spans="2:8" x14ac:dyDescent="0.35">
      <c r="B161" s="46" t="s">
        <v>28</v>
      </c>
      <c r="C161" s="49" t="s">
        <v>17</v>
      </c>
      <c r="D161" s="50" t="s">
        <v>92</v>
      </c>
      <c r="E161" s="49" t="s">
        <v>17</v>
      </c>
      <c r="F161" s="50" t="s">
        <v>92</v>
      </c>
      <c r="G161" s="49" t="s">
        <v>17</v>
      </c>
      <c r="H161" s="58" t="s">
        <v>79</v>
      </c>
    </row>
    <row r="162" spans="2:8" ht="15" thickBot="1" x14ac:dyDescent="0.4">
      <c r="B162" s="51" t="s">
        <v>27</v>
      </c>
      <c r="C162" s="402">
        <v>77</v>
      </c>
      <c r="D162" s="403"/>
      <c r="E162" s="402">
        <v>77</v>
      </c>
      <c r="F162" s="403"/>
      <c r="G162" s="410">
        <v>76</v>
      </c>
      <c r="H162" s="411"/>
    </row>
    <row r="163" spans="2:8" ht="22.5" customHeight="1" thickBot="1" x14ac:dyDescent="0.4">
      <c r="B163" s="399" t="s">
        <v>23</v>
      </c>
      <c r="C163" s="400"/>
      <c r="D163" s="400"/>
      <c r="E163" s="400"/>
      <c r="F163" s="400"/>
      <c r="G163" s="400"/>
      <c r="H163" s="401"/>
    </row>
    <row r="164" spans="2:8" x14ac:dyDescent="0.35">
      <c r="B164" s="22" t="s">
        <v>309</v>
      </c>
      <c r="C164" s="135"/>
      <c r="D164" s="135"/>
      <c r="E164" s="374"/>
      <c r="F164" s="374"/>
      <c r="G164" s="374"/>
      <c r="H164" s="375"/>
    </row>
    <row r="165" spans="2:8" ht="15" thickBot="1" x14ac:dyDescent="0.4">
      <c r="B165" s="30" t="s">
        <v>23</v>
      </c>
      <c r="C165" s="17">
        <v>10000000</v>
      </c>
      <c r="D165" s="17">
        <v>10000000</v>
      </c>
      <c r="E165" s="17">
        <v>10000000</v>
      </c>
      <c r="F165" s="17">
        <v>10000000</v>
      </c>
      <c r="G165" s="17">
        <v>10000000</v>
      </c>
      <c r="H165" s="23">
        <v>10000000</v>
      </c>
    </row>
    <row r="166" spans="2:8" ht="15" thickBot="1" x14ac:dyDescent="0.4">
      <c r="B166" s="12" t="s">
        <v>315</v>
      </c>
      <c r="C166" s="14">
        <f>C165/C142</f>
        <v>6.6234333096435201</v>
      </c>
      <c r="D166" s="14">
        <f>D165/C142</f>
        <v>6.6234333096435201</v>
      </c>
      <c r="E166" s="52">
        <f>E165/E142</f>
        <v>6.7709437138220014</v>
      </c>
      <c r="F166" s="54">
        <f>F165/E142</f>
        <v>6.7709437138220014</v>
      </c>
      <c r="G166" s="14">
        <f>G165/G142</f>
        <v>6.5710620939083624</v>
      </c>
      <c r="H166" s="28">
        <f>H165/G142</f>
        <v>6.5710620939083624</v>
      </c>
    </row>
    <row r="167" spans="2:8" x14ac:dyDescent="0.35">
      <c r="B167" s="22" t="s">
        <v>310</v>
      </c>
      <c r="C167" s="136"/>
      <c r="D167" s="136"/>
      <c r="E167" s="370"/>
      <c r="F167" s="370"/>
      <c r="G167" s="370"/>
      <c r="H167" s="371"/>
    </row>
    <row r="168" spans="2:8" ht="15" thickBot="1" x14ac:dyDescent="0.4">
      <c r="B168" s="30" t="s">
        <v>23</v>
      </c>
      <c r="C168" s="17">
        <v>10000000</v>
      </c>
      <c r="D168" s="17">
        <v>10000000</v>
      </c>
      <c r="E168" s="17">
        <v>10000000</v>
      </c>
      <c r="F168" s="17">
        <v>10000000</v>
      </c>
      <c r="G168" s="17">
        <v>10000000</v>
      </c>
      <c r="H168" s="23">
        <v>10000000</v>
      </c>
    </row>
    <row r="169" spans="2:8" ht="15" thickBot="1" x14ac:dyDescent="0.4">
      <c r="B169" s="12" t="s">
        <v>316</v>
      </c>
      <c r="C169" s="14">
        <f>C168/C142</f>
        <v>6.6234333096435201</v>
      </c>
      <c r="D169" s="14">
        <f>D168/C142</f>
        <v>6.6234333096435201</v>
      </c>
      <c r="E169" s="52">
        <f>E168/E142</f>
        <v>6.7709437138220014</v>
      </c>
      <c r="F169" s="54">
        <f>F168/E142</f>
        <v>6.7709437138220014</v>
      </c>
      <c r="G169" s="14">
        <f>G168/G142</f>
        <v>6.5710620939083624</v>
      </c>
      <c r="H169" s="28">
        <f>H168/G142</f>
        <v>6.5710620939083624</v>
      </c>
    </row>
    <row r="170" spans="2:8" x14ac:dyDescent="0.35">
      <c r="B170" s="22" t="s">
        <v>311</v>
      </c>
      <c r="C170" s="136"/>
      <c r="D170" s="136"/>
      <c r="E170" s="370"/>
      <c r="F170" s="370"/>
      <c r="G170" s="370"/>
      <c r="H170" s="371"/>
    </row>
    <row r="171" spans="2:8" ht="15" thickBot="1" x14ac:dyDescent="0.4">
      <c r="B171" s="30" t="s">
        <v>23</v>
      </c>
      <c r="C171" s="17">
        <v>10000000</v>
      </c>
      <c r="D171" s="17">
        <v>10000000</v>
      </c>
      <c r="E171" s="17">
        <v>10000000</v>
      </c>
      <c r="F171" s="17">
        <v>10000000</v>
      </c>
      <c r="G171" s="17">
        <v>10000000</v>
      </c>
      <c r="H171" s="23">
        <v>10000000</v>
      </c>
    </row>
    <row r="172" spans="2:8" ht="15" thickBot="1" x14ac:dyDescent="0.4">
      <c r="B172" s="12" t="s">
        <v>317</v>
      </c>
      <c r="C172" s="14">
        <f>C171/C142</f>
        <v>6.6234333096435201</v>
      </c>
      <c r="D172" s="14">
        <f>D171/C142</f>
        <v>6.6234333096435201</v>
      </c>
      <c r="E172" s="52">
        <f>E171/E142</f>
        <v>6.7709437138220014</v>
      </c>
      <c r="F172" s="54">
        <f>F171/E142</f>
        <v>6.7709437138220014</v>
      </c>
      <c r="G172" s="14">
        <f>G171/G142</f>
        <v>6.5710620939083624</v>
      </c>
      <c r="H172" s="28">
        <f>H171/G142</f>
        <v>6.5710620939083624</v>
      </c>
    </row>
    <row r="173" spans="2:8" x14ac:dyDescent="0.35">
      <c r="B173" s="22" t="s">
        <v>312</v>
      </c>
      <c r="C173" s="136"/>
      <c r="D173" s="136"/>
      <c r="E173" s="370"/>
      <c r="F173" s="370"/>
      <c r="G173" s="370"/>
      <c r="H173" s="371"/>
    </row>
    <row r="174" spans="2:8" ht="15" thickBot="1" x14ac:dyDescent="0.4">
      <c r="B174" s="30" t="s">
        <v>23</v>
      </c>
      <c r="C174" s="17">
        <v>0</v>
      </c>
      <c r="D174" s="17">
        <v>10000000</v>
      </c>
      <c r="E174" s="17">
        <v>0</v>
      </c>
      <c r="F174" s="17">
        <v>10000000</v>
      </c>
      <c r="G174" s="17">
        <v>0</v>
      </c>
      <c r="H174" s="23">
        <v>10000000</v>
      </c>
    </row>
    <row r="175" spans="2:8" ht="15" thickBot="1" x14ac:dyDescent="0.4">
      <c r="B175" s="12" t="s">
        <v>318</v>
      </c>
      <c r="C175" s="14">
        <f>C174/C142</f>
        <v>0</v>
      </c>
      <c r="D175" s="14">
        <f>D174/C142</f>
        <v>6.6234333096435201</v>
      </c>
      <c r="E175" s="14">
        <f>E174/E142</f>
        <v>0</v>
      </c>
      <c r="F175" s="54">
        <f>F174/E142</f>
        <v>6.7709437138220014</v>
      </c>
      <c r="G175" s="14">
        <f>G174/G142</f>
        <v>0</v>
      </c>
      <c r="H175" s="28">
        <f>H174/G142</f>
        <v>6.5710620939083624</v>
      </c>
    </row>
    <row r="176" spans="2:8" x14ac:dyDescent="0.35">
      <c r="B176" s="22" t="s">
        <v>313</v>
      </c>
      <c r="C176" s="136"/>
      <c r="D176" s="136"/>
      <c r="E176" s="370"/>
      <c r="F176" s="370"/>
      <c r="G176" s="370"/>
      <c r="H176" s="371"/>
    </row>
    <row r="177" spans="2:8" ht="15" thickBot="1" x14ac:dyDescent="0.4">
      <c r="B177" s="30" t="s">
        <v>23</v>
      </c>
      <c r="C177" s="17">
        <v>0</v>
      </c>
      <c r="D177" s="17">
        <v>10000000</v>
      </c>
      <c r="E177" s="17">
        <v>0</v>
      </c>
      <c r="F177" s="17">
        <v>10000000</v>
      </c>
      <c r="G177" s="17">
        <v>0</v>
      </c>
      <c r="H177" s="23">
        <v>10000000</v>
      </c>
    </row>
    <row r="178" spans="2:8" ht="15" thickBot="1" x14ac:dyDescent="0.4">
      <c r="B178" s="12" t="s">
        <v>319</v>
      </c>
      <c r="C178" s="14">
        <f>C177/C142</f>
        <v>0</v>
      </c>
      <c r="D178" s="14">
        <f>D177/C142</f>
        <v>6.6234333096435201</v>
      </c>
      <c r="E178" s="14">
        <f>E177/E142</f>
        <v>0</v>
      </c>
      <c r="F178" s="54">
        <f>F177/E142</f>
        <v>6.7709437138220014</v>
      </c>
      <c r="G178" s="14">
        <f>G177/G142</f>
        <v>0</v>
      </c>
      <c r="H178" s="28">
        <f>H177/G142</f>
        <v>6.5710620939083624</v>
      </c>
    </row>
    <row r="179" spans="2:8" x14ac:dyDescent="0.35">
      <c r="B179" s="22" t="s">
        <v>314</v>
      </c>
      <c r="C179" s="135"/>
      <c r="D179" s="135"/>
      <c r="E179" s="372"/>
      <c r="F179" s="372"/>
      <c r="G179" s="372"/>
      <c r="H179" s="373"/>
    </row>
    <row r="180" spans="2:8" ht="15" thickBot="1" x14ac:dyDescent="0.4">
      <c r="B180" s="30" t="s">
        <v>23</v>
      </c>
      <c r="C180" s="17">
        <v>0</v>
      </c>
      <c r="D180" s="19">
        <v>10522519</v>
      </c>
      <c r="E180" s="17">
        <v>0</v>
      </c>
      <c r="F180" s="19">
        <v>10000141</v>
      </c>
      <c r="G180" s="17">
        <v>0</v>
      </c>
      <c r="H180" s="26">
        <v>10000061</v>
      </c>
    </row>
    <row r="181" spans="2:8" ht="15" thickBot="1" x14ac:dyDescent="0.4">
      <c r="B181" s="12" t="s">
        <v>320</v>
      </c>
      <c r="C181" s="15">
        <f>C180/C142</f>
        <v>0</v>
      </c>
      <c r="D181" s="55">
        <f>D180/C142</f>
        <v>6.9695202845956823</v>
      </c>
      <c r="E181" s="15">
        <f>E180/E142</f>
        <v>0</v>
      </c>
      <c r="F181" s="67">
        <f>F180/E142</f>
        <v>6.7710391841283659</v>
      </c>
      <c r="G181" s="15">
        <f>G180/G142</f>
        <v>0</v>
      </c>
      <c r="H181" s="16">
        <f>H180/G142</f>
        <v>6.5711021773871359</v>
      </c>
    </row>
    <row r="182" spans="2:8" ht="17.5" thickBot="1" x14ac:dyDescent="0.4">
      <c r="B182" s="399" t="s">
        <v>84</v>
      </c>
      <c r="C182" s="400"/>
      <c r="D182" s="400"/>
      <c r="E182" s="400"/>
      <c r="F182" s="400"/>
      <c r="G182" s="400"/>
      <c r="H182" s="401"/>
    </row>
    <row r="183" spans="2:8" x14ac:dyDescent="0.35">
      <c r="B183" s="22" t="s">
        <v>309</v>
      </c>
      <c r="C183" s="135"/>
      <c r="D183" s="135"/>
      <c r="E183" s="374"/>
      <c r="F183" s="374"/>
      <c r="G183" s="374"/>
      <c r="H183" s="375"/>
    </row>
    <row r="184" spans="2:8" ht="15" thickBot="1" x14ac:dyDescent="0.4">
      <c r="B184" s="30" t="s">
        <v>84</v>
      </c>
      <c r="C184" s="17">
        <v>1131065</v>
      </c>
      <c r="D184" s="17">
        <v>1721212</v>
      </c>
      <c r="E184" s="17">
        <v>1204577</v>
      </c>
      <c r="F184" s="17">
        <v>1551334</v>
      </c>
      <c r="G184" s="17">
        <v>1198260</v>
      </c>
      <c r="H184" s="23">
        <v>1682385</v>
      </c>
    </row>
    <row r="185" spans="2:8" ht="15" thickBot="1" x14ac:dyDescent="0.4">
      <c r="B185" s="12" t="s">
        <v>321</v>
      </c>
      <c r="C185" s="14">
        <f>C184/C142</f>
        <v>0.74915335963719487</v>
      </c>
      <c r="D185" s="54">
        <f>D184/C142</f>
        <v>1.1400332893758143</v>
      </c>
      <c r="E185" s="52">
        <f>E184/E142</f>
        <v>0.81561230659645645</v>
      </c>
      <c r="F185" s="14">
        <f>F184/E142</f>
        <v>1.050399519533834</v>
      </c>
      <c r="G185" s="14">
        <f>G184/G142</f>
        <v>0.7873840864646634</v>
      </c>
      <c r="H185" s="28">
        <f>H184/G142</f>
        <v>1.105505630086002</v>
      </c>
    </row>
    <row r="186" spans="2:8" x14ac:dyDescent="0.35">
      <c r="B186" s="22" t="s">
        <v>310</v>
      </c>
      <c r="C186" s="136"/>
      <c r="D186" s="136"/>
      <c r="E186" s="370"/>
      <c r="F186" s="370"/>
      <c r="G186" s="370"/>
      <c r="H186" s="371"/>
    </row>
    <row r="187" spans="2:8" ht="15" thickBot="1" x14ac:dyDescent="0.4">
      <c r="B187" s="30" t="s">
        <v>85</v>
      </c>
      <c r="C187" s="10">
        <v>1159926</v>
      </c>
      <c r="D187" s="10">
        <v>2776569</v>
      </c>
      <c r="E187" s="10">
        <v>1111974</v>
      </c>
      <c r="F187" s="10">
        <v>2299305</v>
      </c>
      <c r="G187" s="10">
        <v>1138370</v>
      </c>
      <c r="H187" s="27">
        <v>2372931</v>
      </c>
    </row>
    <row r="188" spans="2:8" ht="15" thickBot="1" x14ac:dyDescent="0.4">
      <c r="B188" s="12" t="s">
        <v>322</v>
      </c>
      <c r="C188" s="52">
        <f>C187/C142</f>
        <v>0.768269250512157</v>
      </c>
      <c r="D188" s="54">
        <f>D187/C142</f>
        <v>1.83904196011236</v>
      </c>
      <c r="E188" s="14">
        <f>E187/E142</f>
        <v>0.75291133652335063</v>
      </c>
      <c r="F188" s="14">
        <f>F187/E142</f>
        <v>1.5568464735909497</v>
      </c>
      <c r="G188" s="14">
        <f>G187/G142</f>
        <v>0.74802999558424632</v>
      </c>
      <c r="H188" s="28">
        <f>H187/G142</f>
        <v>1.5592676945560064</v>
      </c>
    </row>
    <row r="189" spans="2:8" x14ac:dyDescent="0.35">
      <c r="B189" s="22" t="s">
        <v>311</v>
      </c>
      <c r="C189" s="136"/>
      <c r="D189" s="136"/>
      <c r="E189" s="370"/>
      <c r="F189" s="370"/>
      <c r="G189" s="370"/>
      <c r="H189" s="371"/>
    </row>
    <row r="190" spans="2:8" ht="15" thickBot="1" x14ac:dyDescent="0.4">
      <c r="B190" s="30" t="s">
        <v>85</v>
      </c>
      <c r="C190" s="17">
        <v>764337</v>
      </c>
      <c r="D190" s="17">
        <v>4216054</v>
      </c>
      <c r="E190" s="17">
        <v>793984</v>
      </c>
      <c r="F190" s="17">
        <v>3537507</v>
      </c>
      <c r="G190" s="17">
        <v>831402</v>
      </c>
      <c r="H190" s="23">
        <v>3549421</v>
      </c>
    </row>
    <row r="191" spans="2:8" ht="15" thickBot="1" x14ac:dyDescent="0.4">
      <c r="B191" s="12" t="s">
        <v>323</v>
      </c>
      <c r="C191" s="14">
        <f>C190/C142</f>
        <v>0.5062535145592999</v>
      </c>
      <c r="D191" s="54">
        <f>D190/C142</f>
        <v>2.7924752498855803</v>
      </c>
      <c r="E191" s="14">
        <f>E190/E142</f>
        <v>0.53760209736752484</v>
      </c>
      <c r="F191" s="14">
        <f>F190/E142</f>
        <v>2.3952260784251327</v>
      </c>
      <c r="G191" s="52">
        <f>G190/G142</f>
        <v>0.54631941669996009</v>
      </c>
      <c r="H191" s="28">
        <f>H190/G142</f>
        <v>2.3323465788422313</v>
      </c>
    </row>
    <row r="192" spans="2:8" x14ac:dyDescent="0.35">
      <c r="B192" s="22" t="s">
        <v>312</v>
      </c>
      <c r="C192" s="136"/>
      <c r="D192" s="136"/>
      <c r="E192" s="370"/>
      <c r="F192" s="370"/>
      <c r="G192" s="370"/>
      <c r="H192" s="371"/>
    </row>
    <row r="193" spans="2:8" ht="15" thickBot="1" x14ac:dyDescent="0.4">
      <c r="B193" s="30" t="s">
        <v>85</v>
      </c>
      <c r="C193" s="17">
        <v>0</v>
      </c>
      <c r="D193" s="17">
        <v>6015184</v>
      </c>
      <c r="E193" s="17">
        <v>0</v>
      </c>
      <c r="F193" s="17">
        <v>5200282</v>
      </c>
      <c r="G193" s="17">
        <v>0</v>
      </c>
      <c r="H193" s="23">
        <v>5243350</v>
      </c>
    </row>
    <row r="194" spans="2:8" ht="15" thickBot="1" x14ac:dyDescent="0.4">
      <c r="B194" s="12" t="s">
        <v>324</v>
      </c>
      <c r="C194" s="14">
        <f>C193/C142</f>
        <v>0</v>
      </c>
      <c r="D194" s="54">
        <f>D193/C142</f>
        <v>3.984117006923475</v>
      </c>
      <c r="E194" s="14">
        <f>E193/E142</f>
        <v>0</v>
      </c>
      <c r="F194" s="14">
        <f>F193/E142</f>
        <v>3.5210816718001703</v>
      </c>
      <c r="G194" s="14">
        <f>G193/G142</f>
        <v>0</v>
      </c>
      <c r="H194" s="28">
        <f>H193/G142</f>
        <v>3.4454378430094414</v>
      </c>
    </row>
    <row r="195" spans="2:8" x14ac:dyDescent="0.35">
      <c r="B195" s="22" t="s">
        <v>313</v>
      </c>
      <c r="C195" s="136"/>
      <c r="D195" s="136"/>
      <c r="E195" s="370"/>
      <c r="F195" s="370"/>
      <c r="G195" s="370"/>
      <c r="H195" s="371"/>
    </row>
    <row r="196" spans="2:8" ht="15" thickBot="1" x14ac:dyDescent="0.4">
      <c r="B196" s="30" t="s">
        <v>85</v>
      </c>
      <c r="C196" s="17">
        <v>0</v>
      </c>
      <c r="D196" s="17">
        <v>7846563</v>
      </c>
      <c r="E196" s="17">
        <v>0</v>
      </c>
      <c r="F196" s="17">
        <v>7197040</v>
      </c>
      <c r="G196" s="17">
        <v>0</v>
      </c>
      <c r="H196" s="23">
        <v>7154551</v>
      </c>
    </row>
    <row r="197" spans="2:8" ht="15" thickBot="1" x14ac:dyDescent="0.4">
      <c r="B197" s="12" t="s">
        <v>325</v>
      </c>
      <c r="C197" s="14">
        <f>C196/C142</f>
        <v>0</v>
      </c>
      <c r="D197" s="54">
        <f>D196/C142</f>
        <v>5.1971186740416391</v>
      </c>
      <c r="E197" s="14">
        <f>E196/E142</f>
        <v>0</v>
      </c>
      <c r="F197" s="14">
        <f>F196/E142</f>
        <v>4.8730752746125496</v>
      </c>
      <c r="G197" s="14">
        <f>G196/G142</f>
        <v>0</v>
      </c>
      <c r="H197" s="28">
        <f>H196/G142</f>
        <v>4.7012998875034171</v>
      </c>
    </row>
    <row r="198" spans="2:8" x14ac:dyDescent="0.35">
      <c r="B198" s="22" t="s">
        <v>314</v>
      </c>
      <c r="C198" s="135"/>
      <c r="D198" s="135"/>
      <c r="E198" s="372"/>
      <c r="F198" s="372"/>
      <c r="G198" s="372"/>
      <c r="H198" s="373"/>
    </row>
    <row r="199" spans="2:8" ht="15" thickBot="1" x14ac:dyDescent="0.4">
      <c r="B199" s="30" t="s">
        <v>85</v>
      </c>
      <c r="C199" s="13">
        <v>0</v>
      </c>
      <c r="D199" s="19">
        <v>10522519</v>
      </c>
      <c r="E199" s="13">
        <v>0</v>
      </c>
      <c r="F199" s="19">
        <v>10000141</v>
      </c>
      <c r="G199" s="18">
        <v>0</v>
      </c>
      <c r="H199" s="26">
        <v>10000061</v>
      </c>
    </row>
    <row r="200" spans="2:8" ht="15" thickBot="1" x14ac:dyDescent="0.4">
      <c r="B200" s="12" t="s">
        <v>326</v>
      </c>
      <c r="C200" s="15">
        <f>C199/C142</f>
        <v>0</v>
      </c>
      <c r="D200" s="55">
        <f>D199/C142</f>
        <v>6.9695202845956823</v>
      </c>
      <c r="E200" s="15">
        <f>E199/E142</f>
        <v>0</v>
      </c>
      <c r="F200" s="67">
        <f>F199/E142</f>
        <v>6.7710391841283659</v>
      </c>
      <c r="G200" s="15">
        <f>G199/G142</f>
        <v>0</v>
      </c>
      <c r="H200" s="16">
        <f>H199/G142</f>
        <v>6.5711021773871359</v>
      </c>
    </row>
  </sheetData>
  <sheetProtection algorithmName="SHA-512" hashValue="tT8EYynJbecQjXMeqES/yQ+shOjk+v1rZq3hqKZtf5krtYelGjn5M8+J/QHyH2LgUs0cX7OodHzcu4AKM+dUVA==" saltValue="8M1uy+7fFHgYxhvWusZieQ==" spinCount="100000" sheet="1" selectLockedCells="1" selectUnlockedCells="1"/>
  <mergeCells count="229">
    <mergeCell ref="E144:F144"/>
    <mergeCell ref="E145:F145"/>
    <mergeCell ref="E147:F147"/>
    <mergeCell ref="E148:F148"/>
    <mergeCell ref="E124:H124"/>
    <mergeCell ref="E133:H133"/>
    <mergeCell ref="B93:H93"/>
    <mergeCell ref="E97:F97"/>
    <mergeCell ref="E118:H118"/>
    <mergeCell ref="G143:H143"/>
    <mergeCell ref="E108:H108"/>
    <mergeCell ref="E111:H111"/>
    <mergeCell ref="E127:H127"/>
    <mergeCell ref="E130:H130"/>
    <mergeCell ref="G97:H97"/>
    <mergeCell ref="E143:F143"/>
    <mergeCell ref="C11:D11"/>
    <mergeCell ref="E11:F11"/>
    <mergeCell ref="G11:H11"/>
    <mergeCell ref="C8:D8"/>
    <mergeCell ref="C77:D77"/>
    <mergeCell ref="C80:D80"/>
    <mergeCell ref="C89:D89"/>
    <mergeCell ref="C90:D90"/>
    <mergeCell ref="C91:D91"/>
    <mergeCell ref="C19:D19"/>
    <mergeCell ref="C21:D21"/>
    <mergeCell ref="C22:D22"/>
    <mergeCell ref="C23:D23"/>
    <mergeCell ref="C24:D24"/>
    <mergeCell ref="C25:D25"/>
    <mergeCell ref="C72:F73"/>
    <mergeCell ref="C74:D74"/>
    <mergeCell ref="E23:F23"/>
    <mergeCell ref="E24:F24"/>
    <mergeCell ref="E19:F19"/>
    <mergeCell ref="E21:F21"/>
    <mergeCell ref="E22:F22"/>
    <mergeCell ref="E78:F78"/>
    <mergeCell ref="E16:F16"/>
    <mergeCell ref="E192:H192"/>
    <mergeCell ref="E195:H195"/>
    <mergeCell ref="E179:H179"/>
    <mergeCell ref="B182:H182"/>
    <mergeCell ref="E183:H183"/>
    <mergeCell ref="E186:H186"/>
    <mergeCell ref="E189:H189"/>
    <mergeCell ref="E198:H198"/>
    <mergeCell ref="E105:H105"/>
    <mergeCell ref="E114:H114"/>
    <mergeCell ref="B117:H117"/>
    <mergeCell ref="B163:H163"/>
    <mergeCell ref="E164:H164"/>
    <mergeCell ref="E167:H167"/>
    <mergeCell ref="E170:H170"/>
    <mergeCell ref="E156:F156"/>
    <mergeCell ref="E157:F157"/>
    <mergeCell ref="B158:H158"/>
    <mergeCell ref="E173:H173"/>
    <mergeCell ref="E176:H176"/>
    <mergeCell ref="E162:F162"/>
    <mergeCell ref="G156:H156"/>
    <mergeCell ref="G157:H157"/>
    <mergeCell ref="C143:D143"/>
    <mergeCell ref="B72:B73"/>
    <mergeCell ref="E81:F81"/>
    <mergeCell ref="B74:B75"/>
    <mergeCell ref="E74:F74"/>
    <mergeCell ref="E75:F75"/>
    <mergeCell ref="E76:F76"/>
    <mergeCell ref="G74:H74"/>
    <mergeCell ref="G75:H75"/>
    <mergeCell ref="G76:H76"/>
    <mergeCell ref="G78:H78"/>
    <mergeCell ref="G79:H79"/>
    <mergeCell ref="G81:H81"/>
    <mergeCell ref="C75:D75"/>
    <mergeCell ref="C76:D76"/>
    <mergeCell ref="C78:D78"/>
    <mergeCell ref="E79:F79"/>
    <mergeCell ref="E80:F80"/>
    <mergeCell ref="G80:H80"/>
    <mergeCell ref="C79:D79"/>
    <mergeCell ref="C81:D81"/>
    <mergeCell ref="E77:F77"/>
    <mergeCell ref="G77:H77"/>
    <mergeCell ref="G162:H162"/>
    <mergeCell ref="C156:D156"/>
    <mergeCell ref="C157:D157"/>
    <mergeCell ref="C162:D162"/>
    <mergeCell ref="E154:F154"/>
    <mergeCell ref="E155:F155"/>
    <mergeCell ref="G154:H154"/>
    <mergeCell ref="G155:H155"/>
    <mergeCell ref="E150:F150"/>
    <mergeCell ref="E151:F151"/>
    <mergeCell ref="E152:F152"/>
    <mergeCell ref="B153:H153"/>
    <mergeCell ref="G150:H150"/>
    <mergeCell ref="G151:H151"/>
    <mergeCell ref="G152:H152"/>
    <mergeCell ref="C150:D150"/>
    <mergeCell ref="C151:D151"/>
    <mergeCell ref="C152:D152"/>
    <mergeCell ref="C154:D154"/>
    <mergeCell ref="C155:D155"/>
    <mergeCell ref="B149:H149"/>
    <mergeCell ref="G144:H144"/>
    <mergeCell ref="G145:H145"/>
    <mergeCell ref="G147:H147"/>
    <mergeCell ref="G148:H148"/>
    <mergeCell ref="B138:B139"/>
    <mergeCell ref="B140:B141"/>
    <mergeCell ref="E140:F140"/>
    <mergeCell ref="E141:F141"/>
    <mergeCell ref="E142:F142"/>
    <mergeCell ref="G140:H140"/>
    <mergeCell ref="G141:H141"/>
    <mergeCell ref="G142:H142"/>
    <mergeCell ref="C142:D142"/>
    <mergeCell ref="C148:D148"/>
    <mergeCell ref="C147:D147"/>
    <mergeCell ref="C146:D146"/>
    <mergeCell ref="E146:F146"/>
    <mergeCell ref="G146:H146"/>
    <mergeCell ref="C145:D145"/>
    <mergeCell ref="C144:D144"/>
    <mergeCell ref="C138:F139"/>
    <mergeCell ref="C140:D140"/>
    <mergeCell ref="C141:D141"/>
    <mergeCell ref="E7:F7"/>
    <mergeCell ref="E9:F9"/>
    <mergeCell ref="E10:F10"/>
    <mergeCell ref="B1:H2"/>
    <mergeCell ref="B3:B4"/>
    <mergeCell ref="B5:B6"/>
    <mergeCell ref="E5:F5"/>
    <mergeCell ref="E6:F6"/>
    <mergeCell ref="G5:H5"/>
    <mergeCell ref="G6:H6"/>
    <mergeCell ref="G7:H7"/>
    <mergeCell ref="G9:H9"/>
    <mergeCell ref="G10:H10"/>
    <mergeCell ref="C3:F4"/>
    <mergeCell ref="C5:D5"/>
    <mergeCell ref="C6:D6"/>
    <mergeCell ref="C7:D7"/>
    <mergeCell ref="C9:D9"/>
    <mergeCell ref="C10:D10"/>
    <mergeCell ref="E8:F8"/>
    <mergeCell ref="G8:H8"/>
    <mergeCell ref="E17:F17"/>
    <mergeCell ref="B18:H18"/>
    <mergeCell ref="E12:F12"/>
    <mergeCell ref="E13:F13"/>
    <mergeCell ref="B14:H14"/>
    <mergeCell ref="E15:F15"/>
    <mergeCell ref="G12:H12"/>
    <mergeCell ref="G13:H13"/>
    <mergeCell ref="G15:H15"/>
    <mergeCell ref="G16:H16"/>
    <mergeCell ref="G17:H17"/>
    <mergeCell ref="C12:D12"/>
    <mergeCell ref="C13:D13"/>
    <mergeCell ref="C15:D15"/>
    <mergeCell ref="C16:D16"/>
    <mergeCell ref="C17:D17"/>
    <mergeCell ref="G19:H19"/>
    <mergeCell ref="G21:H21"/>
    <mergeCell ref="G22:H22"/>
    <mergeCell ref="G23:H23"/>
    <mergeCell ref="G24:H24"/>
    <mergeCell ref="E25:F25"/>
    <mergeCell ref="G25:H25"/>
    <mergeCell ref="C20:D20"/>
    <mergeCell ref="E20:F20"/>
    <mergeCell ref="G20:H20"/>
    <mergeCell ref="E88:F88"/>
    <mergeCell ref="E82:F82"/>
    <mergeCell ref="B83:H83"/>
    <mergeCell ref="E84:F84"/>
    <mergeCell ref="E85:F85"/>
    <mergeCell ref="G82:H82"/>
    <mergeCell ref="G84:H84"/>
    <mergeCell ref="G85:H85"/>
    <mergeCell ref="G86:H86"/>
    <mergeCell ref="G88:H88"/>
    <mergeCell ref="C82:D82"/>
    <mergeCell ref="C84:D84"/>
    <mergeCell ref="C85:D85"/>
    <mergeCell ref="C86:D86"/>
    <mergeCell ref="C88:D88"/>
    <mergeCell ref="E86:F86"/>
    <mergeCell ref="B87:H87"/>
    <mergeCell ref="E90:F90"/>
    <mergeCell ref="E91:F91"/>
    <mergeCell ref="E92:F92"/>
    <mergeCell ref="E89:F89"/>
    <mergeCell ref="G89:H89"/>
    <mergeCell ref="G90:H90"/>
    <mergeCell ref="G91:H91"/>
    <mergeCell ref="G92:H92"/>
    <mergeCell ref="E121:H121"/>
    <mergeCell ref="B98:H98"/>
    <mergeCell ref="E99:H99"/>
    <mergeCell ref="E102:H102"/>
    <mergeCell ref="C92:D92"/>
    <mergeCell ref="C97:D97"/>
    <mergeCell ref="E61:H61"/>
    <mergeCell ref="E64:H64"/>
    <mergeCell ref="E67:H67"/>
    <mergeCell ref="C26:D26"/>
    <mergeCell ref="E26:F26"/>
    <mergeCell ref="G26:H26"/>
    <mergeCell ref="B27:H27"/>
    <mergeCell ref="C31:D31"/>
    <mergeCell ref="E31:F31"/>
    <mergeCell ref="G31:H31"/>
    <mergeCell ref="B32:H32"/>
    <mergeCell ref="E33:H33"/>
    <mergeCell ref="E36:H36"/>
    <mergeCell ref="E39:H39"/>
    <mergeCell ref="E42:H42"/>
    <mergeCell ref="E45:H45"/>
    <mergeCell ref="E48:H48"/>
    <mergeCell ref="B51:H51"/>
    <mergeCell ref="E52:H52"/>
    <mergeCell ref="E55:H55"/>
    <mergeCell ref="E58:H58"/>
  </mergeCells>
  <conditionalFormatting sqref="D30">
    <cfRule type="expression" dxfId="23" priority="2">
      <formula>D30=MAX(#REF!)</formula>
    </cfRule>
  </conditionalFormatting>
  <conditionalFormatting sqref="D96">
    <cfRule type="expression" dxfId="22" priority="7">
      <formula>D96=MAX(#REF!)</formula>
    </cfRule>
  </conditionalFormatting>
  <conditionalFormatting sqref="D161">
    <cfRule type="expression" dxfId="21" priority="1">
      <formula>D161=MAX(#REF!)</formula>
    </cfRule>
  </conditionalFormatting>
  <conditionalFormatting sqref="F30">
    <cfRule type="expression" dxfId="20" priority="3">
      <formula>F30=MAX(#REF!)</formula>
    </cfRule>
  </conditionalFormatting>
  <conditionalFormatting sqref="F96">
    <cfRule type="expression" dxfId="19" priority="11">
      <formula>F96=MAX(#REF!)</formula>
    </cfRule>
  </conditionalFormatting>
  <conditionalFormatting sqref="F161">
    <cfRule type="expression" dxfId="18" priority="10">
      <formula>F161=MAX(#REF!)</formula>
    </cfRule>
  </conditionalFormatting>
  <printOptions horizontalCentered="1" verticalCentered="1"/>
  <pageMargins left="0" right="0" top="0" bottom="0" header="0" footer="0"/>
  <pageSetup paperSize="9" scale="37" fitToHeight="0" orientation="landscape" r:id="rId1"/>
  <headerFooter>
    <oddFooter>&amp;L_x000D_&amp;1#&amp;"Calibri"&amp;8&amp;K0000FF Internal</oddFooter>
  </headerFooter>
  <ignoredErrors>
    <ignoredError sqref="I166:I183 B182 E126:F127 E123:F124 G166:H178 E166:F178 G181:H183 G185:H186 G184 E185:F186 E181:F183 E120:F121 E101:F116 E179:F179 B117:H117 C179:D179 G179:H180 C101:D114 G101:H116 C120:D121 G120:H121 C181:D183 C185:D186 C166:D178 C123:D124 G123:H124 G122:H122 B136:H137 C126:D127 G126:H130 G132:H135 G131 G191:H192 G188:H189 G187 G194:H195 G193 G197:H200 G196 B149:H153 B141:D141 H141 B163:H163 B162 H162 F141 B155:H156 B154:D154 F154:H154 G119 E129:F130 E128 E132:F133 E131 E135:F135 E134 B139:H140 B138 D138:H138 B161 B160:E160 G160:H160 B142 F142:H142 B143 G143:H143 B144 F144:H144 B158:H159 B157:D157 F157:H157 F162 G161:H161 E188:F189 E191:F192 E194:F195 E193 E197:F198 E196 E200:F200 E199 E180 E35:H50 E54:H69 B51:H51 C54:D55 C35:D48 C50:D50 C49 E53:H53 C57:D58 C60:D61 C63:D64 C62 C66:D67 C65 C69:D69 C68 C116:D116 C115 C129:D130 C128 C132:D133 C131 C135:D135 C134 C180 C188:D189 C194:D195 C193 C191:D192 C197:D198 C196 C200:D200 C199 B145:B148 E145:H148 E161 C52:H52 C118:H118 C164:H165" 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5B4C6-086F-443D-8918-430F4A7C445E}">
  <sheetPr>
    <pageSetUpPr fitToPage="1"/>
  </sheetPr>
  <dimension ref="B1:J200"/>
  <sheetViews>
    <sheetView showGridLines="0" zoomScale="70" zoomScaleNormal="70" workbookViewId="0"/>
  </sheetViews>
  <sheetFormatPr defaultRowHeight="14.5" x14ac:dyDescent="0.35"/>
  <cols>
    <col min="2" max="2" width="62.81640625" bestFit="1" customWidth="1"/>
    <col min="3" max="3" width="46.453125" customWidth="1"/>
    <col min="4" max="4" width="51.08984375" customWidth="1"/>
    <col min="5" max="5" width="46.453125" customWidth="1"/>
    <col min="6" max="6" width="51.08984375" customWidth="1"/>
    <col min="7" max="7" width="54.1796875" customWidth="1"/>
    <col min="8" max="8" width="59.81640625" customWidth="1"/>
  </cols>
  <sheetData>
    <row r="1" spans="2:10" x14ac:dyDescent="0.35">
      <c r="B1" s="347"/>
      <c r="C1" s="347"/>
      <c r="D1" s="347"/>
      <c r="E1" s="347"/>
      <c r="F1" s="347"/>
      <c r="G1" s="347"/>
      <c r="H1" s="347"/>
    </row>
    <row r="2" spans="2:10" ht="51" customHeight="1" thickBot="1" x14ac:dyDescent="0.4">
      <c r="B2" s="347"/>
      <c r="C2" s="347"/>
      <c r="D2" s="347"/>
      <c r="E2" s="347"/>
      <c r="F2" s="347"/>
      <c r="G2" s="347"/>
      <c r="H2" s="347"/>
    </row>
    <row r="3" spans="2:10" ht="54.5" customHeight="1" thickBot="1" x14ac:dyDescent="0.4">
      <c r="B3" s="348" t="s">
        <v>142</v>
      </c>
      <c r="C3" s="446" t="s">
        <v>198</v>
      </c>
      <c r="D3" s="447"/>
      <c r="E3" s="447"/>
      <c r="F3" s="448"/>
      <c r="G3" s="53"/>
      <c r="H3" s="63" t="s">
        <v>111</v>
      </c>
      <c r="J3" s="62"/>
    </row>
    <row r="4" spans="2:10" ht="30.5" customHeight="1" thickBot="1" x14ac:dyDescent="0.4">
      <c r="B4" s="349"/>
      <c r="C4" s="449"/>
      <c r="D4" s="450"/>
      <c r="E4" s="450"/>
      <c r="F4" s="451"/>
      <c r="G4" s="61"/>
      <c r="H4" s="63" t="s">
        <v>112</v>
      </c>
    </row>
    <row r="5" spans="2:10" x14ac:dyDescent="0.35">
      <c r="B5" s="350" t="s">
        <v>8</v>
      </c>
      <c r="C5" s="360" t="s">
        <v>140</v>
      </c>
      <c r="D5" s="361"/>
      <c r="E5" s="440" t="s">
        <v>6</v>
      </c>
      <c r="F5" s="441"/>
      <c r="G5" s="488" t="s">
        <v>7</v>
      </c>
      <c r="H5" s="489"/>
    </row>
    <row r="6" spans="2:10" ht="30.5" customHeight="1" thickBot="1" x14ac:dyDescent="0.4">
      <c r="B6" s="351"/>
      <c r="C6" s="362" t="s">
        <v>141</v>
      </c>
      <c r="D6" s="363"/>
      <c r="E6" s="354" t="s">
        <v>187</v>
      </c>
      <c r="F6" s="355"/>
      <c r="G6" s="490" t="s">
        <v>188</v>
      </c>
      <c r="H6" s="491"/>
    </row>
    <row r="7" spans="2:10" x14ac:dyDescent="0.35">
      <c r="B7" s="25" t="s">
        <v>18</v>
      </c>
      <c r="C7" s="378">
        <v>1219142</v>
      </c>
      <c r="D7" s="379"/>
      <c r="E7" s="378">
        <v>1418218</v>
      </c>
      <c r="F7" s="379"/>
      <c r="G7" s="378">
        <v>1436892</v>
      </c>
      <c r="H7" s="393"/>
    </row>
    <row r="8" spans="2:10" x14ac:dyDescent="0.35">
      <c r="B8" s="25" t="s">
        <v>146</v>
      </c>
      <c r="C8" s="336">
        <v>1145993.48</v>
      </c>
      <c r="D8" s="337"/>
      <c r="E8" s="336" t="s">
        <v>183</v>
      </c>
      <c r="F8" s="337"/>
      <c r="G8" s="336">
        <v>1346266</v>
      </c>
      <c r="H8" s="338"/>
    </row>
    <row r="9" spans="2:10" x14ac:dyDescent="0.35">
      <c r="B9" s="20" t="s">
        <v>143</v>
      </c>
      <c r="C9" s="336">
        <v>682213.51</v>
      </c>
      <c r="D9" s="337"/>
      <c r="E9" s="336">
        <v>1156559</v>
      </c>
      <c r="F9" s="337"/>
      <c r="G9" s="336">
        <v>1164266</v>
      </c>
      <c r="H9" s="338"/>
    </row>
    <row r="10" spans="2:10" x14ac:dyDescent="0.35">
      <c r="B10" s="30" t="s">
        <v>81</v>
      </c>
      <c r="C10" s="390">
        <v>10000000</v>
      </c>
      <c r="D10" s="390"/>
      <c r="E10" s="390">
        <v>10000000</v>
      </c>
      <c r="F10" s="390"/>
      <c r="G10" s="390">
        <v>10000000</v>
      </c>
      <c r="H10" s="394"/>
    </row>
    <row r="11" spans="2:10" x14ac:dyDescent="0.35">
      <c r="B11" s="65" t="s">
        <v>145</v>
      </c>
      <c r="C11" s="334">
        <f>C8/C7</f>
        <v>0.94</v>
      </c>
      <c r="D11" s="335"/>
      <c r="E11" s="332" t="s">
        <v>17</v>
      </c>
      <c r="F11" s="333"/>
      <c r="G11" s="334">
        <f>G8/G7</f>
        <v>0.936929149859558</v>
      </c>
      <c r="H11" s="469"/>
    </row>
    <row r="12" spans="2:10" x14ac:dyDescent="0.35">
      <c r="B12" s="65" t="s">
        <v>144</v>
      </c>
      <c r="C12" s="438">
        <f>C9/C7</f>
        <v>0.55958494580614893</v>
      </c>
      <c r="D12" s="438"/>
      <c r="E12" s="437">
        <f>E9/E7</f>
        <v>0.81550156604978929</v>
      </c>
      <c r="F12" s="437"/>
      <c r="G12" s="438">
        <f>G9/G7</f>
        <v>0.81026688157495486</v>
      </c>
      <c r="H12" s="439"/>
    </row>
    <row r="13" spans="2:10" ht="15" thickBot="1" x14ac:dyDescent="0.4">
      <c r="B13" s="66" t="s">
        <v>80</v>
      </c>
      <c r="C13" s="392">
        <f>C10/C7</f>
        <v>8.2024899478485693</v>
      </c>
      <c r="D13" s="392"/>
      <c r="E13" s="415">
        <f>E10/E7</f>
        <v>7.0511021577782822</v>
      </c>
      <c r="F13" s="415"/>
      <c r="G13" s="415">
        <f>G10/G7</f>
        <v>6.9594652903628109</v>
      </c>
      <c r="H13" s="430"/>
    </row>
    <row r="14" spans="2:10" ht="15" thickBot="1" x14ac:dyDescent="0.4">
      <c r="B14" s="387" t="s">
        <v>70</v>
      </c>
      <c r="C14" s="388"/>
      <c r="D14" s="388"/>
      <c r="E14" s="388"/>
      <c r="F14" s="388"/>
      <c r="G14" s="388"/>
      <c r="H14" s="389"/>
    </row>
    <row r="15" spans="2:10" ht="14.5" customHeight="1" x14ac:dyDescent="0.35">
      <c r="B15" s="59" t="s">
        <v>76</v>
      </c>
      <c r="C15" s="385" t="s">
        <v>17</v>
      </c>
      <c r="D15" s="386"/>
      <c r="E15" s="385" t="s">
        <v>17</v>
      </c>
      <c r="F15" s="386"/>
      <c r="G15" s="339" t="s">
        <v>68</v>
      </c>
      <c r="H15" s="340"/>
    </row>
    <row r="16" spans="2:10" x14ac:dyDescent="0.35">
      <c r="B16" s="21" t="s">
        <v>69</v>
      </c>
      <c r="C16" s="418">
        <v>4.2500000000000003E-2</v>
      </c>
      <c r="D16" s="419"/>
      <c r="E16" s="501">
        <v>4.2000000000000003E-2</v>
      </c>
      <c r="F16" s="487"/>
      <c r="G16" s="341">
        <v>4.1000000000000002E-2</v>
      </c>
      <c r="H16" s="342"/>
    </row>
    <row r="17" spans="2:8" ht="27.5" customHeight="1" thickBot="1" x14ac:dyDescent="0.4">
      <c r="B17" s="24" t="s">
        <v>75</v>
      </c>
      <c r="C17" s="380">
        <v>0.02</v>
      </c>
      <c r="D17" s="381"/>
      <c r="E17" s="380">
        <v>0.02</v>
      </c>
      <c r="F17" s="381"/>
      <c r="G17" s="343" t="s">
        <v>121</v>
      </c>
      <c r="H17" s="344"/>
    </row>
    <row r="18" spans="2:8" ht="15" thickBot="1" x14ac:dyDescent="0.4">
      <c r="B18" s="387" t="s">
        <v>71</v>
      </c>
      <c r="C18" s="388"/>
      <c r="D18" s="388"/>
      <c r="E18" s="388"/>
      <c r="F18" s="388"/>
      <c r="G18" s="388"/>
      <c r="H18" s="389"/>
    </row>
    <row r="19" spans="2:8" x14ac:dyDescent="0.35">
      <c r="B19" s="56" t="s">
        <v>72</v>
      </c>
      <c r="C19" s="345">
        <v>7.1999999999999995E-2</v>
      </c>
      <c r="D19" s="320"/>
      <c r="E19" s="345">
        <v>6.25E-2</v>
      </c>
      <c r="F19" s="320"/>
      <c r="G19" s="425" t="s">
        <v>17</v>
      </c>
      <c r="H19" s="434"/>
    </row>
    <row r="20" spans="2:8" x14ac:dyDescent="0.35">
      <c r="B20" s="56" t="s">
        <v>148</v>
      </c>
      <c r="C20" s="345">
        <v>7.8E-2</v>
      </c>
      <c r="D20" s="384"/>
      <c r="E20" s="425" t="s">
        <v>17</v>
      </c>
      <c r="F20" s="426"/>
      <c r="G20" s="425" t="s">
        <v>17</v>
      </c>
      <c r="H20" s="426"/>
    </row>
    <row r="21" spans="2:8" x14ac:dyDescent="0.35">
      <c r="B21" s="29" t="s">
        <v>73</v>
      </c>
      <c r="C21" s="500" t="s">
        <v>17</v>
      </c>
      <c r="D21" s="479"/>
      <c r="E21" s="478">
        <v>4.3499999999999997E-2</v>
      </c>
      <c r="F21" s="479"/>
      <c r="G21" s="435" t="s">
        <v>17</v>
      </c>
      <c r="H21" s="436"/>
    </row>
    <row r="22" spans="2:8" x14ac:dyDescent="0.35">
      <c r="B22" s="29" t="s">
        <v>197</v>
      </c>
      <c r="C22" s="425" t="s">
        <v>17</v>
      </c>
      <c r="D22" s="426"/>
      <c r="E22" s="478">
        <v>5.3999999999999999E-2</v>
      </c>
      <c r="F22" s="479"/>
      <c r="G22" s="435" t="s">
        <v>17</v>
      </c>
      <c r="H22" s="436"/>
    </row>
    <row r="23" spans="2:8" x14ac:dyDescent="0.35">
      <c r="B23" s="29" t="s">
        <v>138</v>
      </c>
      <c r="C23" s="425" t="s">
        <v>17</v>
      </c>
      <c r="D23" s="426"/>
      <c r="E23" s="425" t="s">
        <v>17</v>
      </c>
      <c r="F23" s="426"/>
      <c r="G23" s="345">
        <v>5.7000000000000002E-2</v>
      </c>
      <c r="H23" s="427"/>
    </row>
    <row r="24" spans="2:8" x14ac:dyDescent="0.35">
      <c r="B24" s="20" t="s">
        <v>74</v>
      </c>
      <c r="C24" s="424">
        <v>0</v>
      </c>
      <c r="D24" s="320"/>
      <c r="E24" s="424">
        <v>0</v>
      </c>
      <c r="F24" s="320"/>
      <c r="G24" s="424">
        <v>0</v>
      </c>
      <c r="H24" s="427"/>
    </row>
    <row r="25" spans="2:8" x14ac:dyDescent="0.35">
      <c r="B25" s="20" t="s">
        <v>77</v>
      </c>
      <c r="C25" s="345">
        <v>0.02</v>
      </c>
      <c r="D25" s="384"/>
      <c r="E25" s="345">
        <v>0.02</v>
      </c>
      <c r="F25" s="384"/>
      <c r="G25" s="345">
        <v>0.02</v>
      </c>
      <c r="H25" s="346"/>
    </row>
    <row r="26" spans="2:8" ht="15" thickBot="1" x14ac:dyDescent="0.4">
      <c r="B26" s="20" t="s">
        <v>78</v>
      </c>
      <c r="C26" s="376">
        <v>3.5000000000000001E-3</v>
      </c>
      <c r="D26" s="377"/>
      <c r="E26" s="376">
        <v>8.0000000000000002E-3</v>
      </c>
      <c r="F26" s="377"/>
      <c r="G26" s="345">
        <v>0.01</v>
      </c>
      <c r="H26" s="346"/>
    </row>
    <row r="27" spans="2:8" x14ac:dyDescent="0.35">
      <c r="B27" s="404" t="s">
        <v>30</v>
      </c>
      <c r="C27" s="405"/>
      <c r="D27" s="405"/>
      <c r="E27" s="406"/>
      <c r="F27" s="406"/>
      <c r="G27" s="406"/>
      <c r="H27" s="407"/>
    </row>
    <row r="28" spans="2:8" ht="29" x14ac:dyDescent="0.35">
      <c r="B28" s="79" t="s">
        <v>103</v>
      </c>
      <c r="C28" s="80" t="s">
        <v>106</v>
      </c>
      <c r="D28" s="80" t="s">
        <v>147</v>
      </c>
      <c r="E28" s="80" t="s">
        <v>106</v>
      </c>
      <c r="F28" s="80" t="s">
        <v>104</v>
      </c>
      <c r="G28" s="98" t="s">
        <v>121</v>
      </c>
      <c r="H28" s="109" t="s">
        <v>108</v>
      </c>
    </row>
    <row r="29" spans="2:8" ht="16.5" customHeight="1" x14ac:dyDescent="0.35">
      <c r="B29" s="81" t="s">
        <v>105</v>
      </c>
      <c r="C29" s="82" t="s">
        <v>107</v>
      </c>
      <c r="D29" s="82" t="s">
        <v>150</v>
      </c>
      <c r="E29" s="82" t="s">
        <v>107</v>
      </c>
      <c r="F29" s="82" t="s">
        <v>199</v>
      </c>
      <c r="G29" s="82" t="s">
        <v>107</v>
      </c>
      <c r="H29" s="110" t="s">
        <v>109</v>
      </c>
    </row>
    <row r="30" spans="2:8" x14ac:dyDescent="0.35">
      <c r="B30" s="46" t="s">
        <v>28</v>
      </c>
      <c r="C30" s="49" t="s">
        <v>17</v>
      </c>
      <c r="D30" s="50" t="s">
        <v>29</v>
      </c>
      <c r="E30" s="49" t="s">
        <v>17</v>
      </c>
      <c r="F30" s="50" t="s">
        <v>92</v>
      </c>
      <c r="G30" s="49" t="s">
        <v>17</v>
      </c>
      <c r="H30" s="58" t="s">
        <v>79</v>
      </c>
    </row>
    <row r="31" spans="2:8" ht="15" thickBot="1" x14ac:dyDescent="0.4">
      <c r="B31" s="51" t="s">
        <v>27</v>
      </c>
      <c r="C31" s="412">
        <v>73</v>
      </c>
      <c r="D31" s="413"/>
      <c r="E31" s="402">
        <v>77</v>
      </c>
      <c r="F31" s="403"/>
      <c r="G31" s="422">
        <v>77</v>
      </c>
      <c r="H31" s="423"/>
    </row>
    <row r="32" spans="2:8" ht="22.5" customHeight="1" thickBot="1" x14ac:dyDescent="0.4">
      <c r="B32" s="399" t="s">
        <v>23</v>
      </c>
      <c r="C32" s="400"/>
      <c r="D32" s="400"/>
      <c r="E32" s="400"/>
      <c r="F32" s="400"/>
      <c r="G32" s="400"/>
      <c r="H32" s="401"/>
    </row>
    <row r="33" spans="2:8" x14ac:dyDescent="0.35">
      <c r="B33" s="22" t="s">
        <v>309</v>
      </c>
      <c r="C33" s="135"/>
      <c r="D33" s="135"/>
      <c r="E33" s="374"/>
      <c r="F33" s="374"/>
      <c r="G33" s="374"/>
      <c r="H33" s="375"/>
    </row>
    <row r="34" spans="2:8" ht="15" thickBot="1" x14ac:dyDescent="0.4">
      <c r="B34" s="30" t="s">
        <v>23</v>
      </c>
      <c r="C34" s="17">
        <v>10000000</v>
      </c>
      <c r="D34" s="17">
        <v>10000000</v>
      </c>
      <c r="E34" s="17">
        <v>10000000</v>
      </c>
      <c r="F34" s="17">
        <v>10000000</v>
      </c>
      <c r="G34" s="17">
        <v>10000000</v>
      </c>
      <c r="H34" s="23">
        <v>10000000</v>
      </c>
    </row>
    <row r="35" spans="2:8" ht="15" thickBot="1" x14ac:dyDescent="0.4">
      <c r="B35" s="12" t="s">
        <v>315</v>
      </c>
      <c r="C35" s="52">
        <f>C34/C7</f>
        <v>8.2024899478485693</v>
      </c>
      <c r="D35" s="54">
        <f>D34/C7</f>
        <v>8.2024899478485693</v>
      </c>
      <c r="E35" s="14">
        <f>E34/E7</f>
        <v>7.0511021577782822</v>
      </c>
      <c r="F35" s="14">
        <f>F34/E7</f>
        <v>7.0511021577782822</v>
      </c>
      <c r="G35" s="14">
        <f>G34/G7</f>
        <v>6.9594652903628109</v>
      </c>
      <c r="H35" s="28">
        <f>H34/G7</f>
        <v>6.9594652903628109</v>
      </c>
    </row>
    <row r="36" spans="2:8" x14ac:dyDescent="0.35">
      <c r="B36" s="22" t="s">
        <v>310</v>
      </c>
      <c r="C36" s="136"/>
      <c r="D36" s="136"/>
      <c r="E36" s="370"/>
      <c r="F36" s="370"/>
      <c r="G36" s="370"/>
      <c r="H36" s="371"/>
    </row>
    <row r="37" spans="2:8" ht="15" thickBot="1" x14ac:dyDescent="0.4">
      <c r="B37" s="30" t="s">
        <v>23</v>
      </c>
      <c r="C37" s="17">
        <v>10000000</v>
      </c>
      <c r="D37" s="17">
        <v>10000000</v>
      </c>
      <c r="E37" s="17">
        <v>10000000</v>
      </c>
      <c r="F37" s="17">
        <v>10000000</v>
      </c>
      <c r="G37" s="17">
        <v>10000000</v>
      </c>
      <c r="H37" s="23">
        <v>10000000</v>
      </c>
    </row>
    <row r="38" spans="2:8" ht="15" thickBot="1" x14ac:dyDescent="0.4">
      <c r="B38" s="12" t="s">
        <v>316</v>
      </c>
      <c r="C38" s="52">
        <f>C37/C7</f>
        <v>8.2024899478485693</v>
      </c>
      <c r="D38" s="54">
        <f>D37/C7</f>
        <v>8.2024899478485693</v>
      </c>
      <c r="E38" s="14">
        <f>E37/E7</f>
        <v>7.0511021577782822</v>
      </c>
      <c r="F38" s="14">
        <f>F37/E7</f>
        <v>7.0511021577782822</v>
      </c>
      <c r="G38" s="14">
        <f>G37/G7</f>
        <v>6.9594652903628109</v>
      </c>
      <c r="H38" s="28">
        <f>H37/G7</f>
        <v>6.9594652903628109</v>
      </c>
    </row>
    <row r="39" spans="2:8" x14ac:dyDescent="0.35">
      <c r="B39" s="22" t="s">
        <v>311</v>
      </c>
      <c r="C39" s="136"/>
      <c r="D39" s="136"/>
      <c r="E39" s="370"/>
      <c r="F39" s="370"/>
      <c r="G39" s="370"/>
      <c r="H39" s="371"/>
    </row>
    <row r="40" spans="2:8" ht="15" thickBot="1" x14ac:dyDescent="0.4">
      <c r="B40" s="30" t="s">
        <v>23</v>
      </c>
      <c r="C40" s="17">
        <v>10000000</v>
      </c>
      <c r="D40" s="17">
        <v>10000000</v>
      </c>
      <c r="E40" s="17">
        <v>10000000</v>
      </c>
      <c r="F40" s="17">
        <v>10000000</v>
      </c>
      <c r="G40" s="17">
        <v>10000000</v>
      </c>
      <c r="H40" s="23">
        <v>10000000</v>
      </c>
    </row>
    <row r="41" spans="2:8" ht="15" thickBot="1" x14ac:dyDescent="0.4">
      <c r="B41" s="12" t="s">
        <v>317</v>
      </c>
      <c r="C41" s="52">
        <f>C40/C7</f>
        <v>8.2024899478485693</v>
      </c>
      <c r="D41" s="54">
        <f>D40/C7</f>
        <v>8.2024899478485693</v>
      </c>
      <c r="E41" s="14">
        <f>E40/E7</f>
        <v>7.0511021577782822</v>
      </c>
      <c r="F41" s="14">
        <f>F40/E7</f>
        <v>7.0511021577782822</v>
      </c>
      <c r="G41" s="14">
        <f>G40/G7</f>
        <v>6.9594652903628109</v>
      </c>
      <c r="H41" s="28">
        <f>H40/G7</f>
        <v>6.9594652903628109</v>
      </c>
    </row>
    <row r="42" spans="2:8" x14ac:dyDescent="0.35">
      <c r="B42" s="22" t="s">
        <v>312</v>
      </c>
      <c r="C42" s="136"/>
      <c r="D42" s="136"/>
      <c r="E42" s="370"/>
      <c r="F42" s="370"/>
      <c r="G42" s="370"/>
      <c r="H42" s="371"/>
    </row>
    <row r="43" spans="2:8" ht="15" thickBot="1" x14ac:dyDescent="0.4">
      <c r="B43" s="30" t="s">
        <v>23</v>
      </c>
      <c r="C43" s="17">
        <v>0</v>
      </c>
      <c r="D43" s="17">
        <v>10000000</v>
      </c>
      <c r="E43" s="17">
        <v>0</v>
      </c>
      <c r="F43" s="17">
        <v>10000000</v>
      </c>
      <c r="G43" s="17">
        <v>0</v>
      </c>
      <c r="H43" s="23">
        <v>10000000</v>
      </c>
    </row>
    <row r="44" spans="2:8" ht="15" thickBot="1" x14ac:dyDescent="0.4">
      <c r="B44" s="12" t="s">
        <v>318</v>
      </c>
      <c r="C44" s="14">
        <f>C43/C7</f>
        <v>0</v>
      </c>
      <c r="D44" s="54">
        <f>D43/C7</f>
        <v>8.2024899478485693</v>
      </c>
      <c r="E44" s="14">
        <f>E43/E7</f>
        <v>0</v>
      </c>
      <c r="F44" s="14">
        <f>F43/E7</f>
        <v>7.0511021577782822</v>
      </c>
      <c r="G44" s="14">
        <f>G43/G7</f>
        <v>0</v>
      </c>
      <c r="H44" s="28">
        <f>H43/G7</f>
        <v>6.9594652903628109</v>
      </c>
    </row>
    <row r="45" spans="2:8" x14ac:dyDescent="0.35">
      <c r="B45" s="22" t="s">
        <v>313</v>
      </c>
      <c r="C45" s="136"/>
      <c r="D45" s="136"/>
      <c r="E45" s="370"/>
      <c r="F45" s="370"/>
      <c r="G45" s="370"/>
      <c r="H45" s="371"/>
    </row>
    <row r="46" spans="2:8" ht="15" thickBot="1" x14ac:dyDescent="0.4">
      <c r="B46" s="30" t="s">
        <v>23</v>
      </c>
      <c r="C46" s="17">
        <v>0</v>
      </c>
      <c r="D46" s="17">
        <v>10000000</v>
      </c>
      <c r="E46" s="17">
        <v>0</v>
      </c>
      <c r="F46" s="17">
        <v>10000000</v>
      </c>
      <c r="G46" s="17">
        <v>0</v>
      </c>
      <c r="H46" s="23">
        <v>10000000</v>
      </c>
    </row>
    <row r="47" spans="2:8" ht="15" thickBot="1" x14ac:dyDescent="0.4">
      <c r="B47" s="12" t="s">
        <v>319</v>
      </c>
      <c r="C47" s="14">
        <f>C46/C7</f>
        <v>0</v>
      </c>
      <c r="D47" s="54">
        <f>D46/C7</f>
        <v>8.2024899478485693</v>
      </c>
      <c r="E47" s="14">
        <f>E46/E7</f>
        <v>0</v>
      </c>
      <c r="F47" s="14">
        <f>F46/E7</f>
        <v>7.0511021577782822</v>
      </c>
      <c r="G47" s="14">
        <f>G46/G7</f>
        <v>0</v>
      </c>
      <c r="H47" s="28">
        <f>H46/G7</f>
        <v>6.9594652903628109</v>
      </c>
    </row>
    <row r="48" spans="2:8" x14ac:dyDescent="0.35">
      <c r="B48" s="22" t="s">
        <v>314</v>
      </c>
      <c r="C48" s="135"/>
      <c r="D48" s="135"/>
      <c r="E48" s="372"/>
      <c r="F48" s="372"/>
      <c r="G48" s="372"/>
      <c r="H48" s="373"/>
    </row>
    <row r="49" spans="2:8" ht="15" thickBot="1" x14ac:dyDescent="0.4">
      <c r="B49" s="30" t="s">
        <v>23</v>
      </c>
      <c r="C49" s="17">
        <v>0</v>
      </c>
      <c r="D49" s="19">
        <v>10604674</v>
      </c>
      <c r="E49" s="17">
        <v>0</v>
      </c>
      <c r="F49" s="19">
        <v>10000173</v>
      </c>
      <c r="G49" s="17">
        <v>0</v>
      </c>
      <c r="H49" s="23">
        <v>10000179</v>
      </c>
    </row>
    <row r="50" spans="2:8" ht="15" thickBot="1" x14ac:dyDescent="0.4">
      <c r="B50" s="12" t="s">
        <v>320</v>
      </c>
      <c r="C50" s="15">
        <f>C49/C7</f>
        <v>0</v>
      </c>
      <c r="D50" s="55">
        <f>D49/C7</f>
        <v>8.698473188521108</v>
      </c>
      <c r="E50" s="15">
        <f>E49/E7</f>
        <v>0</v>
      </c>
      <c r="F50" s="67">
        <f>F49/E7</f>
        <v>7.0512241418456121</v>
      </c>
      <c r="G50" s="15">
        <f>G49/G7</f>
        <v>0</v>
      </c>
      <c r="H50" s="16">
        <f>H49/G7</f>
        <v>6.959589864791508</v>
      </c>
    </row>
    <row r="51" spans="2:8" ht="17.5" thickBot="1" x14ac:dyDescent="0.4">
      <c r="B51" s="399" t="s">
        <v>84</v>
      </c>
      <c r="C51" s="499"/>
      <c r="D51" s="499"/>
      <c r="E51" s="400"/>
      <c r="F51" s="400"/>
      <c r="G51" s="400"/>
      <c r="H51" s="401"/>
    </row>
    <row r="52" spans="2:8" x14ac:dyDescent="0.35">
      <c r="B52" s="22" t="s">
        <v>309</v>
      </c>
      <c r="C52" s="220"/>
      <c r="D52" s="220"/>
      <c r="E52" s="374"/>
      <c r="F52" s="374"/>
      <c r="G52" s="374"/>
      <c r="H52" s="375"/>
    </row>
    <row r="53" spans="2:8" ht="15" thickBot="1" x14ac:dyDescent="0.4">
      <c r="B53" s="221" t="s">
        <v>84</v>
      </c>
      <c r="C53" s="222">
        <v>774338</v>
      </c>
      <c r="D53" s="222">
        <v>1388779</v>
      </c>
      <c r="E53" s="223">
        <v>1138169</v>
      </c>
      <c r="F53" s="222">
        <v>1493940</v>
      </c>
      <c r="G53" s="222">
        <v>1133406</v>
      </c>
      <c r="H53" s="224">
        <v>1602437</v>
      </c>
    </row>
    <row r="54" spans="2:8" ht="15" thickBot="1" x14ac:dyDescent="0.4">
      <c r="B54" s="12" t="s">
        <v>321</v>
      </c>
      <c r="C54" s="14">
        <f>C53/C7</f>
        <v>0.63514996612371655</v>
      </c>
      <c r="D54" s="54">
        <f>D53/C7</f>
        <v>1.1391445787283188</v>
      </c>
      <c r="E54" s="52">
        <f>E53/E7</f>
        <v>0.80253458918163501</v>
      </c>
      <c r="F54" s="14">
        <f>F53/E7</f>
        <v>1.0533923557591287</v>
      </c>
      <c r="G54" s="14">
        <f>G53/G7</f>
        <v>0.7887899716888952</v>
      </c>
      <c r="H54" s="28">
        <f>H53/G7</f>
        <v>1.1152104681493111</v>
      </c>
    </row>
    <row r="55" spans="2:8" x14ac:dyDescent="0.35">
      <c r="B55" s="22" t="s">
        <v>310</v>
      </c>
      <c r="C55" s="225"/>
      <c r="D55" s="225"/>
      <c r="E55" s="496"/>
      <c r="F55" s="370"/>
      <c r="G55" s="370"/>
      <c r="H55" s="371"/>
    </row>
    <row r="56" spans="2:8" ht="15" thickBot="1" x14ac:dyDescent="0.4">
      <c r="B56" s="221" t="s">
        <v>85</v>
      </c>
      <c r="C56" s="226">
        <v>704007</v>
      </c>
      <c r="D56" s="226">
        <v>2378866</v>
      </c>
      <c r="E56" s="227">
        <v>1029123</v>
      </c>
      <c r="F56" s="226">
        <v>2235323</v>
      </c>
      <c r="G56" s="226">
        <v>1081175</v>
      </c>
      <c r="H56" s="228">
        <v>2297959</v>
      </c>
    </row>
    <row r="57" spans="2:8" ht="15" thickBot="1" x14ac:dyDescent="0.4">
      <c r="B57" s="12" t="s">
        <v>322</v>
      </c>
      <c r="C57" s="14">
        <f>C56/C7</f>
        <v>0.57746103407150273</v>
      </c>
      <c r="D57" s="54">
        <f>D56/C7</f>
        <v>1.9512624452278733</v>
      </c>
      <c r="E57" s="218">
        <f>E56/E7</f>
        <v>0.72564514059192597</v>
      </c>
      <c r="F57" s="14">
        <f>F56/E7</f>
        <v>1.5761490828631424</v>
      </c>
      <c r="G57" s="52">
        <f>G56/G7</f>
        <v>0.75243998853080118</v>
      </c>
      <c r="H57" s="28">
        <f>H56/G7</f>
        <v>1.5992565899176834</v>
      </c>
    </row>
    <row r="58" spans="2:8" x14ac:dyDescent="0.35">
      <c r="B58" s="22" t="s">
        <v>311</v>
      </c>
      <c r="C58" s="225"/>
      <c r="D58" s="225"/>
      <c r="E58" s="496"/>
      <c r="F58" s="370"/>
      <c r="G58" s="370"/>
      <c r="H58" s="371"/>
    </row>
    <row r="59" spans="2:8" ht="15" thickBot="1" x14ac:dyDescent="0.4">
      <c r="B59" s="221" t="s">
        <v>85</v>
      </c>
      <c r="C59" s="226">
        <v>176260</v>
      </c>
      <c r="D59" s="226">
        <v>3797958</v>
      </c>
      <c r="E59" s="227">
        <v>687045</v>
      </c>
      <c r="F59" s="226">
        <v>3474727</v>
      </c>
      <c r="G59" s="226">
        <v>774943</v>
      </c>
      <c r="H59" s="228">
        <v>3487406</v>
      </c>
    </row>
    <row r="60" spans="2:8" ht="15" thickBot="1" x14ac:dyDescent="0.4">
      <c r="B60" s="12" t="s">
        <v>323</v>
      </c>
      <c r="C60" s="14">
        <f>C59/C7</f>
        <v>0.14457708782077888</v>
      </c>
      <c r="D60" s="54">
        <f>D59/C7</f>
        <v>3.1152712317351057</v>
      </c>
      <c r="E60" s="218">
        <f>E59/E7</f>
        <v>0.484442448199078</v>
      </c>
      <c r="F60" s="14">
        <f>F59/E7</f>
        <v>2.4500655047390456</v>
      </c>
      <c r="G60" s="52">
        <f>G59/G7</f>
        <v>0.53931889105096276</v>
      </c>
      <c r="H60" s="28">
        <f>H59/G7</f>
        <v>2.4270481010403007</v>
      </c>
    </row>
    <row r="61" spans="2:8" x14ac:dyDescent="0.35">
      <c r="B61" s="22" t="s">
        <v>312</v>
      </c>
      <c r="C61" s="225"/>
      <c r="D61" s="225"/>
      <c r="E61" s="496"/>
      <c r="F61" s="370"/>
      <c r="G61" s="370"/>
      <c r="H61" s="371"/>
    </row>
    <row r="62" spans="2:8" ht="15" thickBot="1" x14ac:dyDescent="0.4">
      <c r="B62" s="221" t="s">
        <v>85</v>
      </c>
      <c r="C62" s="226">
        <v>0</v>
      </c>
      <c r="D62" s="226">
        <v>5661426</v>
      </c>
      <c r="E62" s="227">
        <v>0</v>
      </c>
      <c r="F62" s="226">
        <v>5152207</v>
      </c>
      <c r="G62" s="226">
        <v>0</v>
      </c>
      <c r="H62" s="228">
        <v>5203568</v>
      </c>
    </row>
    <row r="63" spans="2:8" ht="15" thickBot="1" x14ac:dyDescent="0.4">
      <c r="B63" s="12" t="s">
        <v>324</v>
      </c>
      <c r="C63" s="14">
        <f>C62/C7</f>
        <v>0</v>
      </c>
      <c r="D63" s="54">
        <f>D62/C7</f>
        <v>4.6437789855488534</v>
      </c>
      <c r="E63" s="218">
        <f>E62/E7</f>
        <v>0</v>
      </c>
      <c r="F63" s="14">
        <f>F62/E7</f>
        <v>3.6328737895020371</v>
      </c>
      <c r="G63" s="14">
        <f>G62/G7</f>
        <v>0</v>
      </c>
      <c r="H63" s="28">
        <f>H62/G7</f>
        <v>3.6214050882042632</v>
      </c>
    </row>
    <row r="64" spans="2:8" x14ac:dyDescent="0.35">
      <c r="B64" s="22" t="s">
        <v>313</v>
      </c>
      <c r="C64" s="225"/>
      <c r="D64" s="225"/>
      <c r="E64" s="496"/>
      <c r="F64" s="370"/>
      <c r="G64" s="370"/>
      <c r="H64" s="371"/>
    </row>
    <row r="65" spans="2:8" ht="15" thickBot="1" x14ac:dyDescent="0.4">
      <c r="B65" s="221" t="s">
        <v>85</v>
      </c>
      <c r="C65" s="226">
        <v>0</v>
      </c>
      <c r="D65" s="226">
        <v>7637342</v>
      </c>
      <c r="E65" s="227">
        <v>0</v>
      </c>
      <c r="F65" s="226">
        <v>7176592</v>
      </c>
      <c r="G65" s="226">
        <v>0</v>
      </c>
      <c r="H65" s="228">
        <v>7141248</v>
      </c>
    </row>
    <row r="66" spans="2:8" ht="15" thickBot="1" x14ac:dyDescent="0.4">
      <c r="B66" s="12" t="s">
        <v>325</v>
      </c>
      <c r="C66" s="14">
        <f>C65/C7</f>
        <v>0</v>
      </c>
      <c r="D66" s="54">
        <f>D65/C7</f>
        <v>6.2645220983281682</v>
      </c>
      <c r="E66" s="218">
        <f>E65/E7</f>
        <v>0</v>
      </c>
      <c r="F66" s="14">
        <f>F65/E7</f>
        <v>5.060288333669436</v>
      </c>
      <c r="G66" s="14">
        <f>G65/G7</f>
        <v>0</v>
      </c>
      <c r="H66" s="28">
        <f>H65/G7</f>
        <v>4.9699267585872846</v>
      </c>
    </row>
    <row r="67" spans="2:8" x14ac:dyDescent="0.35">
      <c r="B67" s="22" t="s">
        <v>314</v>
      </c>
      <c r="C67" s="225"/>
      <c r="D67" s="225"/>
      <c r="E67" s="372"/>
      <c r="F67" s="372"/>
      <c r="G67" s="372"/>
      <c r="H67" s="373"/>
    </row>
    <row r="68" spans="2:8" ht="15" thickBot="1" x14ac:dyDescent="0.4">
      <c r="B68" s="221" t="s">
        <v>85</v>
      </c>
      <c r="C68" s="229">
        <v>0</v>
      </c>
      <c r="D68" s="230">
        <v>10604674</v>
      </c>
      <c r="E68" s="231">
        <v>0</v>
      </c>
      <c r="F68" s="232">
        <v>10000173</v>
      </c>
      <c r="G68" s="230">
        <v>0</v>
      </c>
      <c r="H68" s="233">
        <v>10000179</v>
      </c>
    </row>
    <row r="69" spans="2:8" ht="15" thickBot="1" x14ac:dyDescent="0.4">
      <c r="B69" s="12" t="s">
        <v>326</v>
      </c>
      <c r="C69" s="15">
        <f>C68/C7</f>
        <v>0</v>
      </c>
      <c r="D69" s="55">
        <f>D68/C7</f>
        <v>8.698473188521108</v>
      </c>
      <c r="E69" s="219">
        <f>E68/E7</f>
        <v>0</v>
      </c>
      <c r="F69" s="67">
        <f>F68/E7</f>
        <v>7.0512241418456121</v>
      </c>
      <c r="G69" s="15">
        <f>G68/G7</f>
        <v>0</v>
      </c>
      <c r="H69" s="16">
        <f>H68/G7</f>
        <v>6.959589864791508</v>
      </c>
    </row>
    <row r="71" spans="2:8" ht="15" thickBot="1" x14ac:dyDescent="0.4"/>
    <row r="72" spans="2:8" ht="41" customHeight="1" thickBot="1" x14ac:dyDescent="0.4">
      <c r="B72" s="348" t="s">
        <v>142</v>
      </c>
      <c r="C72" s="446" t="s">
        <v>271</v>
      </c>
      <c r="D72" s="447"/>
      <c r="E72" s="447"/>
      <c r="F72" s="448"/>
      <c r="G72" s="53"/>
      <c r="H72" s="63" t="s">
        <v>111</v>
      </c>
    </row>
    <row r="73" spans="2:8" ht="46" customHeight="1" thickBot="1" x14ac:dyDescent="0.4">
      <c r="B73" s="349"/>
      <c r="C73" s="449"/>
      <c r="D73" s="450"/>
      <c r="E73" s="450"/>
      <c r="F73" s="451"/>
      <c r="G73" s="99"/>
      <c r="H73" s="100" t="s">
        <v>112</v>
      </c>
    </row>
    <row r="74" spans="2:8" x14ac:dyDescent="0.35">
      <c r="B74" s="350" t="s">
        <v>8</v>
      </c>
      <c r="C74" s="497" t="s">
        <v>140</v>
      </c>
      <c r="D74" s="498"/>
      <c r="E74" s="440" t="s">
        <v>6</v>
      </c>
      <c r="F74" s="441"/>
      <c r="G74" s="488" t="s">
        <v>7</v>
      </c>
      <c r="H74" s="489"/>
    </row>
    <row r="75" spans="2:8" ht="37" customHeight="1" thickBot="1" x14ac:dyDescent="0.4">
      <c r="B75" s="351"/>
      <c r="C75" s="362" t="s">
        <v>141</v>
      </c>
      <c r="D75" s="363"/>
      <c r="E75" s="354" t="s">
        <v>187</v>
      </c>
      <c r="F75" s="355"/>
      <c r="G75" s="490" t="s">
        <v>188</v>
      </c>
      <c r="H75" s="491"/>
    </row>
    <row r="76" spans="2:8" x14ac:dyDescent="0.35">
      <c r="B76" s="25" t="s">
        <v>18</v>
      </c>
      <c r="C76" s="378">
        <v>1299055</v>
      </c>
      <c r="D76" s="379"/>
      <c r="E76" s="378">
        <v>1221610</v>
      </c>
      <c r="F76" s="379"/>
      <c r="G76" s="378">
        <v>1309831</v>
      </c>
      <c r="H76" s="393"/>
    </row>
    <row r="77" spans="2:8" x14ac:dyDescent="0.35">
      <c r="B77" s="25" t="s">
        <v>146</v>
      </c>
      <c r="C77" s="336">
        <v>1221111.7</v>
      </c>
      <c r="D77" s="337"/>
      <c r="E77" s="336" t="s">
        <v>183</v>
      </c>
      <c r="F77" s="337"/>
      <c r="G77" s="336">
        <v>1226311</v>
      </c>
      <c r="H77" s="338"/>
    </row>
    <row r="78" spans="2:8" x14ac:dyDescent="0.35">
      <c r="B78" s="20" t="s">
        <v>143</v>
      </c>
      <c r="C78" s="336">
        <v>757433.77</v>
      </c>
      <c r="D78" s="337"/>
      <c r="E78" s="336">
        <v>975677</v>
      </c>
      <c r="F78" s="337"/>
      <c r="G78" s="378">
        <v>1044311</v>
      </c>
      <c r="H78" s="393"/>
    </row>
    <row r="79" spans="2:8" x14ac:dyDescent="0.35">
      <c r="B79" s="30" t="s">
        <v>81</v>
      </c>
      <c r="C79" s="390">
        <v>10000000</v>
      </c>
      <c r="D79" s="390"/>
      <c r="E79" s="390">
        <v>10000000</v>
      </c>
      <c r="F79" s="390"/>
      <c r="G79" s="390">
        <v>10000000</v>
      </c>
      <c r="H79" s="394"/>
    </row>
    <row r="80" spans="2:8" x14ac:dyDescent="0.35">
      <c r="B80" s="65" t="s">
        <v>145</v>
      </c>
      <c r="C80" s="484">
        <f>C77/C76</f>
        <v>0.94</v>
      </c>
      <c r="D80" s="494"/>
      <c r="E80" s="495" t="s">
        <v>17</v>
      </c>
      <c r="F80" s="337"/>
      <c r="G80" s="484">
        <f>G77/G76</f>
        <v>0.93623604877270428</v>
      </c>
      <c r="H80" s="485"/>
    </row>
    <row r="81" spans="2:8" x14ac:dyDescent="0.35">
      <c r="B81" s="65" t="s">
        <v>144</v>
      </c>
      <c r="C81" s="438">
        <f>C78/C76</f>
        <v>0.58306520509139337</v>
      </c>
      <c r="D81" s="438"/>
      <c r="E81" s="395">
        <f>E78/E76</f>
        <v>0.79868124851630229</v>
      </c>
      <c r="F81" s="395"/>
      <c r="G81" s="492">
        <f>G78/G76</f>
        <v>0.79728682555230412</v>
      </c>
      <c r="H81" s="493"/>
    </row>
    <row r="82" spans="2:8" ht="15" thickBot="1" x14ac:dyDescent="0.4">
      <c r="B82" s="66" t="s">
        <v>80</v>
      </c>
      <c r="C82" s="415">
        <f>C79/C76</f>
        <v>7.6979034759883147</v>
      </c>
      <c r="D82" s="415"/>
      <c r="E82" s="392">
        <f>E79/E76</f>
        <v>8.185918582853775</v>
      </c>
      <c r="F82" s="392"/>
      <c r="G82" s="415">
        <f>G79/G76</f>
        <v>7.6345727044175931</v>
      </c>
      <c r="H82" s="430"/>
    </row>
    <row r="83" spans="2:8" ht="15" thickBot="1" x14ac:dyDescent="0.4">
      <c r="B83" s="387" t="s">
        <v>70</v>
      </c>
      <c r="C83" s="388"/>
      <c r="D83" s="388"/>
      <c r="E83" s="388"/>
      <c r="F83" s="388"/>
      <c r="G83" s="388"/>
      <c r="H83" s="389"/>
    </row>
    <row r="84" spans="2:8" ht="29" x14ac:dyDescent="0.35">
      <c r="B84" s="59" t="s">
        <v>76</v>
      </c>
      <c r="C84" s="385" t="s">
        <v>17</v>
      </c>
      <c r="D84" s="386"/>
      <c r="E84" s="385" t="s">
        <v>17</v>
      </c>
      <c r="F84" s="386"/>
      <c r="G84" s="339" t="s">
        <v>68</v>
      </c>
      <c r="H84" s="340"/>
    </row>
    <row r="85" spans="2:8" x14ac:dyDescent="0.35">
      <c r="B85" s="21" t="s">
        <v>69</v>
      </c>
      <c r="C85" s="418">
        <v>4.2500000000000003E-2</v>
      </c>
      <c r="D85" s="419"/>
      <c r="E85" s="382">
        <v>4.2000000000000003E-2</v>
      </c>
      <c r="F85" s="383"/>
      <c r="G85" s="341">
        <v>4.1000000000000002E-2</v>
      </c>
      <c r="H85" s="342"/>
    </row>
    <row r="86" spans="2:8" ht="29" customHeight="1" thickBot="1" x14ac:dyDescent="0.4">
      <c r="B86" s="24" t="s">
        <v>75</v>
      </c>
      <c r="C86" s="380">
        <v>0.02</v>
      </c>
      <c r="D86" s="381"/>
      <c r="E86" s="380">
        <v>0.02</v>
      </c>
      <c r="F86" s="381"/>
      <c r="G86" s="343" t="s">
        <v>121</v>
      </c>
      <c r="H86" s="344"/>
    </row>
    <row r="87" spans="2:8" ht="15" thickBot="1" x14ac:dyDescent="0.4">
      <c r="B87" s="387" t="s">
        <v>71</v>
      </c>
      <c r="C87" s="388"/>
      <c r="D87" s="388"/>
      <c r="E87" s="388"/>
      <c r="F87" s="388"/>
      <c r="G87" s="388"/>
      <c r="H87" s="389"/>
    </row>
    <row r="88" spans="2:8" x14ac:dyDescent="0.35">
      <c r="B88" s="60" t="s">
        <v>192</v>
      </c>
      <c r="C88" s="433" t="s">
        <v>17</v>
      </c>
      <c r="D88" s="429"/>
      <c r="E88" s="428">
        <v>7.4499999999999997E-2</v>
      </c>
      <c r="F88" s="429"/>
      <c r="G88" s="431" t="s">
        <v>17</v>
      </c>
      <c r="H88" s="432"/>
    </row>
    <row r="89" spans="2:8" x14ac:dyDescent="0.35">
      <c r="B89" s="29" t="s">
        <v>72</v>
      </c>
      <c r="C89" s="482">
        <v>7.1999999999999995E-2</v>
      </c>
      <c r="D89" s="320"/>
      <c r="E89" s="425" t="s">
        <v>17</v>
      </c>
      <c r="F89" s="426"/>
      <c r="G89" s="345">
        <v>7.2499999999999995E-2</v>
      </c>
      <c r="H89" s="427"/>
    </row>
    <row r="90" spans="2:8" x14ac:dyDescent="0.35">
      <c r="B90" s="20" t="s">
        <v>74</v>
      </c>
      <c r="C90" s="424">
        <v>0</v>
      </c>
      <c r="D90" s="320"/>
      <c r="E90" s="424">
        <v>0</v>
      </c>
      <c r="F90" s="320"/>
      <c r="G90" s="424">
        <v>0</v>
      </c>
      <c r="H90" s="427"/>
    </row>
    <row r="91" spans="2:8" x14ac:dyDescent="0.35">
      <c r="B91" s="20" t="s">
        <v>77</v>
      </c>
      <c r="C91" s="345">
        <v>0.02</v>
      </c>
      <c r="D91" s="384"/>
      <c r="E91" s="345">
        <v>0.02</v>
      </c>
      <c r="F91" s="384"/>
      <c r="G91" s="345">
        <v>0.02</v>
      </c>
      <c r="H91" s="346"/>
    </row>
    <row r="92" spans="2:8" ht="15" thickBot="1" x14ac:dyDescent="0.4">
      <c r="B92" s="20" t="s">
        <v>78</v>
      </c>
      <c r="C92" s="376">
        <v>3.5000000000000001E-3</v>
      </c>
      <c r="D92" s="377"/>
      <c r="E92" s="376">
        <v>8.0000000000000002E-3</v>
      </c>
      <c r="F92" s="377"/>
      <c r="G92" s="345">
        <v>0.01</v>
      </c>
      <c r="H92" s="346"/>
    </row>
    <row r="93" spans="2:8" x14ac:dyDescent="0.35">
      <c r="B93" s="404" t="s">
        <v>30</v>
      </c>
      <c r="C93" s="405"/>
      <c r="D93" s="405"/>
      <c r="E93" s="406"/>
      <c r="F93" s="406"/>
      <c r="G93" s="406"/>
      <c r="H93" s="407"/>
    </row>
    <row r="94" spans="2:8" ht="29" x14ac:dyDescent="0.35">
      <c r="B94" s="79" t="s">
        <v>103</v>
      </c>
      <c r="C94" s="80" t="s">
        <v>106</v>
      </c>
      <c r="D94" s="80" t="s">
        <v>147</v>
      </c>
      <c r="E94" s="80" t="s">
        <v>106</v>
      </c>
      <c r="F94" s="80" t="s">
        <v>104</v>
      </c>
      <c r="G94" s="98" t="s">
        <v>121</v>
      </c>
      <c r="H94" s="109" t="s">
        <v>108</v>
      </c>
    </row>
    <row r="95" spans="2:8" x14ac:dyDescent="0.35">
      <c r="B95" s="81" t="s">
        <v>105</v>
      </c>
      <c r="C95" s="82" t="s">
        <v>107</v>
      </c>
      <c r="D95" s="82" t="s">
        <v>149</v>
      </c>
      <c r="E95" s="82" t="s">
        <v>107</v>
      </c>
      <c r="F95" s="82" t="s">
        <v>193</v>
      </c>
      <c r="G95" s="82" t="s">
        <v>107</v>
      </c>
      <c r="H95" s="110" t="s">
        <v>110</v>
      </c>
    </row>
    <row r="96" spans="2:8" x14ac:dyDescent="0.35">
      <c r="B96" s="46" t="s">
        <v>28</v>
      </c>
      <c r="C96" s="49" t="s">
        <v>17</v>
      </c>
      <c r="D96" s="50" t="s">
        <v>92</v>
      </c>
      <c r="E96" s="49" t="s">
        <v>17</v>
      </c>
      <c r="F96" s="50" t="s">
        <v>92</v>
      </c>
      <c r="G96" s="49" t="s">
        <v>17</v>
      </c>
      <c r="H96" s="58" t="s">
        <v>79</v>
      </c>
    </row>
    <row r="97" spans="2:8" ht="15" thickBot="1" x14ac:dyDescent="0.4">
      <c r="B97" s="51" t="s">
        <v>27</v>
      </c>
      <c r="C97" s="402">
        <v>74</v>
      </c>
      <c r="D97" s="403"/>
      <c r="E97" s="412">
        <v>73</v>
      </c>
      <c r="F97" s="413"/>
      <c r="G97" s="422">
        <v>74</v>
      </c>
      <c r="H97" s="423"/>
    </row>
    <row r="98" spans="2:8" ht="22.5" customHeight="1" thickBot="1" x14ac:dyDescent="0.4">
      <c r="B98" s="399" t="s">
        <v>23</v>
      </c>
      <c r="C98" s="400"/>
      <c r="D98" s="400"/>
      <c r="E98" s="400"/>
      <c r="F98" s="400"/>
      <c r="G98" s="400"/>
      <c r="H98" s="401"/>
    </row>
    <row r="99" spans="2:8" x14ac:dyDescent="0.35">
      <c r="B99" s="22" t="s">
        <v>309</v>
      </c>
      <c r="C99" s="135"/>
      <c r="D99" s="135"/>
      <c r="E99" s="374"/>
      <c r="F99" s="374"/>
      <c r="G99" s="374"/>
      <c r="H99" s="375"/>
    </row>
    <row r="100" spans="2:8" ht="15" thickBot="1" x14ac:dyDescent="0.4">
      <c r="B100" s="30" t="s">
        <v>23</v>
      </c>
      <c r="C100" s="17">
        <v>10000000</v>
      </c>
      <c r="D100" s="17">
        <v>10000000</v>
      </c>
      <c r="E100" s="17">
        <v>10000000</v>
      </c>
      <c r="F100" s="17">
        <v>10000000</v>
      </c>
      <c r="G100" s="17">
        <v>10000000</v>
      </c>
      <c r="H100" s="23">
        <v>10000000</v>
      </c>
    </row>
    <row r="101" spans="2:8" ht="15" thickBot="1" x14ac:dyDescent="0.4">
      <c r="B101" s="12" t="s">
        <v>315</v>
      </c>
      <c r="C101" s="14">
        <f>C100/C76</f>
        <v>7.6979034759883147</v>
      </c>
      <c r="D101" s="14">
        <f>D100/C76</f>
        <v>7.6979034759883147</v>
      </c>
      <c r="E101" s="52">
        <f>E100/E76</f>
        <v>8.185918582853775</v>
      </c>
      <c r="F101" s="54">
        <f>F100/E76</f>
        <v>8.185918582853775</v>
      </c>
      <c r="G101" s="14">
        <f>G100/G76</f>
        <v>7.6345727044175931</v>
      </c>
      <c r="H101" s="28">
        <f>H100/G76</f>
        <v>7.6345727044175931</v>
      </c>
    </row>
    <row r="102" spans="2:8" x14ac:dyDescent="0.35">
      <c r="B102" s="22" t="s">
        <v>310</v>
      </c>
      <c r="C102" s="136"/>
      <c r="D102" s="136"/>
      <c r="E102" s="370"/>
      <c r="F102" s="370"/>
      <c r="G102" s="370"/>
      <c r="H102" s="371"/>
    </row>
    <row r="103" spans="2:8" ht="15" thickBot="1" x14ac:dyDescent="0.4">
      <c r="B103" s="30" t="s">
        <v>23</v>
      </c>
      <c r="C103" s="17">
        <v>10000000</v>
      </c>
      <c r="D103" s="17">
        <v>10000000</v>
      </c>
      <c r="E103" s="17">
        <v>10000000</v>
      </c>
      <c r="F103" s="17">
        <v>10000000</v>
      </c>
      <c r="G103" s="17">
        <v>10000000</v>
      </c>
      <c r="H103" s="23">
        <v>10000000</v>
      </c>
    </row>
    <row r="104" spans="2:8" ht="15" thickBot="1" x14ac:dyDescent="0.4">
      <c r="B104" s="12" t="s">
        <v>316</v>
      </c>
      <c r="C104" s="14">
        <f>C103/C76</f>
        <v>7.6979034759883147</v>
      </c>
      <c r="D104" s="14">
        <f>D103/C76</f>
        <v>7.6979034759883147</v>
      </c>
      <c r="E104" s="52">
        <f>E103/E76</f>
        <v>8.185918582853775</v>
      </c>
      <c r="F104" s="54">
        <f>F103/E76</f>
        <v>8.185918582853775</v>
      </c>
      <c r="G104" s="14">
        <f>G103/G76</f>
        <v>7.6345727044175931</v>
      </c>
      <c r="H104" s="28">
        <f>H103/G76</f>
        <v>7.6345727044175931</v>
      </c>
    </row>
    <row r="105" spans="2:8" x14ac:dyDescent="0.35">
      <c r="B105" s="22" t="s">
        <v>311</v>
      </c>
      <c r="C105" s="136"/>
      <c r="D105" s="136"/>
      <c r="E105" s="370"/>
      <c r="F105" s="370"/>
      <c r="G105" s="370"/>
      <c r="H105" s="371"/>
    </row>
    <row r="106" spans="2:8" ht="15" thickBot="1" x14ac:dyDescent="0.4">
      <c r="B106" s="30" t="s">
        <v>23</v>
      </c>
      <c r="C106" s="17">
        <v>10000000</v>
      </c>
      <c r="D106" s="17">
        <v>10000000</v>
      </c>
      <c r="E106" s="17">
        <v>10000000</v>
      </c>
      <c r="F106" s="17">
        <v>10000000</v>
      </c>
      <c r="G106" s="17">
        <v>10000000</v>
      </c>
      <c r="H106" s="23">
        <v>10000000</v>
      </c>
    </row>
    <row r="107" spans="2:8" ht="15" thickBot="1" x14ac:dyDescent="0.4">
      <c r="B107" s="12" t="s">
        <v>317</v>
      </c>
      <c r="C107" s="14">
        <f>C106/C76</f>
        <v>7.6979034759883147</v>
      </c>
      <c r="D107" s="14">
        <f>D106/C76</f>
        <v>7.6979034759883147</v>
      </c>
      <c r="E107" s="52">
        <f>E106/E76</f>
        <v>8.185918582853775</v>
      </c>
      <c r="F107" s="54">
        <f>F106/E76</f>
        <v>8.185918582853775</v>
      </c>
      <c r="G107" s="14">
        <f>G106/G76</f>
        <v>7.6345727044175931</v>
      </c>
      <c r="H107" s="28">
        <f>H106/G76</f>
        <v>7.6345727044175931</v>
      </c>
    </row>
    <row r="108" spans="2:8" x14ac:dyDescent="0.35">
      <c r="B108" s="22" t="s">
        <v>312</v>
      </c>
      <c r="C108" s="136"/>
      <c r="D108" s="136"/>
      <c r="E108" s="370"/>
      <c r="F108" s="370"/>
      <c r="G108" s="370"/>
      <c r="H108" s="371"/>
    </row>
    <row r="109" spans="2:8" ht="15" thickBot="1" x14ac:dyDescent="0.4">
      <c r="B109" s="30" t="s">
        <v>23</v>
      </c>
      <c r="C109" s="17">
        <v>0</v>
      </c>
      <c r="D109" s="17">
        <v>10000000</v>
      </c>
      <c r="E109" s="17">
        <v>0</v>
      </c>
      <c r="F109" s="17">
        <v>10000000</v>
      </c>
      <c r="G109" s="17">
        <v>0</v>
      </c>
      <c r="H109" s="23">
        <v>10000000</v>
      </c>
    </row>
    <row r="110" spans="2:8" ht="15" thickBot="1" x14ac:dyDescent="0.4">
      <c r="B110" s="12" t="s">
        <v>318</v>
      </c>
      <c r="C110" s="14">
        <f>C109/C76</f>
        <v>0</v>
      </c>
      <c r="D110" s="14">
        <f>D109/C76</f>
        <v>7.6979034759883147</v>
      </c>
      <c r="E110" s="14">
        <f>E109/E76</f>
        <v>0</v>
      </c>
      <c r="F110" s="54">
        <f>F109/E76</f>
        <v>8.185918582853775</v>
      </c>
      <c r="G110" s="14">
        <f>G109/G76</f>
        <v>0</v>
      </c>
      <c r="H110" s="28">
        <f>H109/G76</f>
        <v>7.6345727044175931</v>
      </c>
    </row>
    <row r="111" spans="2:8" x14ac:dyDescent="0.35">
      <c r="B111" s="22" t="s">
        <v>313</v>
      </c>
      <c r="C111" s="136"/>
      <c r="D111" s="136"/>
      <c r="E111" s="370"/>
      <c r="F111" s="370"/>
      <c r="G111" s="370"/>
      <c r="H111" s="371"/>
    </row>
    <row r="112" spans="2:8" ht="15" thickBot="1" x14ac:dyDescent="0.4">
      <c r="B112" s="30" t="s">
        <v>23</v>
      </c>
      <c r="C112" s="17">
        <v>0</v>
      </c>
      <c r="D112" s="17">
        <v>10000000</v>
      </c>
      <c r="E112" s="17">
        <v>0</v>
      </c>
      <c r="F112" s="17">
        <v>10000000</v>
      </c>
      <c r="G112" s="17">
        <v>0</v>
      </c>
      <c r="H112" s="23">
        <v>10000000</v>
      </c>
    </row>
    <row r="113" spans="2:8" ht="15" thickBot="1" x14ac:dyDescent="0.4">
      <c r="B113" s="12" t="s">
        <v>319</v>
      </c>
      <c r="C113" s="14">
        <f>C112/C76</f>
        <v>0</v>
      </c>
      <c r="D113" s="14">
        <f>D112/C76</f>
        <v>7.6979034759883147</v>
      </c>
      <c r="E113" s="14">
        <f>E112/E76</f>
        <v>0</v>
      </c>
      <c r="F113" s="54">
        <f>F112/E76</f>
        <v>8.185918582853775</v>
      </c>
      <c r="G113" s="14">
        <f>G112/G76</f>
        <v>0</v>
      </c>
      <c r="H113" s="28">
        <f>H112/G76</f>
        <v>7.6345727044175931</v>
      </c>
    </row>
    <row r="114" spans="2:8" x14ac:dyDescent="0.35">
      <c r="B114" s="22" t="s">
        <v>314</v>
      </c>
      <c r="C114" s="135"/>
      <c r="D114" s="135"/>
      <c r="E114" s="372"/>
      <c r="F114" s="372"/>
      <c r="G114" s="372"/>
      <c r="H114" s="373"/>
    </row>
    <row r="115" spans="2:8" ht="15" thickBot="1" x14ac:dyDescent="0.4">
      <c r="B115" s="30" t="s">
        <v>23</v>
      </c>
      <c r="C115" s="17">
        <v>0</v>
      </c>
      <c r="D115" s="19">
        <v>10571151</v>
      </c>
      <c r="E115" s="17">
        <v>0</v>
      </c>
      <c r="F115" s="19">
        <v>10000038</v>
      </c>
      <c r="G115" s="17">
        <v>0</v>
      </c>
      <c r="H115" s="26">
        <v>10000183</v>
      </c>
    </row>
    <row r="116" spans="2:8" ht="15" thickBot="1" x14ac:dyDescent="0.4">
      <c r="B116" s="12" t="s">
        <v>320</v>
      </c>
      <c r="C116" s="15">
        <f>C115/C76</f>
        <v>0</v>
      </c>
      <c r="D116" s="67">
        <f>D115/C76</f>
        <v>8.1375700028097349</v>
      </c>
      <c r="E116" s="15">
        <f>E115/E76</f>
        <v>0</v>
      </c>
      <c r="F116" s="55">
        <f>F115/E76</f>
        <v>8.1859496893443904</v>
      </c>
      <c r="G116" s="15">
        <f>G115/G76</f>
        <v>0</v>
      </c>
      <c r="H116" s="16">
        <f>H115/G76</f>
        <v>7.6347124170980836</v>
      </c>
    </row>
    <row r="117" spans="2:8" ht="17.5" thickBot="1" x14ac:dyDescent="0.4">
      <c r="B117" s="399" t="s">
        <v>84</v>
      </c>
      <c r="C117" s="400"/>
      <c r="D117" s="400"/>
      <c r="E117" s="400"/>
      <c r="F117" s="400"/>
      <c r="G117" s="400"/>
      <c r="H117" s="401"/>
    </row>
    <row r="118" spans="2:8" x14ac:dyDescent="0.35">
      <c r="B118" s="22" t="s">
        <v>309</v>
      </c>
      <c r="C118" s="135"/>
      <c r="D118" s="135"/>
      <c r="E118" s="374"/>
      <c r="F118" s="374"/>
      <c r="G118" s="374"/>
      <c r="H118" s="375"/>
    </row>
    <row r="119" spans="2:8" ht="15" thickBot="1" x14ac:dyDescent="0.4">
      <c r="B119" s="221" t="s">
        <v>84</v>
      </c>
      <c r="C119" s="17">
        <v>862404</v>
      </c>
      <c r="D119" s="17">
        <v>1487974</v>
      </c>
      <c r="E119" s="17">
        <v>884924</v>
      </c>
      <c r="F119" s="17">
        <v>1269331</v>
      </c>
      <c r="G119" s="17">
        <v>929682</v>
      </c>
      <c r="H119" s="23">
        <v>1453374</v>
      </c>
    </row>
    <row r="120" spans="2:8" ht="15" thickBot="1" x14ac:dyDescent="0.4">
      <c r="B120" s="12" t="s">
        <v>321</v>
      </c>
      <c r="C120" s="14">
        <f>C119/C76</f>
        <v>0.66387027493062267</v>
      </c>
      <c r="D120" s="54">
        <f>D119/C76</f>
        <v>1.1454280226780236</v>
      </c>
      <c r="E120" s="52">
        <f>E119/E76</f>
        <v>0.72439158160132944</v>
      </c>
      <c r="F120" s="14">
        <f>F119/E76</f>
        <v>1.0390640220692364</v>
      </c>
      <c r="G120" s="14">
        <f>G119/G76</f>
        <v>0.7097724820988357</v>
      </c>
      <c r="H120" s="28">
        <f>H119/G76</f>
        <v>1.1095889469710214</v>
      </c>
    </row>
    <row r="121" spans="2:8" x14ac:dyDescent="0.35">
      <c r="B121" s="22" t="s">
        <v>310</v>
      </c>
      <c r="C121" s="136"/>
      <c r="D121" s="136"/>
      <c r="E121" s="370"/>
      <c r="F121" s="370"/>
      <c r="G121" s="370"/>
      <c r="H121" s="371"/>
    </row>
    <row r="122" spans="2:8" ht="15" thickBot="1" x14ac:dyDescent="0.4">
      <c r="B122" s="221" t="s">
        <v>85</v>
      </c>
      <c r="C122" s="10">
        <v>808715</v>
      </c>
      <c r="D122" s="10">
        <v>2507104</v>
      </c>
      <c r="E122" s="10">
        <v>675689</v>
      </c>
      <c r="F122" s="10">
        <v>1944148</v>
      </c>
      <c r="G122" s="10">
        <v>789536</v>
      </c>
      <c r="H122" s="27">
        <v>2120546</v>
      </c>
    </row>
    <row r="123" spans="2:8" ht="15" thickBot="1" x14ac:dyDescent="0.4">
      <c r="B123" s="12" t="s">
        <v>322</v>
      </c>
      <c r="C123" s="52">
        <f>C122/C76</f>
        <v>0.62254100095838893</v>
      </c>
      <c r="D123" s="54">
        <f>D122/C76</f>
        <v>1.9299444596264208</v>
      </c>
      <c r="E123" s="14">
        <f>E122/E76</f>
        <v>0.55311351413298848</v>
      </c>
      <c r="F123" s="14">
        <f>F122/E76</f>
        <v>1.5914637241018001</v>
      </c>
      <c r="G123" s="14">
        <f>G122/G76</f>
        <v>0.60277699947550489</v>
      </c>
      <c r="H123" s="28">
        <f>H122/G76</f>
        <v>1.6189462610061909</v>
      </c>
    </row>
    <row r="124" spans="2:8" x14ac:dyDescent="0.35">
      <c r="B124" s="22" t="s">
        <v>311</v>
      </c>
      <c r="C124" s="136"/>
      <c r="D124" s="136"/>
      <c r="E124" s="370"/>
      <c r="F124" s="370"/>
      <c r="G124" s="370"/>
      <c r="H124" s="371"/>
    </row>
    <row r="125" spans="2:8" ht="15" thickBot="1" x14ac:dyDescent="0.4">
      <c r="B125" s="221" t="s">
        <v>85</v>
      </c>
      <c r="C125" s="17">
        <v>305069</v>
      </c>
      <c r="D125" s="17">
        <v>3944234</v>
      </c>
      <c r="E125" s="17">
        <v>209997</v>
      </c>
      <c r="F125" s="17">
        <v>3136605</v>
      </c>
      <c r="G125" s="17">
        <v>374394</v>
      </c>
      <c r="H125" s="23">
        <v>3290399</v>
      </c>
    </row>
    <row r="126" spans="2:8" ht="15" thickBot="1" x14ac:dyDescent="0.4">
      <c r="B126" s="12" t="s">
        <v>323</v>
      </c>
      <c r="C126" s="14">
        <f>C125/C76</f>
        <v>0.23483917155162792</v>
      </c>
      <c r="D126" s="54">
        <f>D125/C76</f>
        <v>3.0362332618711294</v>
      </c>
      <c r="E126" s="14">
        <f>E125/E76</f>
        <v>0.17190183446435442</v>
      </c>
      <c r="F126" s="14">
        <f>F125/E76</f>
        <v>2.5675993156572066</v>
      </c>
      <c r="G126" s="52">
        <f>G125/G76</f>
        <v>0.28583382130977203</v>
      </c>
      <c r="H126" s="28">
        <f>H125/G76</f>
        <v>2.5120790392042944</v>
      </c>
    </row>
    <row r="127" spans="2:8" x14ac:dyDescent="0.35">
      <c r="B127" s="22" t="s">
        <v>312</v>
      </c>
      <c r="C127" s="135"/>
      <c r="D127" s="135"/>
      <c r="E127" s="374"/>
      <c r="F127" s="374"/>
      <c r="G127" s="374"/>
      <c r="H127" s="375"/>
    </row>
    <row r="128" spans="2:8" ht="15" thickBot="1" x14ac:dyDescent="0.4">
      <c r="B128" s="221" t="s">
        <v>85</v>
      </c>
      <c r="C128" s="17">
        <v>0</v>
      </c>
      <c r="D128" s="17">
        <v>5797706</v>
      </c>
      <c r="E128" s="17">
        <v>0</v>
      </c>
      <c r="F128" s="17">
        <v>4826431</v>
      </c>
      <c r="G128" s="17">
        <v>0</v>
      </c>
      <c r="H128" s="23">
        <v>5012662</v>
      </c>
    </row>
    <row r="129" spans="2:8" ht="15" thickBot="1" x14ac:dyDescent="0.4">
      <c r="B129" s="12" t="s">
        <v>324</v>
      </c>
      <c r="C129" s="14">
        <f>C128/C76</f>
        <v>0</v>
      </c>
      <c r="D129" s="54">
        <f>D128/C76</f>
        <v>4.4630181170158307</v>
      </c>
      <c r="E129" s="14">
        <f>E128/E76</f>
        <v>0</v>
      </c>
      <c r="F129" s="14">
        <f>F128/E76</f>
        <v>3.9508771211761529</v>
      </c>
      <c r="G129" s="14">
        <f>G128/G76</f>
        <v>0</v>
      </c>
      <c r="H129" s="28">
        <f>H128/G76</f>
        <v>3.82695324816713</v>
      </c>
    </row>
    <row r="130" spans="2:8" x14ac:dyDescent="0.35">
      <c r="B130" s="22" t="s">
        <v>313</v>
      </c>
      <c r="C130" s="136"/>
      <c r="D130" s="136"/>
      <c r="E130" s="370"/>
      <c r="F130" s="370"/>
      <c r="G130" s="370"/>
      <c r="H130" s="371"/>
    </row>
    <row r="131" spans="2:8" ht="15" thickBot="1" x14ac:dyDescent="0.4">
      <c r="B131" s="221" t="s">
        <v>85</v>
      </c>
      <c r="C131" s="10">
        <v>0</v>
      </c>
      <c r="D131" s="10">
        <v>7729984</v>
      </c>
      <c r="E131" s="10">
        <v>0</v>
      </c>
      <c r="F131" s="10">
        <v>6953362</v>
      </c>
      <c r="G131" s="10">
        <v>0</v>
      </c>
      <c r="H131" s="27">
        <v>7004122</v>
      </c>
    </row>
    <row r="132" spans="2:8" ht="15" thickBot="1" x14ac:dyDescent="0.4">
      <c r="B132" s="12" t="s">
        <v>325</v>
      </c>
      <c r="C132" s="14">
        <f>C131/C76</f>
        <v>0</v>
      </c>
      <c r="D132" s="54">
        <f>D131/C76</f>
        <v>5.9504670702934055</v>
      </c>
      <c r="E132" s="14">
        <f>E131/E76</f>
        <v>0</v>
      </c>
      <c r="F132" s="14">
        <f>F131/E76</f>
        <v>5.6919655209109292</v>
      </c>
      <c r="G132" s="14">
        <f>G131/G76</f>
        <v>0</v>
      </c>
      <c r="H132" s="28">
        <f>H131/G76</f>
        <v>5.3473478639610761</v>
      </c>
    </row>
    <row r="133" spans="2:8" x14ac:dyDescent="0.35">
      <c r="B133" s="22" t="s">
        <v>314</v>
      </c>
      <c r="C133" s="135"/>
      <c r="D133" s="135"/>
      <c r="E133" s="372"/>
      <c r="F133" s="372"/>
      <c r="G133" s="372"/>
      <c r="H133" s="373"/>
    </row>
    <row r="134" spans="2:8" ht="15" thickBot="1" x14ac:dyDescent="0.4">
      <c r="B134" s="221" t="s">
        <v>85</v>
      </c>
      <c r="C134" s="13">
        <v>0</v>
      </c>
      <c r="D134" s="19">
        <v>10571151</v>
      </c>
      <c r="E134" s="13">
        <v>0</v>
      </c>
      <c r="F134" s="19">
        <v>10000038</v>
      </c>
      <c r="G134" s="18">
        <v>0</v>
      </c>
      <c r="H134" s="26">
        <v>10000183</v>
      </c>
    </row>
    <row r="135" spans="2:8" ht="15" thickBot="1" x14ac:dyDescent="0.4">
      <c r="B135" s="12" t="s">
        <v>326</v>
      </c>
      <c r="C135" s="15">
        <f>C134/C76</f>
        <v>0</v>
      </c>
      <c r="D135" s="67">
        <f>D134/C76</f>
        <v>8.1375700028097349</v>
      </c>
      <c r="E135" s="15">
        <f>E134/E76</f>
        <v>0</v>
      </c>
      <c r="F135" s="55">
        <f>F134/E76</f>
        <v>8.1859496893443904</v>
      </c>
      <c r="G135" s="15">
        <f>G134/G76</f>
        <v>0</v>
      </c>
      <c r="H135" s="16">
        <f>H134/G76</f>
        <v>7.6347124170980836</v>
      </c>
    </row>
    <row r="137" spans="2:8" ht="15" thickBot="1" x14ac:dyDescent="0.4"/>
    <row r="138" spans="2:8" ht="41" customHeight="1" thickBot="1" x14ac:dyDescent="0.4">
      <c r="B138" s="348" t="s">
        <v>142</v>
      </c>
      <c r="C138" s="446" t="s">
        <v>189</v>
      </c>
      <c r="D138" s="447"/>
      <c r="E138" s="447"/>
      <c r="F138" s="448"/>
      <c r="G138" s="53"/>
      <c r="H138" s="63" t="s">
        <v>111</v>
      </c>
    </row>
    <row r="139" spans="2:8" ht="46" customHeight="1" thickBot="1" x14ac:dyDescent="0.4">
      <c r="B139" s="349"/>
      <c r="C139" s="449"/>
      <c r="D139" s="450"/>
      <c r="E139" s="450"/>
      <c r="F139" s="451"/>
      <c r="G139" s="61"/>
      <c r="H139" s="63" t="s">
        <v>112</v>
      </c>
    </row>
    <row r="140" spans="2:8" x14ac:dyDescent="0.35">
      <c r="B140" s="350" t="s">
        <v>8</v>
      </c>
      <c r="C140" s="360" t="s">
        <v>140</v>
      </c>
      <c r="D140" s="361"/>
      <c r="E140" s="440" t="s">
        <v>6</v>
      </c>
      <c r="F140" s="441"/>
      <c r="G140" s="488" t="s">
        <v>7</v>
      </c>
      <c r="H140" s="489"/>
    </row>
    <row r="141" spans="2:8" ht="31" customHeight="1" thickBot="1" x14ac:dyDescent="0.4">
      <c r="B141" s="351"/>
      <c r="C141" s="362" t="s">
        <v>141</v>
      </c>
      <c r="D141" s="363"/>
      <c r="E141" s="354" t="s">
        <v>187</v>
      </c>
      <c r="F141" s="355"/>
      <c r="G141" s="490" t="s">
        <v>188</v>
      </c>
      <c r="H141" s="491"/>
    </row>
    <row r="142" spans="2:8" x14ac:dyDescent="0.35">
      <c r="B142" s="25" t="s">
        <v>18</v>
      </c>
      <c r="C142" s="378">
        <v>1299055</v>
      </c>
      <c r="D142" s="379"/>
      <c r="E142" s="466">
        <v>1284418</v>
      </c>
      <c r="F142" s="483"/>
      <c r="G142" s="466">
        <v>1309831</v>
      </c>
      <c r="H142" s="467"/>
    </row>
    <row r="143" spans="2:8" x14ac:dyDescent="0.35">
      <c r="B143" s="25" t="s">
        <v>146</v>
      </c>
      <c r="C143" s="336">
        <v>1221111.7</v>
      </c>
      <c r="D143" s="337"/>
      <c r="E143" s="336" t="s">
        <v>183</v>
      </c>
      <c r="F143" s="337"/>
      <c r="G143" s="336">
        <v>1226311</v>
      </c>
      <c r="H143" s="338"/>
    </row>
    <row r="144" spans="2:8" x14ac:dyDescent="0.35">
      <c r="B144" s="20" t="s">
        <v>143</v>
      </c>
      <c r="C144" s="336">
        <v>757433.77</v>
      </c>
      <c r="D144" s="337"/>
      <c r="E144" s="336">
        <v>1033461</v>
      </c>
      <c r="F144" s="337"/>
      <c r="G144" s="336">
        <v>1044311</v>
      </c>
      <c r="H144" s="338"/>
    </row>
    <row r="145" spans="2:8" x14ac:dyDescent="0.35">
      <c r="B145" s="30" t="s">
        <v>81</v>
      </c>
      <c r="C145" s="390">
        <v>10000000</v>
      </c>
      <c r="D145" s="390"/>
      <c r="E145" s="390">
        <v>10000000</v>
      </c>
      <c r="F145" s="390"/>
      <c r="G145" s="336">
        <v>10000000</v>
      </c>
      <c r="H145" s="338"/>
    </row>
    <row r="146" spans="2:8" x14ac:dyDescent="0.35">
      <c r="B146" s="65" t="s">
        <v>145</v>
      </c>
      <c r="C146" s="484">
        <f>C143/C142</f>
        <v>0.94</v>
      </c>
      <c r="D146" s="494"/>
      <c r="E146" s="486" t="s">
        <v>17</v>
      </c>
      <c r="F146" s="487"/>
      <c r="G146" s="484">
        <f>G143/G142</f>
        <v>0.93623604877270428</v>
      </c>
      <c r="H146" s="485"/>
    </row>
    <row r="147" spans="2:8" x14ac:dyDescent="0.35">
      <c r="B147" s="65" t="s">
        <v>144</v>
      </c>
      <c r="C147" s="438">
        <f>C144/C142</f>
        <v>0.58306520509139337</v>
      </c>
      <c r="D147" s="438"/>
      <c r="E147" s="395">
        <f>E144/E142</f>
        <v>0.80461422994694876</v>
      </c>
      <c r="F147" s="395"/>
      <c r="G147" s="452">
        <f>G144/G142</f>
        <v>0.79728682555230412</v>
      </c>
      <c r="H147" s="453"/>
    </row>
    <row r="148" spans="2:8" ht="15" thickBot="1" x14ac:dyDescent="0.4">
      <c r="B148" s="66" t="s">
        <v>80</v>
      </c>
      <c r="C148" s="415">
        <f>C145/C142</f>
        <v>7.6979034759883147</v>
      </c>
      <c r="D148" s="415"/>
      <c r="E148" s="392">
        <f>E145/E142</f>
        <v>7.7856274203569242</v>
      </c>
      <c r="F148" s="392"/>
      <c r="G148" s="454">
        <f>G145/G142</f>
        <v>7.6345727044175931</v>
      </c>
      <c r="H148" s="455"/>
    </row>
    <row r="149" spans="2:8" ht="15" thickBot="1" x14ac:dyDescent="0.4">
      <c r="B149" s="387" t="s">
        <v>70</v>
      </c>
      <c r="C149" s="388"/>
      <c r="D149" s="388"/>
      <c r="E149" s="388"/>
      <c r="F149" s="388"/>
      <c r="G149" s="388"/>
      <c r="H149" s="389"/>
    </row>
    <row r="150" spans="2:8" ht="29" x14ac:dyDescent="0.35">
      <c r="B150" s="59" t="s">
        <v>76</v>
      </c>
      <c r="C150" s="385" t="s">
        <v>17</v>
      </c>
      <c r="D150" s="386"/>
      <c r="E150" s="385" t="s">
        <v>17</v>
      </c>
      <c r="F150" s="386"/>
      <c r="G150" s="339" t="s">
        <v>68</v>
      </c>
      <c r="H150" s="340"/>
    </row>
    <row r="151" spans="2:8" x14ac:dyDescent="0.35">
      <c r="B151" s="21" t="s">
        <v>69</v>
      </c>
      <c r="C151" s="418">
        <v>4.2500000000000003E-2</v>
      </c>
      <c r="D151" s="419"/>
      <c r="E151" s="382">
        <v>4.2000000000000003E-2</v>
      </c>
      <c r="F151" s="383"/>
      <c r="G151" s="341">
        <v>4.1000000000000002E-2</v>
      </c>
      <c r="H151" s="342"/>
    </row>
    <row r="152" spans="2:8" ht="29" customHeight="1" thickBot="1" x14ac:dyDescent="0.4">
      <c r="B152" s="24" t="s">
        <v>75</v>
      </c>
      <c r="C152" s="380">
        <v>0.02</v>
      </c>
      <c r="D152" s="381"/>
      <c r="E152" s="380">
        <v>0.02</v>
      </c>
      <c r="F152" s="381"/>
      <c r="G152" s="343" t="s">
        <v>121</v>
      </c>
      <c r="H152" s="344"/>
    </row>
    <row r="153" spans="2:8" ht="15" thickBot="1" x14ac:dyDescent="0.4">
      <c r="B153" s="387" t="s">
        <v>71</v>
      </c>
      <c r="C153" s="388"/>
      <c r="D153" s="388"/>
      <c r="E153" s="388"/>
      <c r="F153" s="388"/>
      <c r="G153" s="388"/>
      <c r="H153" s="389"/>
    </row>
    <row r="154" spans="2:8" x14ac:dyDescent="0.35">
      <c r="B154" s="29" t="s">
        <v>72</v>
      </c>
      <c r="C154" s="482">
        <v>7.1999999999999995E-2</v>
      </c>
      <c r="D154" s="320"/>
      <c r="E154" s="482">
        <v>6.25E-2</v>
      </c>
      <c r="F154" s="320"/>
      <c r="G154" s="345">
        <v>7.2499999999999995E-2</v>
      </c>
      <c r="H154" s="427"/>
    </row>
    <row r="155" spans="2:8" x14ac:dyDescent="0.35">
      <c r="B155" s="20" t="s">
        <v>74</v>
      </c>
      <c r="C155" s="424">
        <v>0</v>
      </c>
      <c r="D155" s="320"/>
      <c r="E155" s="424">
        <v>0</v>
      </c>
      <c r="F155" s="320"/>
      <c r="G155" s="424">
        <v>0</v>
      </c>
      <c r="H155" s="427"/>
    </row>
    <row r="156" spans="2:8" x14ac:dyDescent="0.35">
      <c r="B156" s="20" t="s">
        <v>77</v>
      </c>
      <c r="C156" s="345">
        <v>0.02</v>
      </c>
      <c r="D156" s="384"/>
      <c r="E156" s="345">
        <v>0.02</v>
      </c>
      <c r="F156" s="384"/>
      <c r="G156" s="345">
        <v>0.02</v>
      </c>
      <c r="H156" s="346"/>
    </row>
    <row r="157" spans="2:8" ht="15" thickBot="1" x14ac:dyDescent="0.4">
      <c r="B157" s="20" t="s">
        <v>78</v>
      </c>
      <c r="C157" s="376">
        <v>3.5000000000000001E-3</v>
      </c>
      <c r="D157" s="377"/>
      <c r="E157" s="376">
        <v>8.0000000000000002E-3</v>
      </c>
      <c r="F157" s="377"/>
      <c r="G157" s="345">
        <v>0.01</v>
      </c>
      <c r="H157" s="346"/>
    </row>
    <row r="158" spans="2:8" x14ac:dyDescent="0.35">
      <c r="B158" s="404" t="s">
        <v>30</v>
      </c>
      <c r="C158" s="405"/>
      <c r="D158" s="405"/>
      <c r="E158" s="406"/>
      <c r="F158" s="406"/>
      <c r="G158" s="406"/>
      <c r="H158" s="407"/>
    </row>
    <row r="159" spans="2:8" ht="29" x14ac:dyDescent="0.35">
      <c r="B159" s="79" t="s">
        <v>103</v>
      </c>
      <c r="C159" s="80" t="s">
        <v>106</v>
      </c>
      <c r="D159" s="80" t="s">
        <v>147</v>
      </c>
      <c r="E159" s="80" t="s">
        <v>106</v>
      </c>
      <c r="F159" s="80" t="s">
        <v>104</v>
      </c>
      <c r="G159" s="98" t="s">
        <v>121</v>
      </c>
      <c r="H159" s="109" t="s">
        <v>108</v>
      </c>
    </row>
    <row r="160" spans="2:8" x14ac:dyDescent="0.35">
      <c r="B160" s="81" t="s">
        <v>105</v>
      </c>
      <c r="C160" s="82" t="s">
        <v>107</v>
      </c>
      <c r="D160" s="82" t="s">
        <v>149</v>
      </c>
      <c r="E160" s="82" t="s">
        <v>107</v>
      </c>
      <c r="F160" s="82" t="s">
        <v>195</v>
      </c>
      <c r="G160" s="82" t="s">
        <v>107</v>
      </c>
      <c r="H160" s="110" t="s">
        <v>110</v>
      </c>
    </row>
    <row r="161" spans="2:8" x14ac:dyDescent="0.35">
      <c r="B161" s="46" t="s">
        <v>28</v>
      </c>
      <c r="C161" s="49" t="s">
        <v>17</v>
      </c>
      <c r="D161" s="50" t="s">
        <v>92</v>
      </c>
      <c r="E161" s="49" t="s">
        <v>17</v>
      </c>
      <c r="F161" s="50" t="s">
        <v>92</v>
      </c>
      <c r="G161" s="49" t="s">
        <v>17</v>
      </c>
      <c r="H161" s="58" t="s">
        <v>79</v>
      </c>
    </row>
    <row r="162" spans="2:8" ht="15" thickBot="1" x14ac:dyDescent="0.4">
      <c r="B162" s="51" t="s">
        <v>27</v>
      </c>
      <c r="C162" s="412">
        <v>74</v>
      </c>
      <c r="D162" s="413"/>
      <c r="E162" s="402">
        <v>75</v>
      </c>
      <c r="F162" s="403"/>
      <c r="G162" s="410">
        <v>74</v>
      </c>
      <c r="H162" s="411"/>
    </row>
    <row r="163" spans="2:8" ht="22.5" customHeight="1" thickBot="1" x14ac:dyDescent="0.4">
      <c r="B163" s="399" t="s">
        <v>23</v>
      </c>
      <c r="C163" s="400"/>
      <c r="D163" s="400"/>
      <c r="E163" s="400"/>
      <c r="F163" s="400"/>
      <c r="G163" s="400"/>
      <c r="H163" s="401"/>
    </row>
    <row r="164" spans="2:8" x14ac:dyDescent="0.35">
      <c r="B164" s="22" t="s">
        <v>309</v>
      </c>
      <c r="C164" s="135"/>
      <c r="D164" s="135"/>
      <c r="E164" s="374"/>
      <c r="F164" s="374"/>
      <c r="G164" s="374"/>
      <c r="H164" s="375"/>
    </row>
    <row r="165" spans="2:8" ht="15" thickBot="1" x14ac:dyDescent="0.4">
      <c r="B165" s="30" t="s">
        <v>23</v>
      </c>
      <c r="C165" s="17">
        <v>10000000</v>
      </c>
      <c r="D165" s="17">
        <v>10000000</v>
      </c>
      <c r="E165" s="17">
        <v>10000000</v>
      </c>
      <c r="F165" s="17">
        <v>10000000</v>
      </c>
      <c r="G165" s="17">
        <v>10000000</v>
      </c>
      <c r="H165" s="23">
        <v>10000000</v>
      </c>
    </row>
    <row r="166" spans="2:8" ht="15" thickBot="1" x14ac:dyDescent="0.4">
      <c r="B166" s="12" t="s">
        <v>315</v>
      </c>
      <c r="C166" s="14">
        <f>C165/C142</f>
        <v>7.6979034759883147</v>
      </c>
      <c r="D166" s="14">
        <f>D165/C142</f>
        <v>7.6979034759883147</v>
      </c>
      <c r="E166" s="52">
        <f>E165/E142</f>
        <v>7.7856274203569242</v>
      </c>
      <c r="F166" s="54">
        <f>F165/E142</f>
        <v>7.7856274203569242</v>
      </c>
      <c r="G166" s="14">
        <f>G165/G142</f>
        <v>7.6345727044175931</v>
      </c>
      <c r="H166" s="28">
        <f>H165/G142</f>
        <v>7.6345727044175931</v>
      </c>
    </row>
    <row r="167" spans="2:8" x14ac:dyDescent="0.35">
      <c r="B167" s="22" t="s">
        <v>310</v>
      </c>
      <c r="C167" s="136"/>
      <c r="D167" s="136"/>
      <c r="E167" s="370"/>
      <c r="F167" s="370"/>
      <c r="G167" s="370"/>
      <c r="H167" s="371"/>
    </row>
    <row r="168" spans="2:8" ht="15" thickBot="1" x14ac:dyDescent="0.4">
      <c r="B168" s="30" t="s">
        <v>23</v>
      </c>
      <c r="C168" s="17">
        <v>10000000</v>
      </c>
      <c r="D168" s="17">
        <v>10000000</v>
      </c>
      <c r="E168" s="17">
        <v>10000000</v>
      </c>
      <c r="F168" s="17">
        <v>10000000</v>
      </c>
      <c r="G168" s="17">
        <v>10000000</v>
      </c>
      <c r="H168" s="23">
        <v>10000000</v>
      </c>
    </row>
    <row r="169" spans="2:8" ht="15" thickBot="1" x14ac:dyDescent="0.4">
      <c r="B169" s="12" t="s">
        <v>316</v>
      </c>
      <c r="C169" s="14">
        <f>C168/C142</f>
        <v>7.6979034759883147</v>
      </c>
      <c r="D169" s="14">
        <f>D168/C142</f>
        <v>7.6979034759883147</v>
      </c>
      <c r="E169" s="52">
        <f>E168/E142</f>
        <v>7.7856274203569242</v>
      </c>
      <c r="F169" s="54">
        <f>F168/E142</f>
        <v>7.7856274203569242</v>
      </c>
      <c r="G169" s="14">
        <f>G168/G142</f>
        <v>7.6345727044175931</v>
      </c>
      <c r="H169" s="28">
        <f>H168/G142</f>
        <v>7.6345727044175931</v>
      </c>
    </row>
    <row r="170" spans="2:8" x14ac:dyDescent="0.35">
      <c r="B170" s="22" t="s">
        <v>311</v>
      </c>
      <c r="C170" s="135"/>
      <c r="D170" s="135"/>
      <c r="E170" s="374"/>
      <c r="F170" s="374"/>
      <c r="G170" s="374"/>
      <c r="H170" s="375"/>
    </row>
    <row r="171" spans="2:8" ht="15" thickBot="1" x14ac:dyDescent="0.4">
      <c r="B171" s="30" t="s">
        <v>23</v>
      </c>
      <c r="C171" s="17">
        <v>10000000</v>
      </c>
      <c r="D171" s="17">
        <v>10000000</v>
      </c>
      <c r="E171" s="17">
        <v>10000000</v>
      </c>
      <c r="F171" s="17">
        <v>10000000</v>
      </c>
      <c r="G171" s="17">
        <v>10000000</v>
      </c>
      <c r="H171" s="23">
        <v>10000000</v>
      </c>
    </row>
    <row r="172" spans="2:8" ht="15" thickBot="1" x14ac:dyDescent="0.4">
      <c r="B172" s="12" t="s">
        <v>317</v>
      </c>
      <c r="C172" s="14">
        <f>C171/C142</f>
        <v>7.6979034759883147</v>
      </c>
      <c r="D172" s="14">
        <f>D171/C142</f>
        <v>7.6979034759883147</v>
      </c>
      <c r="E172" s="52">
        <f>E171/E142</f>
        <v>7.7856274203569242</v>
      </c>
      <c r="F172" s="54">
        <f>F171/E142</f>
        <v>7.7856274203569242</v>
      </c>
      <c r="G172" s="14">
        <f>G171/G142</f>
        <v>7.6345727044175931</v>
      </c>
      <c r="H172" s="28">
        <f>H171/G142</f>
        <v>7.6345727044175931</v>
      </c>
    </row>
    <row r="173" spans="2:8" x14ac:dyDescent="0.35">
      <c r="B173" s="22" t="s">
        <v>312</v>
      </c>
      <c r="C173" s="136"/>
      <c r="D173" s="136"/>
      <c r="E173" s="370"/>
      <c r="F173" s="370"/>
      <c r="G173" s="370"/>
      <c r="H173" s="371"/>
    </row>
    <row r="174" spans="2:8" ht="15" thickBot="1" x14ac:dyDescent="0.4">
      <c r="B174" s="30" t="s">
        <v>23</v>
      </c>
      <c r="C174" s="17">
        <v>0</v>
      </c>
      <c r="D174" s="17">
        <v>10000000</v>
      </c>
      <c r="E174" s="17">
        <v>0</v>
      </c>
      <c r="F174" s="17">
        <v>10000000</v>
      </c>
      <c r="G174" s="17">
        <v>0</v>
      </c>
      <c r="H174" s="23">
        <v>10000000</v>
      </c>
    </row>
    <row r="175" spans="2:8" ht="15" thickBot="1" x14ac:dyDescent="0.4">
      <c r="B175" s="12" t="s">
        <v>318</v>
      </c>
      <c r="C175" s="14">
        <f>C174/C142</f>
        <v>0</v>
      </c>
      <c r="D175" s="14">
        <f>D174/C142</f>
        <v>7.6979034759883147</v>
      </c>
      <c r="E175" s="14">
        <f>E174/E142</f>
        <v>0</v>
      </c>
      <c r="F175" s="54">
        <f>F174/E142</f>
        <v>7.7856274203569242</v>
      </c>
      <c r="G175" s="14">
        <f>G174/G142</f>
        <v>0</v>
      </c>
      <c r="H175" s="28">
        <f>H174/G142</f>
        <v>7.6345727044175931</v>
      </c>
    </row>
    <row r="176" spans="2:8" x14ac:dyDescent="0.35">
      <c r="B176" s="22" t="s">
        <v>313</v>
      </c>
      <c r="C176" s="136"/>
      <c r="D176" s="136"/>
      <c r="E176" s="370"/>
      <c r="F176" s="370"/>
      <c r="G176" s="370"/>
      <c r="H176" s="371"/>
    </row>
    <row r="177" spans="2:8" ht="15" thickBot="1" x14ac:dyDescent="0.4">
      <c r="B177" s="30" t="s">
        <v>23</v>
      </c>
      <c r="C177" s="17">
        <v>0</v>
      </c>
      <c r="D177" s="17">
        <v>10000000</v>
      </c>
      <c r="E177" s="17">
        <v>0</v>
      </c>
      <c r="F177" s="17">
        <v>10000000</v>
      </c>
      <c r="G177" s="17">
        <v>0</v>
      </c>
      <c r="H177" s="23">
        <v>10000000</v>
      </c>
    </row>
    <row r="178" spans="2:8" ht="15" thickBot="1" x14ac:dyDescent="0.4">
      <c r="B178" s="12" t="s">
        <v>319</v>
      </c>
      <c r="C178" s="14">
        <f>C177/C142</f>
        <v>0</v>
      </c>
      <c r="D178" s="14">
        <f>D177/C142</f>
        <v>7.6979034759883147</v>
      </c>
      <c r="E178" s="14">
        <f>E177/E142</f>
        <v>0</v>
      </c>
      <c r="F178" s="54">
        <f>F177/E142</f>
        <v>7.7856274203569242</v>
      </c>
      <c r="G178" s="14">
        <f>G177/G142</f>
        <v>0</v>
      </c>
      <c r="H178" s="28">
        <f>H177/G142</f>
        <v>7.6345727044175931</v>
      </c>
    </row>
    <row r="179" spans="2:8" x14ac:dyDescent="0.35">
      <c r="B179" s="22" t="s">
        <v>314</v>
      </c>
      <c r="C179" s="135"/>
      <c r="D179" s="135"/>
      <c r="E179" s="372"/>
      <c r="F179" s="372"/>
      <c r="G179" s="372"/>
      <c r="H179" s="373"/>
    </row>
    <row r="180" spans="2:8" ht="15" thickBot="1" x14ac:dyDescent="0.4">
      <c r="B180" s="30" t="s">
        <v>23</v>
      </c>
      <c r="C180" s="17">
        <v>0</v>
      </c>
      <c r="D180" s="19">
        <v>10571151</v>
      </c>
      <c r="E180" s="17">
        <v>0</v>
      </c>
      <c r="F180" s="17">
        <v>10000000</v>
      </c>
      <c r="G180" s="17">
        <v>0</v>
      </c>
      <c r="H180" s="26">
        <v>10000183</v>
      </c>
    </row>
    <row r="181" spans="2:8" ht="15" thickBot="1" x14ac:dyDescent="0.4">
      <c r="B181" s="12" t="s">
        <v>320</v>
      </c>
      <c r="C181" s="15">
        <f>C180/C142</f>
        <v>0</v>
      </c>
      <c r="D181" s="55">
        <f>D180/C142</f>
        <v>8.1375700028097349</v>
      </c>
      <c r="E181" s="15">
        <f>E180/E142</f>
        <v>0</v>
      </c>
      <c r="F181" s="67">
        <f>F180/E142</f>
        <v>7.7856274203569242</v>
      </c>
      <c r="G181" s="15">
        <f>G180/G142</f>
        <v>0</v>
      </c>
      <c r="H181" s="16">
        <f>H180/G142</f>
        <v>7.6347124170980836</v>
      </c>
    </row>
    <row r="182" spans="2:8" ht="17.5" thickBot="1" x14ac:dyDescent="0.4">
      <c r="B182" s="399" t="s">
        <v>84</v>
      </c>
      <c r="C182" s="400"/>
      <c r="D182" s="400"/>
      <c r="E182" s="400"/>
      <c r="F182" s="400"/>
      <c r="G182" s="400"/>
      <c r="H182" s="401"/>
    </row>
    <row r="183" spans="2:8" x14ac:dyDescent="0.35">
      <c r="B183" s="22" t="s">
        <v>309</v>
      </c>
      <c r="C183" s="135"/>
      <c r="D183" s="135"/>
      <c r="E183" s="374"/>
      <c r="F183" s="374"/>
      <c r="G183" s="374"/>
      <c r="H183" s="375"/>
    </row>
    <row r="184" spans="2:8" ht="15" thickBot="1" x14ac:dyDescent="0.4">
      <c r="B184" s="221" t="s">
        <v>84</v>
      </c>
      <c r="C184" s="17">
        <v>862404</v>
      </c>
      <c r="D184" s="17">
        <v>1487974</v>
      </c>
      <c r="E184" s="17">
        <v>986750</v>
      </c>
      <c r="F184" s="17">
        <v>1349049</v>
      </c>
      <c r="G184" s="17">
        <v>929682</v>
      </c>
      <c r="H184" s="23">
        <v>1453374</v>
      </c>
    </row>
    <row r="185" spans="2:8" ht="15" thickBot="1" x14ac:dyDescent="0.4">
      <c r="B185" s="12" t="s">
        <v>321</v>
      </c>
      <c r="C185" s="14">
        <f>C184/C142</f>
        <v>0.66387027493062267</v>
      </c>
      <c r="D185" s="54">
        <f>D184/C142</f>
        <v>1.1454280226780236</v>
      </c>
      <c r="E185" s="52">
        <f>E184/E142</f>
        <v>0.76824678570371951</v>
      </c>
      <c r="F185" s="14">
        <f>F184/E142</f>
        <v>1.0503192885805088</v>
      </c>
      <c r="G185" s="14">
        <f>G184/G142</f>
        <v>0.7097724820988357</v>
      </c>
      <c r="H185" s="28">
        <f>H184/G142</f>
        <v>1.1095889469710214</v>
      </c>
    </row>
    <row r="186" spans="2:8" x14ac:dyDescent="0.35">
      <c r="B186" s="22" t="s">
        <v>310</v>
      </c>
      <c r="C186" s="136"/>
      <c r="D186" s="136"/>
      <c r="E186" s="370"/>
      <c r="F186" s="370"/>
      <c r="G186" s="370"/>
      <c r="H186" s="371"/>
    </row>
    <row r="187" spans="2:8" ht="15" thickBot="1" x14ac:dyDescent="0.4">
      <c r="B187" s="221" t="s">
        <v>85</v>
      </c>
      <c r="C187" s="10">
        <v>808715</v>
      </c>
      <c r="D187" s="10">
        <v>2507104</v>
      </c>
      <c r="E187" s="10">
        <v>840211</v>
      </c>
      <c r="F187" s="10">
        <v>2055051</v>
      </c>
      <c r="G187" s="10">
        <v>789536</v>
      </c>
      <c r="H187" s="27">
        <v>2120546</v>
      </c>
    </row>
    <row r="188" spans="2:8" ht="15" thickBot="1" x14ac:dyDescent="0.4">
      <c r="B188" s="12" t="s">
        <v>322</v>
      </c>
      <c r="C188" s="14">
        <f>C187/C142</f>
        <v>0.62254100095838893</v>
      </c>
      <c r="D188" s="54">
        <f>D187/C142</f>
        <v>1.9299444596264208</v>
      </c>
      <c r="E188" s="52">
        <f>E187/E142</f>
        <v>0.65415698004855116</v>
      </c>
      <c r="F188" s="14">
        <f>F187/E142</f>
        <v>1.5999861415831917</v>
      </c>
      <c r="G188" s="14">
        <f>G187/G142</f>
        <v>0.60277699947550489</v>
      </c>
      <c r="H188" s="28">
        <f>H187/G142</f>
        <v>1.6189462610061909</v>
      </c>
    </row>
    <row r="189" spans="2:8" x14ac:dyDescent="0.35">
      <c r="B189" s="22" t="s">
        <v>311</v>
      </c>
      <c r="C189" s="136"/>
      <c r="D189" s="136"/>
      <c r="E189" s="370"/>
      <c r="F189" s="370"/>
      <c r="G189" s="370"/>
      <c r="H189" s="371"/>
    </row>
    <row r="190" spans="2:8" ht="15" thickBot="1" x14ac:dyDescent="0.4">
      <c r="B190" s="221" t="s">
        <v>85</v>
      </c>
      <c r="C190" s="17">
        <v>305069</v>
      </c>
      <c r="D190" s="17">
        <v>3944234</v>
      </c>
      <c r="E190" s="17">
        <v>443210</v>
      </c>
      <c r="F190" s="17">
        <v>3271761</v>
      </c>
      <c r="G190" s="17">
        <v>374394</v>
      </c>
      <c r="H190" s="23">
        <v>3290399</v>
      </c>
    </row>
    <row r="191" spans="2:8" ht="15" thickBot="1" x14ac:dyDescent="0.4">
      <c r="B191" s="12" t="s">
        <v>323</v>
      </c>
      <c r="C191" s="14">
        <f>C190/C142</f>
        <v>0.23483917155162792</v>
      </c>
      <c r="D191" s="54">
        <f>D190/C142</f>
        <v>3.0362332618711294</v>
      </c>
      <c r="E191" s="52">
        <f>E190/E142</f>
        <v>0.34506679289763925</v>
      </c>
      <c r="F191" s="14">
        <f>F190/E142</f>
        <v>2.5472712154454391</v>
      </c>
      <c r="G191" s="14">
        <f>G190/G142</f>
        <v>0.28583382130977203</v>
      </c>
      <c r="H191" s="28">
        <f>H190/G142</f>
        <v>2.5120790392042944</v>
      </c>
    </row>
    <row r="192" spans="2:8" x14ac:dyDescent="0.35">
      <c r="B192" s="22" t="s">
        <v>312</v>
      </c>
      <c r="C192" s="135"/>
      <c r="D192" s="135"/>
      <c r="E192" s="374"/>
      <c r="F192" s="374"/>
      <c r="G192" s="374"/>
      <c r="H192" s="375"/>
    </row>
    <row r="193" spans="2:8" ht="15" thickBot="1" x14ac:dyDescent="0.4">
      <c r="B193" s="221" t="s">
        <v>85</v>
      </c>
      <c r="C193" s="17">
        <v>0</v>
      </c>
      <c r="D193" s="17">
        <v>5797706</v>
      </c>
      <c r="E193" s="17">
        <v>0</v>
      </c>
      <c r="F193" s="17">
        <v>4959448</v>
      </c>
      <c r="G193" s="17">
        <v>0</v>
      </c>
      <c r="H193" s="23">
        <v>5012662</v>
      </c>
    </row>
    <row r="194" spans="2:8" ht="15" thickBot="1" x14ac:dyDescent="0.4">
      <c r="B194" s="12" t="s">
        <v>324</v>
      </c>
      <c r="C194" s="14">
        <f>C193/C142</f>
        <v>0</v>
      </c>
      <c r="D194" s="54">
        <f>D193/C142</f>
        <v>4.4630181170158307</v>
      </c>
      <c r="E194" s="14">
        <f>E193/E142</f>
        <v>0</v>
      </c>
      <c r="F194" s="14">
        <f>F193/E142</f>
        <v>3.8612414338634307</v>
      </c>
      <c r="G194" s="14">
        <f>G193/G142</f>
        <v>0</v>
      </c>
      <c r="H194" s="28">
        <f>H193/G142</f>
        <v>3.82695324816713</v>
      </c>
    </row>
    <row r="195" spans="2:8" x14ac:dyDescent="0.35">
      <c r="B195" s="22" t="s">
        <v>313</v>
      </c>
      <c r="C195" s="136"/>
      <c r="D195" s="136"/>
      <c r="E195" s="370"/>
      <c r="F195" s="370"/>
      <c r="G195" s="370"/>
      <c r="H195" s="371"/>
    </row>
    <row r="196" spans="2:8" ht="15" thickBot="1" x14ac:dyDescent="0.4">
      <c r="B196" s="221" t="s">
        <v>85</v>
      </c>
      <c r="C196" s="10">
        <v>0</v>
      </c>
      <c r="D196" s="10">
        <v>7729984</v>
      </c>
      <c r="E196" s="10">
        <v>0</v>
      </c>
      <c r="F196" s="10">
        <v>7041143</v>
      </c>
      <c r="G196" s="10">
        <v>0</v>
      </c>
      <c r="H196" s="27">
        <v>7004122</v>
      </c>
    </row>
    <row r="197" spans="2:8" ht="15" thickBot="1" x14ac:dyDescent="0.4">
      <c r="B197" s="12" t="s">
        <v>325</v>
      </c>
      <c r="C197" s="14">
        <f>C196/C142</f>
        <v>0</v>
      </c>
      <c r="D197" s="54">
        <f>D196/C142</f>
        <v>5.9504670702934055</v>
      </c>
      <c r="E197" s="14">
        <f>E196/E142</f>
        <v>0</v>
      </c>
      <c r="F197" s="14">
        <f>F196/E142</f>
        <v>5.4819716011454211</v>
      </c>
      <c r="G197" s="14">
        <f>G196/G142</f>
        <v>0</v>
      </c>
      <c r="H197" s="28">
        <f>H196/G142</f>
        <v>5.3473478639610761</v>
      </c>
    </row>
    <row r="198" spans="2:8" x14ac:dyDescent="0.35">
      <c r="B198" s="22" t="s">
        <v>314</v>
      </c>
      <c r="C198" s="135"/>
      <c r="D198" s="135"/>
      <c r="E198" s="372"/>
      <c r="F198" s="372"/>
      <c r="G198" s="372"/>
      <c r="H198" s="373"/>
    </row>
    <row r="199" spans="2:8" ht="15" thickBot="1" x14ac:dyDescent="0.4">
      <c r="B199" s="221" t="s">
        <v>85</v>
      </c>
      <c r="C199" s="13">
        <v>0</v>
      </c>
      <c r="D199" s="19">
        <v>10571151</v>
      </c>
      <c r="E199" s="13">
        <v>0</v>
      </c>
      <c r="F199" s="19">
        <v>10000184</v>
      </c>
      <c r="G199" s="18">
        <v>0</v>
      </c>
      <c r="H199" s="26">
        <v>10000183</v>
      </c>
    </row>
    <row r="200" spans="2:8" ht="15" thickBot="1" x14ac:dyDescent="0.4">
      <c r="B200" s="12" t="s">
        <v>326</v>
      </c>
      <c r="C200" s="15">
        <f>C199/C142</f>
        <v>0</v>
      </c>
      <c r="D200" s="55">
        <f>D199/C142</f>
        <v>8.1375700028097349</v>
      </c>
      <c r="E200" s="15">
        <f>E199/E142</f>
        <v>0</v>
      </c>
      <c r="F200" s="67">
        <f>F199/E142</f>
        <v>7.7857706759014587</v>
      </c>
      <c r="G200" s="15">
        <f>G199/G142</f>
        <v>0</v>
      </c>
      <c r="H200" s="16">
        <f>H199/G142</f>
        <v>7.6347124170980836</v>
      </c>
    </row>
  </sheetData>
  <sheetProtection algorithmName="SHA-512" hashValue="Am6sP0hViAuo9oZSxWZW32y5pQC9/CPbUgMW6zSzff9cLY60mzG/5DirqPtgsaY2uWcEk/O4nspbDhKMBtQ2pA==" saltValue="/u4D7N76GqWdBOwSiCwNIw==" spinCount="100000" sheet="1" selectLockedCells="1" selectUnlockedCells="1"/>
  <mergeCells count="229">
    <mergeCell ref="G80:H80"/>
    <mergeCell ref="C138:F139"/>
    <mergeCell ref="C162:D162"/>
    <mergeCell ref="C3:F4"/>
    <mergeCell ref="C97:D97"/>
    <mergeCell ref="C140:D140"/>
    <mergeCell ref="C141:D141"/>
    <mergeCell ref="C142:D142"/>
    <mergeCell ref="C143:D143"/>
    <mergeCell ref="C144:D144"/>
    <mergeCell ref="C145:D145"/>
    <mergeCell ref="C146:D146"/>
    <mergeCell ref="E13:F13"/>
    <mergeCell ref="B14:H14"/>
    <mergeCell ref="E15:F15"/>
    <mergeCell ref="G13:H13"/>
    <mergeCell ref="G15:H15"/>
    <mergeCell ref="E19:F19"/>
    <mergeCell ref="C13:D13"/>
    <mergeCell ref="E11:F11"/>
    <mergeCell ref="E16:F16"/>
    <mergeCell ref="E17:F17"/>
    <mergeCell ref="B18:H18"/>
    <mergeCell ref="G16:H16"/>
    <mergeCell ref="B1:H2"/>
    <mergeCell ref="B3:B4"/>
    <mergeCell ref="B5:B6"/>
    <mergeCell ref="E5:F5"/>
    <mergeCell ref="E6:F6"/>
    <mergeCell ref="E12:F12"/>
    <mergeCell ref="G5:H5"/>
    <mergeCell ref="G6:H6"/>
    <mergeCell ref="G7:H7"/>
    <mergeCell ref="G9:H9"/>
    <mergeCell ref="G10:H10"/>
    <mergeCell ref="G12:H12"/>
    <mergeCell ref="C5:D5"/>
    <mergeCell ref="C6:D6"/>
    <mergeCell ref="C7:D7"/>
    <mergeCell ref="C9:D9"/>
    <mergeCell ref="C10:D10"/>
    <mergeCell ref="C12:D12"/>
    <mergeCell ref="G11:H11"/>
    <mergeCell ref="E7:F7"/>
    <mergeCell ref="E9:F9"/>
    <mergeCell ref="E10:F10"/>
    <mergeCell ref="C8:D8"/>
    <mergeCell ref="C11:D11"/>
    <mergeCell ref="G17:H17"/>
    <mergeCell ref="E8:F8"/>
    <mergeCell ref="G8:H8"/>
    <mergeCell ref="C15:D15"/>
    <mergeCell ref="C16:D16"/>
    <mergeCell ref="C17:D17"/>
    <mergeCell ref="G19:H19"/>
    <mergeCell ref="G21:H21"/>
    <mergeCell ref="G23:H23"/>
    <mergeCell ref="C21:D21"/>
    <mergeCell ref="C23:D23"/>
    <mergeCell ref="C20:D20"/>
    <mergeCell ref="E20:F20"/>
    <mergeCell ref="G20:H20"/>
    <mergeCell ref="E26:F26"/>
    <mergeCell ref="C19:D19"/>
    <mergeCell ref="E21:F21"/>
    <mergeCell ref="E23:F23"/>
    <mergeCell ref="B27:H27"/>
    <mergeCell ref="E31:F31"/>
    <mergeCell ref="E24:F24"/>
    <mergeCell ref="E25:F25"/>
    <mergeCell ref="G24:H24"/>
    <mergeCell ref="G25:H25"/>
    <mergeCell ref="G26:H26"/>
    <mergeCell ref="G31:H31"/>
    <mergeCell ref="C24:D24"/>
    <mergeCell ref="C25:D25"/>
    <mergeCell ref="C26:D26"/>
    <mergeCell ref="C31:D31"/>
    <mergeCell ref="C22:D22"/>
    <mergeCell ref="E22:F22"/>
    <mergeCell ref="G22:H22"/>
    <mergeCell ref="E48:H48"/>
    <mergeCell ref="B51:H51"/>
    <mergeCell ref="E52:H52"/>
    <mergeCell ref="E55:H55"/>
    <mergeCell ref="E58:H58"/>
    <mergeCell ref="E61:H61"/>
    <mergeCell ref="B32:H32"/>
    <mergeCell ref="E33:H33"/>
    <mergeCell ref="E36:H36"/>
    <mergeCell ref="E39:H39"/>
    <mergeCell ref="E42:H42"/>
    <mergeCell ref="E45:H45"/>
    <mergeCell ref="E64:H64"/>
    <mergeCell ref="E67:H67"/>
    <mergeCell ref="B72:B73"/>
    <mergeCell ref="B74:B75"/>
    <mergeCell ref="E74:F74"/>
    <mergeCell ref="E75:F75"/>
    <mergeCell ref="G74:H74"/>
    <mergeCell ref="G75:H75"/>
    <mergeCell ref="C74:D74"/>
    <mergeCell ref="C75:D75"/>
    <mergeCell ref="C72:F73"/>
    <mergeCell ref="E81:F81"/>
    <mergeCell ref="E82:F82"/>
    <mergeCell ref="B83:H83"/>
    <mergeCell ref="E84:F84"/>
    <mergeCell ref="E76:F76"/>
    <mergeCell ref="E78:F78"/>
    <mergeCell ref="E79:F79"/>
    <mergeCell ref="G76:H76"/>
    <mergeCell ref="G78:H78"/>
    <mergeCell ref="G79:H79"/>
    <mergeCell ref="G81:H81"/>
    <mergeCell ref="G82:H82"/>
    <mergeCell ref="G84:H84"/>
    <mergeCell ref="C76:D76"/>
    <mergeCell ref="C78:D78"/>
    <mergeCell ref="C79:D79"/>
    <mergeCell ref="C81:D81"/>
    <mergeCell ref="C82:D82"/>
    <mergeCell ref="C84:D84"/>
    <mergeCell ref="E77:F77"/>
    <mergeCell ref="G77:H77"/>
    <mergeCell ref="C77:D77"/>
    <mergeCell ref="C80:D80"/>
    <mergeCell ref="E80:F80"/>
    <mergeCell ref="E85:F85"/>
    <mergeCell ref="E86:F86"/>
    <mergeCell ref="B87:H87"/>
    <mergeCell ref="E88:F88"/>
    <mergeCell ref="G85:H85"/>
    <mergeCell ref="G86:H86"/>
    <mergeCell ref="G88:H88"/>
    <mergeCell ref="E92:F92"/>
    <mergeCell ref="B93:H93"/>
    <mergeCell ref="C85:D85"/>
    <mergeCell ref="C86:D86"/>
    <mergeCell ref="C88:D88"/>
    <mergeCell ref="C89:D89"/>
    <mergeCell ref="C90:D90"/>
    <mergeCell ref="C91:D91"/>
    <mergeCell ref="C92:D92"/>
    <mergeCell ref="E97:F97"/>
    <mergeCell ref="E89:F89"/>
    <mergeCell ref="E90:F90"/>
    <mergeCell ref="E91:F91"/>
    <mergeCell ref="G89:H89"/>
    <mergeCell ref="G90:H90"/>
    <mergeCell ref="G91:H91"/>
    <mergeCell ref="G92:H92"/>
    <mergeCell ref="G97:H97"/>
    <mergeCell ref="E114:H114"/>
    <mergeCell ref="B117:H117"/>
    <mergeCell ref="E118:H118"/>
    <mergeCell ref="E121:H121"/>
    <mergeCell ref="E124:H124"/>
    <mergeCell ref="E127:H127"/>
    <mergeCell ref="B98:H98"/>
    <mergeCell ref="E99:H99"/>
    <mergeCell ref="E102:H102"/>
    <mergeCell ref="E105:H105"/>
    <mergeCell ref="E108:H108"/>
    <mergeCell ref="E111:H111"/>
    <mergeCell ref="E130:H130"/>
    <mergeCell ref="E133:H133"/>
    <mergeCell ref="B138:B139"/>
    <mergeCell ref="B140:B141"/>
    <mergeCell ref="E140:F140"/>
    <mergeCell ref="E141:F141"/>
    <mergeCell ref="G140:H140"/>
    <mergeCell ref="G141:H141"/>
    <mergeCell ref="E147:F147"/>
    <mergeCell ref="E148:F148"/>
    <mergeCell ref="B149:H149"/>
    <mergeCell ref="E150:F150"/>
    <mergeCell ref="E142:F142"/>
    <mergeCell ref="E144:F144"/>
    <mergeCell ref="E145:F145"/>
    <mergeCell ref="G142:H142"/>
    <mergeCell ref="G144:H144"/>
    <mergeCell ref="G145:H145"/>
    <mergeCell ref="G147:H147"/>
    <mergeCell ref="G148:H148"/>
    <mergeCell ref="G150:H150"/>
    <mergeCell ref="G143:H143"/>
    <mergeCell ref="G146:H146"/>
    <mergeCell ref="E146:F146"/>
    <mergeCell ref="E143:F143"/>
    <mergeCell ref="C147:D147"/>
    <mergeCell ref="C148:D148"/>
    <mergeCell ref="C150:D150"/>
    <mergeCell ref="E151:F151"/>
    <mergeCell ref="E152:F152"/>
    <mergeCell ref="B153:H153"/>
    <mergeCell ref="G151:H151"/>
    <mergeCell ref="G152:H152"/>
    <mergeCell ref="E157:F157"/>
    <mergeCell ref="B158:H158"/>
    <mergeCell ref="C151:D151"/>
    <mergeCell ref="C152:D152"/>
    <mergeCell ref="C154:D154"/>
    <mergeCell ref="C155:D155"/>
    <mergeCell ref="C156:D156"/>
    <mergeCell ref="C157:D157"/>
    <mergeCell ref="E162:F162"/>
    <mergeCell ref="E154:F154"/>
    <mergeCell ref="E155:F155"/>
    <mergeCell ref="E156:F156"/>
    <mergeCell ref="G154:H154"/>
    <mergeCell ref="G155:H155"/>
    <mergeCell ref="G156:H156"/>
    <mergeCell ref="G157:H157"/>
    <mergeCell ref="G162:H162"/>
    <mergeCell ref="E195:H195"/>
    <mergeCell ref="E198:H198"/>
    <mergeCell ref="E179:H179"/>
    <mergeCell ref="B182:H182"/>
    <mergeCell ref="E183:H183"/>
    <mergeCell ref="E186:H186"/>
    <mergeCell ref="E189:H189"/>
    <mergeCell ref="E192:H192"/>
    <mergeCell ref="B163:H163"/>
    <mergeCell ref="E164:H164"/>
    <mergeCell ref="E167:H167"/>
    <mergeCell ref="E170:H170"/>
    <mergeCell ref="E173:H173"/>
    <mergeCell ref="E176:H176"/>
  </mergeCells>
  <conditionalFormatting sqref="D30">
    <cfRule type="expression" dxfId="17" priority="4">
      <formula>D30=MAX(#REF!)</formula>
    </cfRule>
  </conditionalFormatting>
  <conditionalFormatting sqref="D96">
    <cfRule type="expression" dxfId="16" priority="3">
      <formula>D96=MAX(#REF!)</formula>
    </cfRule>
  </conditionalFormatting>
  <conditionalFormatting sqref="D161">
    <cfRule type="expression" dxfId="15" priority="1">
      <formula>D161=MAX(#REF!)</formula>
    </cfRule>
  </conditionalFormatting>
  <conditionalFormatting sqref="F30">
    <cfRule type="expression" dxfId="14" priority="7">
      <formula>F30=MAX(#REF!)</formula>
    </cfRule>
  </conditionalFormatting>
  <conditionalFormatting sqref="F96">
    <cfRule type="expression" dxfId="13" priority="6">
      <formula>F96=MAX(#REF!)</formula>
    </cfRule>
  </conditionalFormatting>
  <conditionalFormatting sqref="F161">
    <cfRule type="expression" dxfId="12" priority="5">
      <formula>F161=MAX(#REF!)</formula>
    </cfRule>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ignoredErrors>
    <ignoredError sqref="I101:I118 B117 B51 E126:F127 E123:F124 E68 E69:F69 E65 E66:F67 E62 E63:F64 E60:F61 E57:F58 E49 E50:F51 E35:F48 E54:F55 E101:F114 E120:F121 E166:F181 C49 B182:H182 C166:D179 G166:H179 C120:D121 G120:H121 C101:D114 G101:H114 C54:D55 G54:H55 C35:D48 G35:H48 C52:H52 C50:D51 G50:H51 G49:H49 C57:D58 G57:H58 C62 C60:D61 G60:H61 C65 C63:D64 G63:H64 G62:H62 C68 C66:D67 G66:H67 G65 B70:H71 C69:D69 G69:H69 G68:H68 C123:D124 G123:H124 G122 B136:H137 C126:D127 G126:H127 H125 H59 B77 B75:D75 H75 F75 B73:H74 B72 D72:H72 B139:H140 B138 D138:H138 B143 B141:D141 H141 F141 G116:H118 G115 G129:H130 G128 G132:H133 G131 G135:H135 G134 G181:H181 G180 G53 B89:H91 C88:D88 F88:H88 B93:H94 B92:D92 F92:H92 B96:H96 B95:E95 G95:H95 B98:H98 B97:D97 F97:H97 E116:F118 E115 G119 E129:F130 E128 E132:F133 E131 E135:F135 E134 B155:H156 B154:D154 F154:H154 B142 F142:H142 B149:H153 B144 F144:H144 B158:H159 B157:D157 F157:H157 B161:E161 B160:E160 G160:H160 B163:H163 B162:D162 F162:H162 G161:H161 B76 F76:H76 B79:H87 B78 F78:H78 D185:D186 E199 E200:F200 E196 E197:F198 E193 E194:F195 E191:F192 E188:F189 E185:F186 E187:H187 G185:H186 E190:H190 G188:H189 F193:H193 G191:H192 F196:H196 G194:H195 F199:H199 G197:H198 G200:H200 D76 C129:D130 C128 C132:D133 C131 C135:D135 C134 D77:H77 D78 C116:D118 C115 C181:D181 C180 D188:D189 D191:D192 D194:D195 D197:D198 D200 E143:H143 B145:B148 E145:H148 C99:H100 C164:H165" formula="1"/>
  </ignoredError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2C93-A0A5-403A-BBD0-AC392851DE50}">
  <sheetPr>
    <pageSetUpPr fitToPage="1"/>
  </sheetPr>
  <dimension ref="B1:J200"/>
  <sheetViews>
    <sheetView showGridLines="0" zoomScale="70" zoomScaleNormal="70" workbookViewId="0"/>
  </sheetViews>
  <sheetFormatPr defaultRowHeight="14.5" x14ac:dyDescent="0.35"/>
  <cols>
    <col min="2" max="2" width="62.81640625" bestFit="1" customWidth="1"/>
    <col min="3" max="3" width="46.453125" customWidth="1"/>
    <col min="4" max="4" width="51.08984375" customWidth="1"/>
    <col min="5" max="5" width="46.453125" customWidth="1"/>
    <col min="6" max="6" width="51.08984375" customWidth="1"/>
    <col min="7" max="7" width="54.1796875" customWidth="1"/>
    <col min="8" max="8" width="59.81640625" customWidth="1"/>
  </cols>
  <sheetData>
    <row r="1" spans="2:10" x14ac:dyDescent="0.35">
      <c r="B1" s="347"/>
      <c r="C1" s="347"/>
      <c r="D1" s="347"/>
      <c r="E1" s="347"/>
      <c r="F1" s="347"/>
      <c r="G1" s="347"/>
      <c r="H1" s="347"/>
    </row>
    <row r="2" spans="2:10" ht="51" customHeight="1" thickBot="1" x14ac:dyDescent="0.4">
      <c r="B2" s="347"/>
      <c r="C2" s="347"/>
      <c r="D2" s="347"/>
      <c r="E2" s="347"/>
      <c r="F2" s="347"/>
      <c r="G2" s="347"/>
      <c r="H2" s="347"/>
    </row>
    <row r="3" spans="2:10" ht="62" customHeight="1" thickBot="1" x14ac:dyDescent="0.4">
      <c r="B3" s="348" t="s">
        <v>142</v>
      </c>
      <c r="C3" s="446" t="s">
        <v>200</v>
      </c>
      <c r="D3" s="447"/>
      <c r="E3" s="447"/>
      <c r="F3" s="448"/>
      <c r="G3" s="53"/>
      <c r="H3" s="63" t="s">
        <v>111</v>
      </c>
      <c r="J3" s="62"/>
    </row>
    <row r="4" spans="2:10" ht="33" customHeight="1" thickBot="1" x14ac:dyDescent="0.4">
      <c r="B4" s="349"/>
      <c r="C4" s="449"/>
      <c r="D4" s="450"/>
      <c r="E4" s="450"/>
      <c r="F4" s="451"/>
      <c r="G4" s="99"/>
      <c r="H4" s="100" t="s">
        <v>112</v>
      </c>
    </row>
    <row r="5" spans="2:10" x14ac:dyDescent="0.35">
      <c r="B5" s="350" t="s">
        <v>8</v>
      </c>
      <c r="C5" s="360" t="s">
        <v>140</v>
      </c>
      <c r="D5" s="361"/>
      <c r="E5" s="440" t="s">
        <v>6</v>
      </c>
      <c r="F5" s="441"/>
      <c r="G5" s="488" t="s">
        <v>7</v>
      </c>
      <c r="H5" s="489"/>
    </row>
    <row r="6" spans="2:10" ht="15" thickBot="1" x14ac:dyDescent="0.4">
      <c r="B6" s="351"/>
      <c r="C6" s="362" t="s">
        <v>141</v>
      </c>
      <c r="D6" s="363"/>
      <c r="E6" s="354" t="s">
        <v>187</v>
      </c>
      <c r="F6" s="355"/>
      <c r="G6" s="490" t="s">
        <v>188</v>
      </c>
      <c r="H6" s="491"/>
    </row>
    <row r="7" spans="2:10" x14ac:dyDescent="0.35">
      <c r="B7" s="25" t="s">
        <v>18</v>
      </c>
      <c r="C7" s="378">
        <v>1066726</v>
      </c>
      <c r="D7" s="379"/>
      <c r="E7" s="378">
        <v>1301206</v>
      </c>
      <c r="F7" s="379"/>
      <c r="G7" s="378">
        <v>1304525</v>
      </c>
      <c r="H7" s="393"/>
    </row>
    <row r="8" spans="2:10" x14ac:dyDescent="0.35">
      <c r="B8" s="25" t="s">
        <v>146</v>
      </c>
      <c r="C8" s="336">
        <v>1002722.44</v>
      </c>
      <c r="D8" s="337"/>
      <c r="E8" s="336" t="s">
        <v>183</v>
      </c>
      <c r="F8" s="337"/>
      <c r="G8" s="336">
        <v>1221836</v>
      </c>
      <c r="H8" s="338"/>
    </row>
    <row r="9" spans="2:10" x14ac:dyDescent="0.35">
      <c r="B9" s="20" t="s">
        <v>143</v>
      </c>
      <c r="C9" s="336">
        <v>537671.31999999995</v>
      </c>
      <c r="D9" s="337"/>
      <c r="E9" s="336">
        <v>1048906</v>
      </c>
      <c r="F9" s="337"/>
      <c r="G9" s="336">
        <v>1039836</v>
      </c>
      <c r="H9" s="338"/>
    </row>
    <row r="10" spans="2:10" x14ac:dyDescent="0.35">
      <c r="B10" s="30" t="s">
        <v>81</v>
      </c>
      <c r="C10" s="390">
        <v>10000000</v>
      </c>
      <c r="D10" s="390"/>
      <c r="E10" s="390">
        <v>10000000</v>
      </c>
      <c r="F10" s="390"/>
      <c r="G10" s="390">
        <v>10000000</v>
      </c>
      <c r="H10" s="394"/>
    </row>
    <row r="11" spans="2:10" x14ac:dyDescent="0.35">
      <c r="B11" s="65" t="s">
        <v>145</v>
      </c>
      <c r="C11" s="334">
        <f>C8/C7</f>
        <v>0.94</v>
      </c>
      <c r="D11" s="335"/>
      <c r="E11" s="332" t="s">
        <v>17</v>
      </c>
      <c r="F11" s="333"/>
      <c r="G11" s="334">
        <f>G8/G7</f>
        <v>0.9366137099710623</v>
      </c>
      <c r="H11" s="469"/>
    </row>
    <row r="12" spans="2:10" x14ac:dyDescent="0.35">
      <c r="B12" s="65" t="s">
        <v>144</v>
      </c>
      <c r="C12" s="438">
        <f>C9/C7</f>
        <v>0.50403882534034039</v>
      </c>
      <c r="D12" s="438"/>
      <c r="E12" s="437">
        <f>E9/E7</f>
        <v>0.80610295372139384</v>
      </c>
      <c r="F12" s="437"/>
      <c r="G12" s="438">
        <f>G9/G7</f>
        <v>0.79709932734136946</v>
      </c>
      <c r="H12" s="439"/>
    </row>
    <row r="13" spans="2:10" ht="15" thickBot="1" x14ac:dyDescent="0.4">
      <c r="B13" s="66" t="s">
        <v>80</v>
      </c>
      <c r="C13" s="392">
        <f>C10/C7</f>
        <v>9.3744785446309553</v>
      </c>
      <c r="D13" s="392"/>
      <c r="E13" s="415">
        <f>E10/E7</f>
        <v>7.6851782115975489</v>
      </c>
      <c r="F13" s="415"/>
      <c r="G13" s="415">
        <f>G10/G7</f>
        <v>7.6656254192138897</v>
      </c>
      <c r="H13" s="430"/>
    </row>
    <row r="14" spans="2:10" ht="15" thickBot="1" x14ac:dyDescent="0.4">
      <c r="B14" s="387" t="s">
        <v>70</v>
      </c>
      <c r="C14" s="388"/>
      <c r="D14" s="388"/>
      <c r="E14" s="388"/>
      <c r="F14" s="388"/>
      <c r="G14" s="388"/>
      <c r="H14" s="389"/>
    </row>
    <row r="15" spans="2:10" ht="29" x14ac:dyDescent="0.35">
      <c r="B15" s="59" t="s">
        <v>76</v>
      </c>
      <c r="C15" s="385" t="s">
        <v>17</v>
      </c>
      <c r="D15" s="386"/>
      <c r="E15" s="385" t="s">
        <v>17</v>
      </c>
      <c r="F15" s="386"/>
      <c r="G15" s="339" t="s">
        <v>68</v>
      </c>
      <c r="H15" s="340"/>
    </row>
    <row r="16" spans="2:10" x14ac:dyDescent="0.35">
      <c r="B16" s="21" t="s">
        <v>69</v>
      </c>
      <c r="C16" s="418">
        <v>4.2500000000000003E-2</v>
      </c>
      <c r="D16" s="419"/>
      <c r="E16" s="502">
        <v>4.2000000000000003E-2</v>
      </c>
      <c r="F16" s="503"/>
      <c r="G16" s="341">
        <v>4.1000000000000002E-2</v>
      </c>
      <c r="H16" s="342"/>
    </row>
    <row r="17" spans="2:8" ht="15" thickBot="1" x14ac:dyDescent="0.4">
      <c r="B17" s="24" t="s">
        <v>75</v>
      </c>
      <c r="C17" s="380">
        <v>0.02</v>
      </c>
      <c r="D17" s="381"/>
      <c r="E17" s="380">
        <v>0.02</v>
      </c>
      <c r="F17" s="381"/>
      <c r="G17" s="343" t="s">
        <v>121</v>
      </c>
      <c r="H17" s="344"/>
    </row>
    <row r="18" spans="2:8" ht="15" thickBot="1" x14ac:dyDescent="0.4">
      <c r="B18" s="387" t="s">
        <v>71</v>
      </c>
      <c r="C18" s="388"/>
      <c r="D18" s="388"/>
      <c r="E18" s="388"/>
      <c r="F18" s="388"/>
      <c r="G18" s="388"/>
      <c r="H18" s="389"/>
    </row>
    <row r="19" spans="2:8" x14ac:dyDescent="0.35">
      <c r="B19" s="56" t="s">
        <v>72</v>
      </c>
      <c r="C19" s="345">
        <v>7.1999999999999995E-2</v>
      </c>
      <c r="D19" s="320"/>
      <c r="E19" s="345">
        <v>6.25E-2</v>
      </c>
      <c r="F19" s="320"/>
      <c r="G19" s="425" t="s">
        <v>17</v>
      </c>
      <c r="H19" s="434"/>
    </row>
    <row r="20" spans="2:8" x14ac:dyDescent="0.35">
      <c r="B20" s="56" t="s">
        <v>148</v>
      </c>
      <c r="C20" s="345">
        <v>7.8E-2</v>
      </c>
      <c r="D20" s="384"/>
      <c r="E20" s="500" t="s">
        <v>17</v>
      </c>
      <c r="F20" s="479"/>
      <c r="G20" s="500" t="s">
        <v>17</v>
      </c>
      <c r="H20" s="479"/>
    </row>
    <row r="21" spans="2:8" x14ac:dyDescent="0.35">
      <c r="B21" s="29" t="s">
        <v>73</v>
      </c>
      <c r="C21" s="500" t="s">
        <v>17</v>
      </c>
      <c r="D21" s="479"/>
      <c r="E21" s="478">
        <v>4.3499999999999997E-2</v>
      </c>
      <c r="F21" s="479"/>
      <c r="G21" s="435" t="s">
        <v>17</v>
      </c>
      <c r="H21" s="436"/>
    </row>
    <row r="22" spans="2:8" x14ac:dyDescent="0.35">
      <c r="B22" s="29" t="s">
        <v>197</v>
      </c>
      <c r="C22" s="425" t="s">
        <v>17</v>
      </c>
      <c r="D22" s="426"/>
      <c r="E22" s="478">
        <v>5.3999999999999999E-2</v>
      </c>
      <c r="F22" s="479"/>
      <c r="G22" s="435" t="s">
        <v>17</v>
      </c>
      <c r="H22" s="436"/>
    </row>
    <row r="23" spans="2:8" x14ac:dyDescent="0.35">
      <c r="B23" s="29" t="s">
        <v>139</v>
      </c>
      <c r="C23" s="425" t="s">
        <v>17</v>
      </c>
      <c r="D23" s="426"/>
      <c r="E23" s="425" t="s">
        <v>17</v>
      </c>
      <c r="F23" s="426"/>
      <c r="G23" s="345">
        <v>5.7000000000000002E-2</v>
      </c>
      <c r="H23" s="427"/>
    </row>
    <row r="24" spans="2:8" x14ac:dyDescent="0.35">
      <c r="B24" s="20" t="s">
        <v>74</v>
      </c>
      <c r="C24" s="424">
        <v>0</v>
      </c>
      <c r="D24" s="320"/>
      <c r="E24" s="424">
        <v>0</v>
      </c>
      <c r="F24" s="320"/>
      <c r="G24" s="424">
        <v>0</v>
      </c>
      <c r="H24" s="427"/>
    </row>
    <row r="25" spans="2:8" x14ac:dyDescent="0.35">
      <c r="B25" s="20" t="s">
        <v>77</v>
      </c>
      <c r="C25" s="345">
        <v>0.02</v>
      </c>
      <c r="D25" s="384"/>
      <c r="E25" s="345">
        <v>0.02</v>
      </c>
      <c r="F25" s="384"/>
      <c r="G25" s="345">
        <v>0.02</v>
      </c>
      <c r="H25" s="346"/>
    </row>
    <row r="26" spans="2:8" ht="15" thickBot="1" x14ac:dyDescent="0.4">
      <c r="B26" s="20" t="s">
        <v>78</v>
      </c>
      <c r="C26" s="376">
        <v>3.5000000000000001E-3</v>
      </c>
      <c r="D26" s="377"/>
      <c r="E26" s="376">
        <v>8.0000000000000002E-3</v>
      </c>
      <c r="F26" s="377"/>
      <c r="G26" s="345">
        <v>0.01</v>
      </c>
      <c r="H26" s="346"/>
    </row>
    <row r="27" spans="2:8" x14ac:dyDescent="0.35">
      <c r="B27" s="404" t="s">
        <v>30</v>
      </c>
      <c r="C27" s="405"/>
      <c r="D27" s="405"/>
      <c r="E27" s="406"/>
      <c r="F27" s="406"/>
      <c r="G27" s="406"/>
      <c r="H27" s="407"/>
    </row>
    <row r="28" spans="2:8" ht="29" x14ac:dyDescent="0.35">
      <c r="B28" s="79" t="s">
        <v>103</v>
      </c>
      <c r="C28" s="80" t="s">
        <v>106</v>
      </c>
      <c r="D28" s="80">
        <v>4.2500000000000003E-2</v>
      </c>
      <c r="E28" s="80" t="s">
        <v>106</v>
      </c>
      <c r="F28" s="80" t="s">
        <v>104</v>
      </c>
      <c r="G28" s="98" t="s">
        <v>121</v>
      </c>
      <c r="H28" s="109" t="s">
        <v>108</v>
      </c>
    </row>
    <row r="29" spans="2:8" ht="16" customHeight="1" x14ac:dyDescent="0.35">
      <c r="B29" s="81" t="s">
        <v>105</v>
      </c>
      <c r="C29" s="82" t="s">
        <v>107</v>
      </c>
      <c r="D29" s="82" t="s">
        <v>150</v>
      </c>
      <c r="E29" s="82" t="s">
        <v>107</v>
      </c>
      <c r="F29" s="82" t="s">
        <v>199</v>
      </c>
      <c r="G29" s="82" t="s">
        <v>107</v>
      </c>
      <c r="H29" s="110" t="s">
        <v>109</v>
      </c>
    </row>
    <row r="30" spans="2:8" x14ac:dyDescent="0.35">
      <c r="B30" s="46" t="s">
        <v>28</v>
      </c>
      <c r="C30" s="49" t="s">
        <v>17</v>
      </c>
      <c r="D30" s="234" t="s">
        <v>92</v>
      </c>
      <c r="E30" s="49" t="s">
        <v>17</v>
      </c>
      <c r="F30" s="50" t="s">
        <v>92</v>
      </c>
      <c r="G30" s="49" t="s">
        <v>17</v>
      </c>
      <c r="H30" s="58" t="s">
        <v>79</v>
      </c>
    </row>
    <row r="31" spans="2:8" ht="15" thickBot="1" x14ac:dyDescent="0.4">
      <c r="B31" s="51" t="s">
        <v>27</v>
      </c>
      <c r="C31" s="412">
        <v>70</v>
      </c>
      <c r="D31" s="413"/>
      <c r="E31" s="402">
        <v>75</v>
      </c>
      <c r="F31" s="403"/>
      <c r="G31" s="422">
        <v>75</v>
      </c>
      <c r="H31" s="423"/>
    </row>
    <row r="32" spans="2:8" ht="22.5" customHeight="1" thickBot="1" x14ac:dyDescent="0.4">
      <c r="B32" s="399" t="s">
        <v>23</v>
      </c>
      <c r="C32" s="400"/>
      <c r="D32" s="400"/>
      <c r="E32" s="400"/>
      <c r="F32" s="400"/>
      <c r="G32" s="400"/>
      <c r="H32" s="401"/>
    </row>
    <row r="33" spans="2:8" x14ac:dyDescent="0.35">
      <c r="B33" s="22" t="s">
        <v>309</v>
      </c>
      <c r="C33" s="135"/>
      <c r="D33" s="135"/>
      <c r="E33" s="374"/>
      <c r="F33" s="374"/>
      <c r="G33" s="374"/>
      <c r="H33" s="375"/>
    </row>
    <row r="34" spans="2:8" ht="15" thickBot="1" x14ac:dyDescent="0.4">
      <c r="B34" s="30" t="s">
        <v>23</v>
      </c>
      <c r="C34" s="17">
        <v>10000000</v>
      </c>
      <c r="D34" s="17">
        <v>10000000</v>
      </c>
      <c r="E34" s="17">
        <v>10000000</v>
      </c>
      <c r="F34" s="17">
        <v>10000000</v>
      </c>
      <c r="G34" s="17">
        <v>10000000</v>
      </c>
      <c r="H34" s="23">
        <v>10000000</v>
      </c>
    </row>
    <row r="35" spans="2:8" ht="15" thickBot="1" x14ac:dyDescent="0.4">
      <c r="B35" s="12" t="s">
        <v>315</v>
      </c>
      <c r="C35" s="52">
        <f>C34/C7</f>
        <v>9.3744785446309553</v>
      </c>
      <c r="D35" s="54">
        <f>D34/C7</f>
        <v>9.3744785446309553</v>
      </c>
      <c r="E35" s="14">
        <f>E34/E7</f>
        <v>7.6851782115975489</v>
      </c>
      <c r="F35" s="14">
        <f>F34/E7</f>
        <v>7.6851782115975489</v>
      </c>
      <c r="G35" s="14">
        <f>G34/G7</f>
        <v>7.6656254192138897</v>
      </c>
      <c r="H35" s="28">
        <f>H34/G7</f>
        <v>7.6656254192138897</v>
      </c>
    </row>
    <row r="36" spans="2:8" x14ac:dyDescent="0.35">
      <c r="B36" s="22" t="s">
        <v>310</v>
      </c>
      <c r="C36" s="136"/>
      <c r="D36" s="136"/>
      <c r="E36" s="370"/>
      <c r="F36" s="370"/>
      <c r="G36" s="370"/>
      <c r="H36" s="371"/>
    </row>
    <row r="37" spans="2:8" ht="15" thickBot="1" x14ac:dyDescent="0.4">
      <c r="B37" s="30" t="s">
        <v>23</v>
      </c>
      <c r="C37" s="17">
        <v>10000000</v>
      </c>
      <c r="D37" s="17">
        <v>10000000</v>
      </c>
      <c r="E37" s="17">
        <v>10000000</v>
      </c>
      <c r="F37" s="17">
        <v>10000000</v>
      </c>
      <c r="G37" s="17">
        <v>10000000</v>
      </c>
      <c r="H37" s="23">
        <v>10000000</v>
      </c>
    </row>
    <row r="38" spans="2:8" ht="15" thickBot="1" x14ac:dyDescent="0.4">
      <c r="B38" s="12" t="s">
        <v>316</v>
      </c>
      <c r="C38" s="52">
        <f>C37/C7</f>
        <v>9.3744785446309553</v>
      </c>
      <c r="D38" s="54">
        <f>D37/C7</f>
        <v>9.3744785446309553</v>
      </c>
      <c r="E38" s="14">
        <f>E37/E7</f>
        <v>7.6851782115975489</v>
      </c>
      <c r="F38" s="14">
        <f>F37/E7</f>
        <v>7.6851782115975489</v>
      </c>
      <c r="G38" s="14">
        <f>G37/G7</f>
        <v>7.6656254192138897</v>
      </c>
      <c r="H38" s="28">
        <f>H37/G7</f>
        <v>7.6656254192138897</v>
      </c>
    </row>
    <row r="39" spans="2:8" x14ac:dyDescent="0.35">
      <c r="B39" s="22" t="s">
        <v>311</v>
      </c>
      <c r="C39" s="136"/>
      <c r="D39" s="136"/>
      <c r="E39" s="370"/>
      <c r="F39" s="370"/>
      <c r="G39" s="370"/>
      <c r="H39" s="371"/>
    </row>
    <row r="40" spans="2:8" ht="15" thickBot="1" x14ac:dyDescent="0.4">
      <c r="B40" s="30" t="s">
        <v>23</v>
      </c>
      <c r="C40" s="17">
        <v>0</v>
      </c>
      <c r="D40" s="17">
        <v>10000000</v>
      </c>
      <c r="E40" s="17">
        <v>10000000</v>
      </c>
      <c r="F40" s="17">
        <v>10000000</v>
      </c>
      <c r="G40" s="17">
        <v>10000000</v>
      </c>
      <c r="H40" s="23">
        <v>10000000</v>
      </c>
    </row>
    <row r="41" spans="2:8" ht="15" thickBot="1" x14ac:dyDescent="0.4">
      <c r="B41" s="12" t="s">
        <v>317</v>
      </c>
      <c r="C41" s="14">
        <f>C40/C7</f>
        <v>0</v>
      </c>
      <c r="D41" s="54">
        <f>D40/C7</f>
        <v>9.3744785446309553</v>
      </c>
      <c r="E41" s="52">
        <f>E40/E7</f>
        <v>7.6851782115975489</v>
      </c>
      <c r="F41" s="14">
        <f>F40/E7</f>
        <v>7.6851782115975489</v>
      </c>
      <c r="G41" s="14">
        <f>G40/G7</f>
        <v>7.6656254192138897</v>
      </c>
      <c r="H41" s="28">
        <f>H40/G7</f>
        <v>7.6656254192138897</v>
      </c>
    </row>
    <row r="42" spans="2:8" x14ac:dyDescent="0.35">
      <c r="B42" s="22" t="s">
        <v>312</v>
      </c>
      <c r="C42" s="136"/>
      <c r="D42" s="136"/>
      <c r="E42" s="370"/>
      <c r="F42" s="370"/>
      <c r="G42" s="370"/>
      <c r="H42" s="371"/>
    </row>
    <row r="43" spans="2:8" ht="15" thickBot="1" x14ac:dyDescent="0.4">
      <c r="B43" s="30" t="s">
        <v>23</v>
      </c>
      <c r="C43" s="17">
        <v>0</v>
      </c>
      <c r="D43" s="17">
        <v>10000000</v>
      </c>
      <c r="E43" s="17">
        <v>0</v>
      </c>
      <c r="F43" s="17">
        <v>10000000</v>
      </c>
      <c r="G43" s="17">
        <v>0</v>
      </c>
      <c r="H43" s="23">
        <v>10000000</v>
      </c>
    </row>
    <row r="44" spans="2:8" ht="15" thickBot="1" x14ac:dyDescent="0.4">
      <c r="B44" s="12" t="s">
        <v>318</v>
      </c>
      <c r="C44" s="14">
        <f>C43/C7</f>
        <v>0</v>
      </c>
      <c r="D44" s="54">
        <f>D43/C7</f>
        <v>9.3744785446309553</v>
      </c>
      <c r="E44" s="14">
        <f>E43/E7</f>
        <v>0</v>
      </c>
      <c r="F44" s="14">
        <f>F43/E7</f>
        <v>7.6851782115975489</v>
      </c>
      <c r="G44" s="14">
        <f>G43/G7</f>
        <v>0</v>
      </c>
      <c r="H44" s="28">
        <f>H43/G7</f>
        <v>7.6656254192138897</v>
      </c>
    </row>
    <row r="45" spans="2:8" x14ac:dyDescent="0.35">
      <c r="B45" s="22" t="s">
        <v>313</v>
      </c>
      <c r="C45" s="136"/>
      <c r="D45" s="136"/>
      <c r="E45" s="370"/>
      <c r="F45" s="370"/>
      <c r="G45" s="370"/>
      <c r="H45" s="371"/>
    </row>
    <row r="46" spans="2:8" ht="15" thickBot="1" x14ac:dyDescent="0.4">
      <c r="B46" s="30" t="s">
        <v>23</v>
      </c>
      <c r="C46" s="17">
        <v>0</v>
      </c>
      <c r="D46" s="17">
        <v>10000000</v>
      </c>
      <c r="E46" s="17">
        <v>0</v>
      </c>
      <c r="F46" s="17">
        <v>10000000</v>
      </c>
      <c r="G46" s="17">
        <v>0</v>
      </c>
      <c r="H46" s="23">
        <v>10000000</v>
      </c>
    </row>
    <row r="47" spans="2:8" ht="15" thickBot="1" x14ac:dyDescent="0.4">
      <c r="B47" s="12" t="s">
        <v>319</v>
      </c>
      <c r="C47" s="14">
        <f>C46/C7</f>
        <v>0</v>
      </c>
      <c r="D47" s="54">
        <f>D46/C7</f>
        <v>9.3744785446309553</v>
      </c>
      <c r="E47" s="14">
        <f>E46/E7</f>
        <v>0</v>
      </c>
      <c r="F47" s="14">
        <f>F46/E7</f>
        <v>7.6851782115975489</v>
      </c>
      <c r="G47" s="14">
        <f>G46/G7</f>
        <v>0</v>
      </c>
      <c r="H47" s="28">
        <f>H46/G7</f>
        <v>7.6656254192138897</v>
      </c>
    </row>
    <row r="48" spans="2:8" x14ac:dyDescent="0.35">
      <c r="B48" s="22" t="s">
        <v>314</v>
      </c>
      <c r="C48" s="135"/>
      <c r="D48" s="135"/>
      <c r="E48" s="372"/>
      <c r="F48" s="372"/>
      <c r="G48" s="372"/>
      <c r="H48" s="373"/>
    </row>
    <row r="49" spans="2:8" ht="15" thickBot="1" x14ac:dyDescent="0.4">
      <c r="B49" s="30" t="s">
        <v>23</v>
      </c>
      <c r="C49" s="17">
        <v>0</v>
      </c>
      <c r="D49" s="19">
        <v>10634731</v>
      </c>
      <c r="E49" s="17">
        <v>0</v>
      </c>
      <c r="F49" s="19">
        <v>10000059</v>
      </c>
      <c r="G49" s="17">
        <v>0</v>
      </c>
      <c r="H49" s="23">
        <v>10000039</v>
      </c>
    </row>
    <row r="50" spans="2:8" ht="15" thickBot="1" x14ac:dyDescent="0.4">
      <c r="B50" s="12" t="s">
        <v>320</v>
      </c>
      <c r="C50" s="15">
        <f>C49/C7</f>
        <v>0</v>
      </c>
      <c r="D50" s="55">
        <f>D49/C7</f>
        <v>9.9695057587421694</v>
      </c>
      <c r="E50" s="15">
        <f>E49/E7</f>
        <v>0</v>
      </c>
      <c r="F50" s="67">
        <f>F49/E7</f>
        <v>7.6852235541489975</v>
      </c>
      <c r="G50" s="15">
        <f>G49/G7</f>
        <v>0</v>
      </c>
      <c r="H50" s="16">
        <f>H49/G7</f>
        <v>7.6656553151530247</v>
      </c>
    </row>
    <row r="51" spans="2:8" ht="17.5" thickBot="1" x14ac:dyDescent="0.4">
      <c r="B51" s="399" t="s">
        <v>84</v>
      </c>
      <c r="C51" s="400"/>
      <c r="D51" s="400"/>
      <c r="E51" s="400"/>
      <c r="F51" s="400"/>
      <c r="G51" s="400"/>
      <c r="H51" s="401"/>
    </row>
    <row r="52" spans="2:8" x14ac:dyDescent="0.35">
      <c r="B52" s="22" t="s">
        <v>309</v>
      </c>
      <c r="C52" s="135"/>
      <c r="D52" s="135"/>
      <c r="E52" s="374"/>
      <c r="F52" s="374"/>
      <c r="G52" s="374"/>
      <c r="H52" s="375"/>
    </row>
    <row r="53" spans="2:8" ht="15" thickBot="1" x14ac:dyDescent="0.4">
      <c r="B53" s="221" t="s">
        <v>84</v>
      </c>
      <c r="C53" s="17">
        <v>583591</v>
      </c>
      <c r="D53" s="17">
        <v>1223784</v>
      </c>
      <c r="E53" s="17">
        <v>1005749</v>
      </c>
      <c r="F53" s="17">
        <v>1373226</v>
      </c>
      <c r="G53" s="17">
        <v>980633</v>
      </c>
      <c r="H53" s="23">
        <v>1464365</v>
      </c>
    </row>
    <row r="54" spans="2:8" ht="15" thickBot="1" x14ac:dyDescent="0.4">
      <c r="B54" s="12" t="s">
        <v>321</v>
      </c>
      <c r="C54" s="14">
        <f>C53/C7</f>
        <v>0.54708613083397239</v>
      </c>
      <c r="D54" s="54">
        <f>D53/C7</f>
        <v>1.1472336851262648</v>
      </c>
      <c r="E54" s="14">
        <f>E53/E7</f>
        <v>0.77293603011360235</v>
      </c>
      <c r="F54" s="14">
        <f>F53/E7</f>
        <v>1.0553486534799255</v>
      </c>
      <c r="G54" s="52">
        <f>G53/G7</f>
        <v>0.7517165251719975</v>
      </c>
      <c r="H54" s="28">
        <f>H53/G7</f>
        <v>1.1225273567007148</v>
      </c>
    </row>
    <row r="55" spans="2:8" x14ac:dyDescent="0.35">
      <c r="B55" s="22" t="s">
        <v>310</v>
      </c>
      <c r="C55" s="136"/>
      <c r="D55" s="136"/>
      <c r="E55" s="370"/>
      <c r="F55" s="370"/>
      <c r="G55" s="370"/>
      <c r="H55" s="371"/>
    </row>
    <row r="56" spans="2:8" ht="15" thickBot="1" x14ac:dyDescent="0.4">
      <c r="B56" s="221" t="s">
        <v>85</v>
      </c>
      <c r="C56" s="10">
        <v>464584</v>
      </c>
      <c r="D56" s="10">
        <v>2190314</v>
      </c>
      <c r="E56" s="10">
        <v>863914</v>
      </c>
      <c r="F56" s="10">
        <v>2091708</v>
      </c>
      <c r="G56" s="10">
        <v>891281</v>
      </c>
      <c r="H56" s="27">
        <v>2150245</v>
      </c>
    </row>
    <row r="57" spans="2:8" ht="15" thickBot="1" x14ac:dyDescent="0.4">
      <c r="B57" s="12" t="s">
        <v>322</v>
      </c>
      <c r="C57" s="14">
        <f>C56/C7</f>
        <v>0.43552327401788277</v>
      </c>
      <c r="D57" s="54">
        <f>D56/C7</f>
        <v>2.0533051599004803</v>
      </c>
      <c r="E57" s="14">
        <f>E56/E7</f>
        <v>0.6639333049494085</v>
      </c>
      <c r="F57" s="14">
        <f>F56/E7</f>
        <v>1.6075148746624286</v>
      </c>
      <c r="G57" s="52">
        <f>G56/G7</f>
        <v>0.68322262892623753</v>
      </c>
      <c r="H57" s="28">
        <f>H56/G7</f>
        <v>1.6482972729537571</v>
      </c>
    </row>
    <row r="58" spans="2:8" x14ac:dyDescent="0.35">
      <c r="B58" s="22" t="s">
        <v>311</v>
      </c>
      <c r="C58" s="136"/>
      <c r="D58" s="136"/>
      <c r="E58" s="370"/>
      <c r="F58" s="370"/>
      <c r="G58" s="370"/>
      <c r="H58" s="371"/>
    </row>
    <row r="59" spans="2:8" ht="15" thickBot="1" x14ac:dyDescent="0.4">
      <c r="B59" s="221" t="s">
        <v>85</v>
      </c>
      <c r="C59" s="10">
        <v>0</v>
      </c>
      <c r="D59" s="10">
        <v>3610098</v>
      </c>
      <c r="E59" s="10">
        <v>473804</v>
      </c>
      <c r="F59" s="10">
        <v>3320911</v>
      </c>
      <c r="G59" s="10">
        <v>530333</v>
      </c>
      <c r="H59" s="27">
        <v>3340407</v>
      </c>
    </row>
    <row r="60" spans="2:8" ht="15" thickBot="1" x14ac:dyDescent="0.4">
      <c r="B60" s="12" t="s">
        <v>323</v>
      </c>
      <c r="C60" s="14">
        <f>C59/C7</f>
        <v>0</v>
      </c>
      <c r="D60" s="54">
        <f>D59/C7</f>
        <v>3.384278624501512</v>
      </c>
      <c r="E60" s="14">
        <f>E59/E7</f>
        <v>0.36412681773677652</v>
      </c>
      <c r="F60" s="14">
        <f>F59/E7</f>
        <v>2.5521792859854626</v>
      </c>
      <c r="G60" s="52">
        <f>G59/G7</f>
        <v>0.40653341254479602</v>
      </c>
      <c r="H60" s="28">
        <f>H59/G7</f>
        <v>2.5606308809720013</v>
      </c>
    </row>
    <row r="61" spans="2:8" x14ac:dyDescent="0.35">
      <c r="B61" s="22" t="s">
        <v>312</v>
      </c>
      <c r="C61" s="136"/>
      <c r="D61" s="136"/>
      <c r="E61" s="370"/>
      <c r="F61" s="370"/>
      <c r="G61" s="370"/>
      <c r="H61" s="371"/>
    </row>
    <row r="62" spans="2:8" ht="15" thickBot="1" x14ac:dyDescent="0.4">
      <c r="B62" s="221" t="s">
        <v>85</v>
      </c>
      <c r="C62" s="10">
        <v>0</v>
      </c>
      <c r="D62" s="10">
        <v>5513739</v>
      </c>
      <c r="E62" s="10">
        <v>0</v>
      </c>
      <c r="F62" s="10">
        <v>5015619</v>
      </c>
      <c r="G62" s="10">
        <v>0</v>
      </c>
      <c r="H62" s="27">
        <v>5076886</v>
      </c>
    </row>
    <row r="63" spans="2:8" ht="15" thickBot="1" x14ac:dyDescent="0.4">
      <c r="B63" s="12" t="s">
        <v>324</v>
      </c>
      <c r="C63" s="14">
        <f>C62/C7</f>
        <v>0</v>
      </c>
      <c r="D63" s="54">
        <f>D62/C7</f>
        <v>5.1688427956194936</v>
      </c>
      <c r="E63" s="14">
        <f>E62/E7</f>
        <v>0</v>
      </c>
      <c r="F63" s="14">
        <f>F62/E7</f>
        <v>3.8545925856474685</v>
      </c>
      <c r="G63" s="14">
        <f>G62/G7</f>
        <v>0</v>
      </c>
      <c r="H63" s="28">
        <f>H62/G7</f>
        <v>3.8917506372051132</v>
      </c>
    </row>
    <row r="64" spans="2:8" x14ac:dyDescent="0.35">
      <c r="B64" s="22" t="s">
        <v>313</v>
      </c>
      <c r="C64" s="136"/>
      <c r="D64" s="136"/>
      <c r="E64" s="370"/>
      <c r="F64" s="370"/>
      <c r="G64" s="370"/>
      <c r="H64" s="371"/>
    </row>
    <row r="65" spans="2:9" ht="15" thickBot="1" x14ac:dyDescent="0.4">
      <c r="B65" s="221" t="s">
        <v>85</v>
      </c>
      <c r="C65" s="10">
        <v>0</v>
      </c>
      <c r="D65" s="10">
        <v>7559243</v>
      </c>
      <c r="E65" s="10">
        <v>0</v>
      </c>
      <c r="F65" s="10">
        <v>7091110</v>
      </c>
      <c r="G65" s="10">
        <v>0</v>
      </c>
      <c r="H65" s="27">
        <v>7061587</v>
      </c>
    </row>
    <row r="66" spans="2:9" ht="15" thickBot="1" x14ac:dyDescent="0.4">
      <c r="B66" s="12" t="s">
        <v>325</v>
      </c>
      <c r="C66" s="14">
        <f>C65/C7</f>
        <v>0</v>
      </c>
      <c r="D66" s="54">
        <f>D65/C7</f>
        <v>7.0863961317151736</v>
      </c>
      <c r="E66" s="14">
        <f>E65/E7</f>
        <v>0</v>
      </c>
      <c r="F66" s="14">
        <f>F65/E7</f>
        <v>5.4496444068041496</v>
      </c>
      <c r="G66" s="14">
        <f>G65/G7</f>
        <v>0</v>
      </c>
      <c r="H66" s="28">
        <f>H65/G7</f>
        <v>5.4131480807190355</v>
      </c>
    </row>
    <row r="67" spans="2:9" x14ac:dyDescent="0.35">
      <c r="B67" s="22" t="s">
        <v>314</v>
      </c>
      <c r="C67" s="135"/>
      <c r="D67" s="135"/>
      <c r="E67" s="372"/>
      <c r="F67" s="372"/>
      <c r="G67" s="372"/>
      <c r="H67" s="373"/>
    </row>
    <row r="68" spans="2:9" ht="15" thickBot="1" x14ac:dyDescent="0.4">
      <c r="B68" s="221" t="s">
        <v>85</v>
      </c>
      <c r="C68" s="13">
        <v>0</v>
      </c>
      <c r="D68" s="19">
        <v>10634731</v>
      </c>
      <c r="E68" s="13">
        <v>0</v>
      </c>
      <c r="F68" s="19">
        <v>10000059</v>
      </c>
      <c r="G68" s="18">
        <v>0</v>
      </c>
      <c r="H68" s="26">
        <v>10000039</v>
      </c>
    </row>
    <row r="69" spans="2:9" ht="15" thickBot="1" x14ac:dyDescent="0.4">
      <c r="B69" s="12" t="s">
        <v>326</v>
      </c>
      <c r="C69" s="15">
        <f>C68/C7</f>
        <v>0</v>
      </c>
      <c r="D69" s="55">
        <f>D68/C7</f>
        <v>9.9695057587421694</v>
      </c>
      <c r="E69" s="15">
        <f>E68/E7</f>
        <v>0</v>
      </c>
      <c r="F69" s="67">
        <f>F68/E7</f>
        <v>7.6852235541489975</v>
      </c>
      <c r="G69" s="15">
        <f>G68/G7</f>
        <v>0</v>
      </c>
      <c r="H69" s="16">
        <f>H68/G7</f>
        <v>7.6656553151530247</v>
      </c>
    </row>
    <row r="71" spans="2:9" ht="15" thickBot="1" x14ac:dyDescent="0.4"/>
    <row r="72" spans="2:9" ht="41.5" customHeight="1" thickBot="1" x14ac:dyDescent="0.4">
      <c r="B72" s="348" t="s">
        <v>142</v>
      </c>
      <c r="C72" s="446" t="s">
        <v>270</v>
      </c>
      <c r="D72" s="447"/>
      <c r="E72" s="447"/>
      <c r="F72" s="448"/>
      <c r="G72" s="53"/>
      <c r="H72" s="63" t="s">
        <v>111</v>
      </c>
      <c r="I72" s="96"/>
    </row>
    <row r="73" spans="2:9" ht="50.5" customHeight="1" thickBot="1" x14ac:dyDescent="0.4">
      <c r="B73" s="349"/>
      <c r="C73" s="449"/>
      <c r="D73" s="450"/>
      <c r="E73" s="450"/>
      <c r="F73" s="451"/>
      <c r="G73" s="61"/>
      <c r="H73" s="63" t="s">
        <v>112</v>
      </c>
      <c r="I73" s="96"/>
    </row>
    <row r="74" spans="2:9" x14ac:dyDescent="0.35">
      <c r="B74" s="350" t="s">
        <v>8</v>
      </c>
      <c r="C74" s="360" t="s">
        <v>140</v>
      </c>
      <c r="D74" s="361"/>
      <c r="E74" s="440" t="s">
        <v>6</v>
      </c>
      <c r="F74" s="441"/>
      <c r="G74" s="488" t="s">
        <v>7</v>
      </c>
      <c r="H74" s="489"/>
    </row>
    <row r="75" spans="2:9" ht="15" thickBot="1" x14ac:dyDescent="0.4">
      <c r="B75" s="351"/>
      <c r="C75" s="362" t="s">
        <v>141</v>
      </c>
      <c r="D75" s="363"/>
      <c r="E75" s="354" t="s">
        <v>187</v>
      </c>
      <c r="F75" s="355"/>
      <c r="G75" s="490" t="s">
        <v>188</v>
      </c>
      <c r="H75" s="491"/>
    </row>
    <row r="76" spans="2:9" x14ac:dyDescent="0.35">
      <c r="B76" s="25" t="s">
        <v>18</v>
      </c>
      <c r="C76" s="378">
        <v>1151455</v>
      </c>
      <c r="D76" s="379"/>
      <c r="E76" s="378">
        <v>1101609</v>
      </c>
      <c r="F76" s="379"/>
      <c r="G76" s="378">
        <v>1165644</v>
      </c>
      <c r="H76" s="393"/>
    </row>
    <row r="77" spans="2:9" x14ac:dyDescent="0.35">
      <c r="B77" s="25" t="s">
        <v>146</v>
      </c>
      <c r="C77" s="336">
        <v>1082367.7</v>
      </c>
      <c r="D77" s="337"/>
      <c r="E77" s="336" t="s">
        <v>183</v>
      </c>
      <c r="F77" s="337"/>
      <c r="G77" s="336">
        <v>1090598</v>
      </c>
      <c r="H77" s="337"/>
    </row>
    <row r="78" spans="2:9" x14ac:dyDescent="0.35">
      <c r="B78" s="20" t="s">
        <v>143</v>
      </c>
      <c r="C78" s="336">
        <v>617339.06000000006</v>
      </c>
      <c r="D78" s="337"/>
      <c r="E78" s="336">
        <v>865274</v>
      </c>
      <c r="F78" s="337"/>
      <c r="G78" s="336">
        <v>908598</v>
      </c>
      <c r="H78" s="338"/>
    </row>
    <row r="79" spans="2:9" x14ac:dyDescent="0.35">
      <c r="B79" s="30" t="s">
        <v>81</v>
      </c>
      <c r="C79" s="390">
        <v>10000000</v>
      </c>
      <c r="D79" s="390"/>
      <c r="E79" s="390">
        <v>10000000</v>
      </c>
      <c r="F79" s="390"/>
      <c r="G79" s="390">
        <v>10000000</v>
      </c>
      <c r="H79" s="394"/>
    </row>
    <row r="80" spans="2:9" x14ac:dyDescent="0.35">
      <c r="B80" s="65" t="s">
        <v>145</v>
      </c>
      <c r="C80" s="334">
        <f>C77/C76</f>
        <v>0.94</v>
      </c>
      <c r="D80" s="335"/>
      <c r="E80" s="508" t="s">
        <v>17</v>
      </c>
      <c r="F80" s="509"/>
      <c r="G80" s="510">
        <f>G77/G76</f>
        <v>0.93561842209113588</v>
      </c>
      <c r="H80" s="469"/>
    </row>
    <row r="81" spans="2:8" x14ac:dyDescent="0.35">
      <c r="B81" s="65" t="s">
        <v>144</v>
      </c>
      <c r="C81" s="438">
        <f>C78/C76</f>
        <v>0.53613824248450881</v>
      </c>
      <c r="D81" s="438"/>
      <c r="E81" s="437">
        <f>E78/E76</f>
        <v>0.78546380793911452</v>
      </c>
      <c r="F81" s="437"/>
      <c r="G81" s="438">
        <f>G78/G76</f>
        <v>0.77948155697622945</v>
      </c>
      <c r="H81" s="439"/>
    </row>
    <row r="82" spans="2:8" ht="15" thickBot="1" x14ac:dyDescent="0.4">
      <c r="B82" s="66" t="s">
        <v>80</v>
      </c>
      <c r="C82" s="415">
        <f>C79/C76</f>
        <v>8.6846641857475984</v>
      </c>
      <c r="D82" s="415"/>
      <c r="E82" s="392">
        <f>E79/E76</f>
        <v>9.0776309924846288</v>
      </c>
      <c r="F82" s="392"/>
      <c r="G82" s="415">
        <f>G79/G76</f>
        <v>8.5789486326871671</v>
      </c>
      <c r="H82" s="430"/>
    </row>
    <row r="83" spans="2:8" ht="15" thickBot="1" x14ac:dyDescent="0.4">
      <c r="B83" s="387" t="s">
        <v>70</v>
      </c>
      <c r="C83" s="388"/>
      <c r="D83" s="388"/>
      <c r="E83" s="388"/>
      <c r="F83" s="388"/>
      <c r="G83" s="388"/>
      <c r="H83" s="389"/>
    </row>
    <row r="84" spans="2:8" ht="29" x14ac:dyDescent="0.35">
      <c r="B84" s="59" t="s">
        <v>76</v>
      </c>
      <c r="C84" s="385" t="s">
        <v>17</v>
      </c>
      <c r="D84" s="386"/>
      <c r="E84" s="385" t="s">
        <v>17</v>
      </c>
      <c r="F84" s="386"/>
      <c r="G84" s="339" t="s">
        <v>68</v>
      </c>
      <c r="H84" s="340"/>
    </row>
    <row r="85" spans="2:8" x14ac:dyDescent="0.35">
      <c r="B85" s="21" t="s">
        <v>69</v>
      </c>
      <c r="C85" s="418">
        <v>4.2500000000000003E-2</v>
      </c>
      <c r="D85" s="419"/>
      <c r="E85" s="382">
        <v>4.2000000000000003E-2</v>
      </c>
      <c r="F85" s="383"/>
      <c r="G85" s="341">
        <v>4.1000000000000002E-2</v>
      </c>
      <c r="H85" s="342"/>
    </row>
    <row r="86" spans="2:8" ht="15" thickBot="1" x14ac:dyDescent="0.4">
      <c r="B86" s="24" t="s">
        <v>75</v>
      </c>
      <c r="C86" s="380">
        <v>0.02</v>
      </c>
      <c r="D86" s="381"/>
      <c r="E86" s="380">
        <v>0.02</v>
      </c>
      <c r="F86" s="381"/>
      <c r="G86" s="343" t="s">
        <v>121</v>
      </c>
      <c r="H86" s="344"/>
    </row>
    <row r="87" spans="2:8" ht="15" thickBot="1" x14ac:dyDescent="0.4">
      <c r="B87" s="387" t="s">
        <v>71</v>
      </c>
      <c r="C87" s="388"/>
      <c r="D87" s="388"/>
      <c r="E87" s="388"/>
      <c r="F87" s="388"/>
      <c r="G87" s="388"/>
      <c r="H87" s="389"/>
    </row>
    <row r="88" spans="2:8" x14ac:dyDescent="0.35">
      <c r="B88" s="60" t="s">
        <v>192</v>
      </c>
      <c r="C88" s="433" t="s">
        <v>17</v>
      </c>
      <c r="D88" s="429"/>
      <c r="E88" s="428">
        <v>7.4499999999999997E-2</v>
      </c>
      <c r="F88" s="429"/>
      <c r="G88" s="431" t="s">
        <v>17</v>
      </c>
      <c r="H88" s="432"/>
    </row>
    <row r="89" spans="2:8" x14ac:dyDescent="0.35">
      <c r="B89" s="29" t="s">
        <v>72</v>
      </c>
      <c r="C89" s="482">
        <v>7.1999999999999995E-2</v>
      </c>
      <c r="D89" s="320"/>
      <c r="E89" s="425" t="s">
        <v>17</v>
      </c>
      <c r="F89" s="426"/>
      <c r="G89" s="345">
        <v>7.2499999999999995E-2</v>
      </c>
      <c r="H89" s="427"/>
    </row>
    <row r="90" spans="2:8" x14ac:dyDescent="0.35">
      <c r="B90" s="20" t="s">
        <v>74</v>
      </c>
      <c r="C90" s="424">
        <v>0</v>
      </c>
      <c r="D90" s="320"/>
      <c r="E90" s="424">
        <v>0</v>
      </c>
      <c r="F90" s="320"/>
      <c r="G90" s="424">
        <v>0</v>
      </c>
      <c r="H90" s="427"/>
    </row>
    <row r="91" spans="2:8" x14ac:dyDescent="0.35">
      <c r="B91" s="20" t="s">
        <v>77</v>
      </c>
      <c r="C91" s="345">
        <v>0.02</v>
      </c>
      <c r="D91" s="384"/>
      <c r="E91" s="345">
        <v>0.02</v>
      </c>
      <c r="F91" s="384"/>
      <c r="G91" s="345">
        <v>0.02</v>
      </c>
      <c r="H91" s="346"/>
    </row>
    <row r="92" spans="2:8" ht="15" thickBot="1" x14ac:dyDescent="0.4">
      <c r="B92" s="20" t="s">
        <v>78</v>
      </c>
      <c r="C92" s="376">
        <v>3.5000000000000001E-3</v>
      </c>
      <c r="D92" s="377"/>
      <c r="E92" s="376">
        <v>8.0000000000000002E-3</v>
      </c>
      <c r="F92" s="377"/>
      <c r="G92" s="345">
        <v>0.01</v>
      </c>
      <c r="H92" s="346"/>
    </row>
    <row r="93" spans="2:8" x14ac:dyDescent="0.35">
      <c r="B93" s="404" t="s">
        <v>30</v>
      </c>
      <c r="C93" s="405"/>
      <c r="D93" s="405"/>
      <c r="E93" s="406"/>
      <c r="F93" s="406"/>
      <c r="G93" s="406"/>
      <c r="H93" s="407"/>
    </row>
    <row r="94" spans="2:8" ht="29" x14ac:dyDescent="0.35">
      <c r="B94" s="79" t="s">
        <v>103</v>
      </c>
      <c r="C94" s="80" t="s">
        <v>106</v>
      </c>
      <c r="D94" s="80" t="s">
        <v>147</v>
      </c>
      <c r="E94" s="80" t="s">
        <v>106</v>
      </c>
      <c r="F94" s="80" t="s">
        <v>104</v>
      </c>
      <c r="G94" s="98" t="s">
        <v>121</v>
      </c>
      <c r="H94" s="109" t="s">
        <v>108</v>
      </c>
    </row>
    <row r="95" spans="2:8" x14ac:dyDescent="0.35">
      <c r="B95" s="81" t="s">
        <v>105</v>
      </c>
      <c r="C95" s="82" t="s">
        <v>107</v>
      </c>
      <c r="D95" s="82" t="s">
        <v>149</v>
      </c>
      <c r="E95" s="82" t="s">
        <v>107</v>
      </c>
      <c r="F95" s="82" t="s">
        <v>193</v>
      </c>
      <c r="G95" s="82" t="s">
        <v>107</v>
      </c>
      <c r="H95" s="110" t="s">
        <v>110</v>
      </c>
    </row>
    <row r="96" spans="2:8" x14ac:dyDescent="0.35">
      <c r="B96" s="46" t="s">
        <v>28</v>
      </c>
      <c r="C96" s="49" t="s">
        <v>17</v>
      </c>
      <c r="D96" s="50" t="s">
        <v>92</v>
      </c>
      <c r="E96" s="49" t="s">
        <v>17</v>
      </c>
      <c r="F96" s="50" t="s">
        <v>92</v>
      </c>
      <c r="G96" s="49" t="s">
        <v>17</v>
      </c>
      <c r="H96" s="58" t="s">
        <v>79</v>
      </c>
    </row>
    <row r="97" spans="2:8" ht="15" thickBot="1" x14ac:dyDescent="0.4">
      <c r="B97" s="51" t="s">
        <v>27</v>
      </c>
      <c r="C97" s="504">
        <v>72</v>
      </c>
      <c r="D97" s="505"/>
      <c r="E97" s="412">
        <v>70</v>
      </c>
      <c r="F97" s="413"/>
      <c r="G97" s="422">
        <v>71</v>
      </c>
      <c r="H97" s="423"/>
    </row>
    <row r="98" spans="2:8" ht="22.5" customHeight="1" thickBot="1" x14ac:dyDescent="0.4">
      <c r="B98" s="399" t="s">
        <v>23</v>
      </c>
      <c r="C98" s="400"/>
      <c r="D98" s="400"/>
      <c r="E98" s="400"/>
      <c r="F98" s="400"/>
      <c r="G98" s="400"/>
      <c r="H98" s="401"/>
    </row>
    <row r="99" spans="2:8" x14ac:dyDescent="0.35">
      <c r="B99" s="22" t="s">
        <v>309</v>
      </c>
      <c r="C99" s="135"/>
      <c r="D99" s="135"/>
      <c r="E99" s="374"/>
      <c r="F99" s="374"/>
      <c r="G99" s="374"/>
      <c r="H99" s="375"/>
    </row>
    <row r="100" spans="2:8" ht="15" thickBot="1" x14ac:dyDescent="0.4">
      <c r="B100" s="30" t="s">
        <v>23</v>
      </c>
      <c r="C100" s="17">
        <v>10000000</v>
      </c>
      <c r="D100" s="17">
        <v>10000000</v>
      </c>
      <c r="E100" s="17">
        <v>10000000</v>
      </c>
      <c r="F100" s="17">
        <v>10000000</v>
      </c>
      <c r="G100" s="17">
        <v>10000000</v>
      </c>
      <c r="H100" s="23">
        <v>10000000</v>
      </c>
    </row>
    <row r="101" spans="2:8" ht="15" thickBot="1" x14ac:dyDescent="0.4">
      <c r="B101" s="12" t="s">
        <v>315</v>
      </c>
      <c r="C101" s="14">
        <f>C100/C76</f>
        <v>8.6846641857475984</v>
      </c>
      <c r="D101" s="14">
        <f>D100/C76</f>
        <v>8.6846641857475984</v>
      </c>
      <c r="E101" s="52">
        <f>E100/E76</f>
        <v>9.0776309924846288</v>
      </c>
      <c r="F101" s="54">
        <f>F100/E76</f>
        <v>9.0776309924846288</v>
      </c>
      <c r="G101" s="14">
        <f>G100/G76</f>
        <v>8.5789486326871671</v>
      </c>
      <c r="H101" s="28">
        <f>H100/G76</f>
        <v>8.5789486326871671</v>
      </c>
    </row>
    <row r="102" spans="2:8" x14ac:dyDescent="0.35">
      <c r="B102" s="22" t="s">
        <v>310</v>
      </c>
      <c r="C102" s="136"/>
      <c r="D102" s="136"/>
      <c r="E102" s="370"/>
      <c r="F102" s="370"/>
      <c r="G102" s="370"/>
      <c r="H102" s="371"/>
    </row>
    <row r="103" spans="2:8" ht="15" thickBot="1" x14ac:dyDescent="0.4">
      <c r="B103" s="30" t="s">
        <v>23</v>
      </c>
      <c r="C103" s="17">
        <v>10000000</v>
      </c>
      <c r="D103" s="17">
        <v>10000000</v>
      </c>
      <c r="E103" s="17">
        <v>10000000</v>
      </c>
      <c r="F103" s="17">
        <v>10000000</v>
      </c>
      <c r="G103" s="17">
        <v>10000000</v>
      </c>
      <c r="H103" s="23">
        <v>10000000</v>
      </c>
    </row>
    <row r="104" spans="2:8" ht="15" thickBot="1" x14ac:dyDescent="0.4">
      <c r="B104" s="12" t="s">
        <v>316</v>
      </c>
      <c r="C104" s="14">
        <f>C103/C76</f>
        <v>8.6846641857475984</v>
      </c>
      <c r="D104" s="14">
        <f>D103/C76</f>
        <v>8.6846641857475984</v>
      </c>
      <c r="E104" s="52">
        <f>E103/E76</f>
        <v>9.0776309924846288</v>
      </c>
      <c r="F104" s="54">
        <f>F103/E76</f>
        <v>9.0776309924846288</v>
      </c>
      <c r="G104" s="14">
        <f>G103/G76</f>
        <v>8.5789486326871671</v>
      </c>
      <c r="H104" s="28">
        <f>H103/G76</f>
        <v>8.5789486326871671</v>
      </c>
    </row>
    <row r="105" spans="2:8" x14ac:dyDescent="0.35">
      <c r="B105" s="22" t="s">
        <v>311</v>
      </c>
      <c r="C105" s="136"/>
      <c r="D105" s="136"/>
      <c r="E105" s="370"/>
      <c r="F105" s="370"/>
      <c r="G105" s="370"/>
      <c r="H105" s="371"/>
    </row>
    <row r="106" spans="2:8" ht="15" thickBot="1" x14ac:dyDescent="0.4">
      <c r="B106" s="30" t="s">
        <v>23</v>
      </c>
      <c r="C106" s="17">
        <v>0</v>
      </c>
      <c r="D106" s="17">
        <v>10000000</v>
      </c>
      <c r="E106" s="17">
        <v>10000000</v>
      </c>
      <c r="F106" s="17">
        <v>10000000</v>
      </c>
      <c r="G106" s="17">
        <v>10000000</v>
      </c>
      <c r="H106" s="23">
        <v>10000000</v>
      </c>
    </row>
    <row r="107" spans="2:8" ht="15" thickBot="1" x14ac:dyDescent="0.4">
      <c r="B107" s="12" t="s">
        <v>317</v>
      </c>
      <c r="C107" s="14">
        <f>C106/C76</f>
        <v>0</v>
      </c>
      <c r="D107" s="14">
        <f>D106/C76</f>
        <v>8.6846641857475984</v>
      </c>
      <c r="E107" s="52">
        <f>E106/E76</f>
        <v>9.0776309924846288</v>
      </c>
      <c r="F107" s="54">
        <f>F106/E76</f>
        <v>9.0776309924846288</v>
      </c>
      <c r="G107" s="14">
        <f>G106/G76</f>
        <v>8.5789486326871671</v>
      </c>
      <c r="H107" s="28">
        <f>H106/G76</f>
        <v>8.5789486326871671</v>
      </c>
    </row>
    <row r="108" spans="2:8" x14ac:dyDescent="0.35">
      <c r="B108" s="22" t="s">
        <v>312</v>
      </c>
      <c r="C108" s="136"/>
      <c r="D108" s="136"/>
      <c r="E108" s="370"/>
      <c r="F108" s="370"/>
      <c r="G108" s="370"/>
      <c r="H108" s="371"/>
    </row>
    <row r="109" spans="2:8" ht="15" thickBot="1" x14ac:dyDescent="0.4">
      <c r="B109" s="30" t="s">
        <v>23</v>
      </c>
      <c r="C109" s="17">
        <v>0</v>
      </c>
      <c r="D109" s="17">
        <v>10000000</v>
      </c>
      <c r="E109" s="17">
        <v>0</v>
      </c>
      <c r="F109" s="17">
        <v>10000000</v>
      </c>
      <c r="G109" s="17">
        <v>0</v>
      </c>
      <c r="H109" s="23">
        <v>10000000</v>
      </c>
    </row>
    <row r="110" spans="2:8" ht="15" thickBot="1" x14ac:dyDescent="0.4">
      <c r="B110" s="12" t="s">
        <v>318</v>
      </c>
      <c r="C110" s="14">
        <f>C109/C76</f>
        <v>0</v>
      </c>
      <c r="D110" s="14">
        <f>D109/C76</f>
        <v>8.6846641857475984</v>
      </c>
      <c r="E110" s="14">
        <f>E109/E76</f>
        <v>0</v>
      </c>
      <c r="F110" s="54">
        <f>F109/E76</f>
        <v>9.0776309924846288</v>
      </c>
      <c r="G110" s="14">
        <f>G109/G76</f>
        <v>0</v>
      </c>
      <c r="H110" s="28">
        <f>H109/G76</f>
        <v>8.5789486326871671</v>
      </c>
    </row>
    <row r="111" spans="2:8" x14ac:dyDescent="0.35">
      <c r="B111" s="22" t="s">
        <v>313</v>
      </c>
      <c r="C111" s="136"/>
      <c r="D111" s="136"/>
      <c r="E111" s="370"/>
      <c r="F111" s="370"/>
      <c r="G111" s="370"/>
      <c r="H111" s="371"/>
    </row>
    <row r="112" spans="2:8" ht="15" thickBot="1" x14ac:dyDescent="0.4">
      <c r="B112" s="30" t="s">
        <v>23</v>
      </c>
      <c r="C112" s="17">
        <v>0</v>
      </c>
      <c r="D112" s="17">
        <v>10000000</v>
      </c>
      <c r="E112" s="17">
        <v>0</v>
      </c>
      <c r="F112" s="17">
        <v>10000000</v>
      </c>
      <c r="G112" s="17">
        <v>0</v>
      </c>
      <c r="H112" s="23">
        <v>10000000</v>
      </c>
    </row>
    <row r="113" spans="2:8" ht="15" thickBot="1" x14ac:dyDescent="0.4">
      <c r="B113" s="12" t="s">
        <v>319</v>
      </c>
      <c r="C113" s="14">
        <f>C112/C76</f>
        <v>0</v>
      </c>
      <c r="D113" s="14">
        <f>D112/C76</f>
        <v>8.6846641857475984</v>
      </c>
      <c r="E113" s="14">
        <f>E112/E76</f>
        <v>0</v>
      </c>
      <c r="F113" s="54">
        <f>F112/E76</f>
        <v>9.0776309924846288</v>
      </c>
      <c r="G113" s="14">
        <f>G112/G76</f>
        <v>0</v>
      </c>
      <c r="H113" s="28">
        <f>H112/G76</f>
        <v>8.5789486326871671</v>
      </c>
    </row>
    <row r="114" spans="2:8" x14ac:dyDescent="0.35">
      <c r="B114" s="22" t="s">
        <v>314</v>
      </c>
      <c r="C114" s="135"/>
      <c r="D114" s="135"/>
      <c r="E114" s="372"/>
      <c r="F114" s="372"/>
      <c r="G114" s="372"/>
      <c r="H114" s="373"/>
    </row>
    <row r="115" spans="2:8" ht="15" thickBot="1" x14ac:dyDescent="0.4">
      <c r="B115" s="30" t="s">
        <v>23</v>
      </c>
      <c r="C115" s="17">
        <v>0</v>
      </c>
      <c r="D115" s="19">
        <v>10599892</v>
      </c>
      <c r="E115" s="17">
        <v>0</v>
      </c>
      <c r="F115" s="19">
        <v>10000304</v>
      </c>
      <c r="G115" s="17">
        <v>0</v>
      </c>
      <c r="H115" s="26">
        <v>10000050</v>
      </c>
    </row>
    <row r="116" spans="2:8" ht="15" thickBot="1" x14ac:dyDescent="0.4">
      <c r="B116" s="12" t="s">
        <v>320</v>
      </c>
      <c r="C116" s="15">
        <f>C115/C76</f>
        <v>0</v>
      </c>
      <c r="D116" s="55">
        <f>D115/C76</f>
        <v>9.2056502425192477</v>
      </c>
      <c r="E116" s="15">
        <f>E115/E76</f>
        <v>0</v>
      </c>
      <c r="F116" s="67">
        <f>F115/E76</f>
        <v>9.077906952466801</v>
      </c>
      <c r="G116" s="15">
        <f>G115/G76</f>
        <v>0</v>
      </c>
      <c r="H116" s="16">
        <f>H115/G76</f>
        <v>8.5789915274303308</v>
      </c>
    </row>
    <row r="117" spans="2:8" ht="17.5" thickBot="1" x14ac:dyDescent="0.4">
      <c r="B117" s="399" t="s">
        <v>84</v>
      </c>
      <c r="C117" s="400"/>
      <c r="D117" s="400"/>
      <c r="E117" s="400"/>
      <c r="F117" s="400"/>
      <c r="G117" s="400"/>
      <c r="H117" s="401"/>
    </row>
    <row r="118" spans="2:8" x14ac:dyDescent="0.35">
      <c r="B118" s="22" t="s">
        <v>309</v>
      </c>
      <c r="C118" s="135"/>
      <c r="D118" s="135"/>
      <c r="E118" s="374"/>
      <c r="F118" s="374"/>
      <c r="G118" s="374"/>
      <c r="H118" s="375"/>
    </row>
    <row r="119" spans="2:8" ht="15" thickBot="1" x14ac:dyDescent="0.4">
      <c r="B119" s="221" t="s">
        <v>84</v>
      </c>
      <c r="C119" s="17">
        <v>674552</v>
      </c>
      <c r="D119" s="17">
        <v>1328767</v>
      </c>
      <c r="E119" s="17">
        <v>737994</v>
      </c>
      <c r="F119" s="17">
        <v>1154834</v>
      </c>
      <c r="G119" s="17">
        <v>743977</v>
      </c>
      <c r="H119" s="23">
        <v>1303138</v>
      </c>
    </row>
    <row r="120" spans="2:8" ht="15" thickBot="1" x14ac:dyDescent="0.4">
      <c r="B120" s="12" t="s">
        <v>321</v>
      </c>
      <c r="C120" s="14">
        <f>C119/C76</f>
        <v>0.58582575958244132</v>
      </c>
      <c r="D120" s="54">
        <f>D119/C76</f>
        <v>1.1539895176103279</v>
      </c>
      <c r="E120" s="52">
        <f>E119/E76</f>
        <v>0.66992372066677019</v>
      </c>
      <c r="F120" s="14">
        <f>F119/E76</f>
        <v>1.0483156909574995</v>
      </c>
      <c r="G120" s="14">
        <f>G119/G76</f>
        <v>0.63825404669007002</v>
      </c>
      <c r="H120" s="28">
        <f>H119/G76</f>
        <v>1.1179553963302689</v>
      </c>
    </row>
    <row r="121" spans="2:8" x14ac:dyDescent="0.35">
      <c r="B121" s="22" t="s">
        <v>310</v>
      </c>
      <c r="C121" s="136"/>
      <c r="D121" s="136"/>
      <c r="E121" s="370"/>
      <c r="F121" s="370"/>
      <c r="G121" s="370"/>
      <c r="H121" s="371"/>
    </row>
    <row r="122" spans="2:8" ht="15" thickBot="1" x14ac:dyDescent="0.4">
      <c r="B122" s="221" t="s">
        <v>85</v>
      </c>
      <c r="C122" s="10">
        <v>569790</v>
      </c>
      <c r="D122" s="10">
        <v>2326497</v>
      </c>
      <c r="E122" s="10">
        <v>481954</v>
      </c>
      <c r="F122" s="10">
        <v>1815816</v>
      </c>
      <c r="G122" s="10">
        <v>548256</v>
      </c>
      <c r="H122" s="27">
        <v>1958864</v>
      </c>
    </row>
    <row r="123" spans="2:8" ht="15" thickBot="1" x14ac:dyDescent="0.4">
      <c r="B123" s="12" t="s">
        <v>322</v>
      </c>
      <c r="C123" s="52">
        <f>C122/C76</f>
        <v>0.49484348063971234</v>
      </c>
      <c r="D123" s="54">
        <f>D122/C76</f>
        <v>2.0204845174149231</v>
      </c>
      <c r="E123" s="14">
        <f>E122/E76</f>
        <v>0.43750005673519371</v>
      </c>
      <c r="F123" s="14">
        <f>F122/E76</f>
        <v>1.648330759824947</v>
      </c>
      <c r="G123" s="14">
        <f>G122/G76</f>
        <v>0.47034600615625355</v>
      </c>
      <c r="H123" s="28">
        <f>H122/G76</f>
        <v>1.6804993634420116</v>
      </c>
    </row>
    <row r="124" spans="2:8" x14ac:dyDescent="0.35">
      <c r="B124" s="22" t="s">
        <v>311</v>
      </c>
      <c r="C124" s="136"/>
      <c r="D124" s="136"/>
      <c r="E124" s="370"/>
      <c r="F124" s="370"/>
      <c r="G124" s="370"/>
      <c r="H124" s="371"/>
    </row>
    <row r="125" spans="2:8" ht="15" thickBot="1" x14ac:dyDescent="0.4">
      <c r="B125" s="221" t="s">
        <v>85</v>
      </c>
      <c r="C125" s="17">
        <v>4657</v>
      </c>
      <c r="D125" s="17">
        <v>3765804</v>
      </c>
      <c r="E125" s="17">
        <v>0</v>
      </c>
      <c r="F125" s="17">
        <v>3007670</v>
      </c>
      <c r="G125" s="17">
        <v>65737</v>
      </c>
      <c r="H125" s="23">
        <v>3128834</v>
      </c>
    </row>
    <row r="126" spans="2:8" ht="15" thickBot="1" x14ac:dyDescent="0.4">
      <c r="B126" s="12" t="s">
        <v>323</v>
      </c>
      <c r="C126" s="14">
        <f>C125/C76</f>
        <v>4.0444481113026563E-3</v>
      </c>
      <c r="D126" s="54">
        <f>D125/C76</f>
        <v>3.2704743129345046</v>
      </c>
      <c r="E126" s="14">
        <f>E125/E76</f>
        <v>0</v>
      </c>
      <c r="F126" s="14">
        <f>F125/E76</f>
        <v>2.7302518407166243</v>
      </c>
      <c r="G126" s="14">
        <f>G125/G76</f>
        <v>5.6395434626695627E-2</v>
      </c>
      <c r="H126" s="28">
        <f>H125/G76</f>
        <v>2.6842106166205117</v>
      </c>
    </row>
    <row r="127" spans="2:8" x14ac:dyDescent="0.35">
      <c r="B127" s="22" t="s">
        <v>312</v>
      </c>
      <c r="C127" s="135"/>
      <c r="D127" s="135"/>
      <c r="E127" s="374"/>
      <c r="F127" s="374"/>
      <c r="G127" s="374"/>
      <c r="H127" s="375"/>
    </row>
    <row r="128" spans="2:8" ht="15" thickBot="1" x14ac:dyDescent="0.4">
      <c r="B128" s="221" t="s">
        <v>85</v>
      </c>
      <c r="C128" s="17">
        <v>0</v>
      </c>
      <c r="D128" s="17">
        <v>5658918</v>
      </c>
      <c r="E128" s="17">
        <v>0</v>
      </c>
      <c r="F128" s="17">
        <v>4720169</v>
      </c>
      <c r="G128" s="17">
        <v>0</v>
      </c>
      <c r="H128" s="23">
        <v>4873384</v>
      </c>
    </row>
    <row r="129" spans="2:8" ht="15" thickBot="1" x14ac:dyDescent="0.4">
      <c r="B129" s="12" t="s">
        <v>324</v>
      </c>
      <c r="C129" s="14">
        <f>C128/C76</f>
        <v>0</v>
      </c>
      <c r="D129" s="54">
        <f>D128/C76</f>
        <v>4.9145802484682424</v>
      </c>
      <c r="E129" s="14">
        <f>E128/E76</f>
        <v>0</v>
      </c>
      <c r="F129" s="14">
        <f>F128/E76</f>
        <v>4.2847952404165177</v>
      </c>
      <c r="G129" s="14">
        <f>G128/G76</f>
        <v>0</v>
      </c>
      <c r="H129" s="28">
        <f>H128/G76</f>
        <v>4.1808511003359516</v>
      </c>
    </row>
    <row r="130" spans="2:8" x14ac:dyDescent="0.35">
      <c r="B130" s="22" t="s">
        <v>313</v>
      </c>
      <c r="C130" s="136"/>
      <c r="D130" s="136"/>
      <c r="E130" s="370"/>
      <c r="F130" s="370"/>
      <c r="G130" s="370"/>
      <c r="H130" s="371"/>
    </row>
    <row r="131" spans="2:8" ht="15" thickBot="1" x14ac:dyDescent="0.4">
      <c r="B131" s="221" t="s">
        <v>85</v>
      </c>
      <c r="C131" s="10">
        <v>0</v>
      </c>
      <c r="D131" s="10">
        <v>7658344</v>
      </c>
      <c r="E131" s="10">
        <v>0</v>
      </c>
      <c r="F131" s="10">
        <v>6892149</v>
      </c>
      <c r="G131" s="10">
        <v>0</v>
      </c>
      <c r="H131" s="27">
        <v>6916707</v>
      </c>
    </row>
    <row r="132" spans="2:8" ht="15" thickBot="1" x14ac:dyDescent="0.4">
      <c r="B132" s="12" t="s">
        <v>325</v>
      </c>
      <c r="C132" s="14">
        <f>C131/C76</f>
        <v>0</v>
      </c>
      <c r="D132" s="54">
        <f>D131/C76</f>
        <v>6.6510145858934999</v>
      </c>
      <c r="E132" s="14">
        <f>E131/E76</f>
        <v>0</v>
      </c>
      <c r="F132" s="14">
        <f>F131/E76</f>
        <v>6.2564385367221949</v>
      </c>
      <c r="G132" s="14">
        <f>G131/G76</f>
        <v>0</v>
      </c>
      <c r="H132" s="28">
        <f>H131/G76</f>
        <v>5.9338074060347754</v>
      </c>
    </row>
    <row r="133" spans="2:8" x14ac:dyDescent="0.35">
      <c r="B133" s="22" t="s">
        <v>314</v>
      </c>
      <c r="C133" s="135"/>
      <c r="D133" s="135"/>
      <c r="E133" s="372"/>
      <c r="F133" s="372"/>
      <c r="G133" s="372"/>
      <c r="H133" s="373"/>
    </row>
    <row r="134" spans="2:8" ht="15" thickBot="1" x14ac:dyDescent="0.4">
      <c r="B134" s="221" t="s">
        <v>85</v>
      </c>
      <c r="C134" s="13">
        <v>0</v>
      </c>
      <c r="D134" s="19">
        <v>10599892</v>
      </c>
      <c r="E134" s="13">
        <v>0</v>
      </c>
      <c r="F134" s="19">
        <v>10000304</v>
      </c>
      <c r="G134" s="18">
        <v>0</v>
      </c>
      <c r="H134" s="26">
        <v>10000050</v>
      </c>
    </row>
    <row r="135" spans="2:8" ht="15" thickBot="1" x14ac:dyDescent="0.4">
      <c r="B135" s="12" t="s">
        <v>326</v>
      </c>
      <c r="C135" s="15">
        <f>C134/C76</f>
        <v>0</v>
      </c>
      <c r="D135" s="55">
        <f>D134/C76</f>
        <v>9.2056502425192477</v>
      </c>
      <c r="E135" s="15">
        <f>E134/E76</f>
        <v>0</v>
      </c>
      <c r="F135" s="67">
        <f>F134/E76</f>
        <v>9.077906952466801</v>
      </c>
      <c r="G135" s="15">
        <f>G134/G76</f>
        <v>0</v>
      </c>
      <c r="H135" s="16">
        <f>H134/G76</f>
        <v>8.5789915274303308</v>
      </c>
    </row>
    <row r="137" spans="2:8" ht="15" thickBot="1" x14ac:dyDescent="0.4"/>
    <row r="138" spans="2:8" ht="29.5" customHeight="1" thickBot="1" x14ac:dyDescent="0.4">
      <c r="B138" s="348" t="s">
        <v>142</v>
      </c>
      <c r="C138" s="446" t="s">
        <v>190</v>
      </c>
      <c r="D138" s="447"/>
      <c r="E138" s="447"/>
      <c r="F138" s="448"/>
      <c r="G138" s="53"/>
      <c r="H138" s="63" t="s">
        <v>111</v>
      </c>
    </row>
    <row r="139" spans="2:8" ht="44.5" customHeight="1" thickBot="1" x14ac:dyDescent="0.4">
      <c r="B139" s="349"/>
      <c r="C139" s="449"/>
      <c r="D139" s="450"/>
      <c r="E139" s="450"/>
      <c r="F139" s="451"/>
      <c r="G139" s="61"/>
      <c r="H139" s="63" t="s">
        <v>112</v>
      </c>
    </row>
    <row r="140" spans="2:8" x14ac:dyDescent="0.35">
      <c r="B140" s="350" t="s">
        <v>8</v>
      </c>
      <c r="C140" s="360" t="s">
        <v>140</v>
      </c>
      <c r="D140" s="361"/>
      <c r="E140" s="440" t="s">
        <v>6</v>
      </c>
      <c r="F140" s="441"/>
      <c r="G140" s="488" t="s">
        <v>7</v>
      </c>
      <c r="H140" s="489"/>
    </row>
    <row r="141" spans="2:8" ht="15" thickBot="1" x14ac:dyDescent="0.4">
      <c r="B141" s="351"/>
      <c r="C141" s="362" t="s">
        <v>141</v>
      </c>
      <c r="D141" s="363"/>
      <c r="E141" s="354" t="s">
        <v>187</v>
      </c>
      <c r="F141" s="355"/>
      <c r="G141" s="490" t="s">
        <v>188</v>
      </c>
      <c r="H141" s="491"/>
    </row>
    <row r="142" spans="2:8" x14ac:dyDescent="0.35">
      <c r="B142" s="25" t="s">
        <v>18</v>
      </c>
      <c r="C142" s="378">
        <v>1151455</v>
      </c>
      <c r="D142" s="379"/>
      <c r="E142" s="378">
        <v>1151798</v>
      </c>
      <c r="F142" s="379"/>
      <c r="G142" s="466">
        <v>1165644</v>
      </c>
      <c r="H142" s="467"/>
    </row>
    <row r="143" spans="2:8" x14ac:dyDescent="0.35">
      <c r="B143" s="25" t="s">
        <v>146</v>
      </c>
      <c r="C143" s="336">
        <v>1082367.7</v>
      </c>
      <c r="D143" s="337"/>
      <c r="E143" s="336" t="s">
        <v>183</v>
      </c>
      <c r="F143" s="337"/>
      <c r="G143" s="336">
        <v>1090598</v>
      </c>
      <c r="H143" s="337"/>
    </row>
    <row r="144" spans="2:8" x14ac:dyDescent="0.35">
      <c r="B144" s="20" t="s">
        <v>143</v>
      </c>
      <c r="C144" s="336">
        <v>617339.06000000006</v>
      </c>
      <c r="D144" s="337"/>
      <c r="E144" s="336">
        <v>911449</v>
      </c>
      <c r="F144" s="337"/>
      <c r="G144" s="336">
        <v>908598</v>
      </c>
      <c r="H144" s="338"/>
    </row>
    <row r="145" spans="2:8" x14ac:dyDescent="0.35">
      <c r="B145" s="30" t="s">
        <v>81</v>
      </c>
      <c r="C145" s="390">
        <v>10000000</v>
      </c>
      <c r="D145" s="390"/>
      <c r="E145" s="390">
        <v>10000000</v>
      </c>
      <c r="F145" s="390"/>
      <c r="G145" s="336">
        <v>10000000</v>
      </c>
      <c r="H145" s="338"/>
    </row>
    <row r="146" spans="2:8" x14ac:dyDescent="0.35">
      <c r="B146" s="65" t="s">
        <v>145</v>
      </c>
      <c r="C146" s="334">
        <f>C143/C142</f>
        <v>0.94</v>
      </c>
      <c r="D146" s="335"/>
      <c r="E146" s="332" t="s">
        <v>17</v>
      </c>
      <c r="F146" s="333"/>
      <c r="G146" s="510">
        <f>G143/G142</f>
        <v>0.93561842209113588</v>
      </c>
      <c r="H146" s="511"/>
    </row>
    <row r="147" spans="2:8" x14ac:dyDescent="0.35">
      <c r="B147" s="65" t="s">
        <v>144</v>
      </c>
      <c r="C147" s="438">
        <f>C144/C142</f>
        <v>0.53613824248450881</v>
      </c>
      <c r="D147" s="438"/>
      <c r="E147" s="437">
        <f>E144/E142</f>
        <v>0.79132712506880543</v>
      </c>
      <c r="F147" s="437"/>
      <c r="G147" s="506">
        <f>G144/G142</f>
        <v>0.77948155697622945</v>
      </c>
      <c r="H147" s="507"/>
    </row>
    <row r="148" spans="2:8" ht="15" thickBot="1" x14ac:dyDescent="0.4">
      <c r="B148" s="66" t="s">
        <v>80</v>
      </c>
      <c r="C148" s="415">
        <f>C145/C142</f>
        <v>8.6846641857475984</v>
      </c>
      <c r="D148" s="415"/>
      <c r="E148" s="392">
        <f>E145/E142</f>
        <v>8.682077933804365</v>
      </c>
      <c r="F148" s="392"/>
      <c r="G148" s="454">
        <f>G145/G142</f>
        <v>8.5789486326871671</v>
      </c>
      <c r="H148" s="455"/>
    </row>
    <row r="149" spans="2:8" ht="15" thickBot="1" x14ac:dyDescent="0.4">
      <c r="B149" s="387" t="s">
        <v>70</v>
      </c>
      <c r="C149" s="388"/>
      <c r="D149" s="388"/>
      <c r="E149" s="388"/>
      <c r="F149" s="388"/>
      <c r="G149" s="388"/>
      <c r="H149" s="389"/>
    </row>
    <row r="150" spans="2:8" ht="29" x14ac:dyDescent="0.35">
      <c r="B150" s="59" t="s">
        <v>76</v>
      </c>
      <c r="C150" s="385" t="s">
        <v>17</v>
      </c>
      <c r="D150" s="386"/>
      <c r="E150" s="385" t="s">
        <v>17</v>
      </c>
      <c r="F150" s="386"/>
      <c r="G150" s="339" t="s">
        <v>68</v>
      </c>
      <c r="H150" s="340"/>
    </row>
    <row r="151" spans="2:8" x14ac:dyDescent="0.35">
      <c r="B151" s="21" t="s">
        <v>69</v>
      </c>
      <c r="C151" s="418">
        <v>4.2500000000000003E-2</v>
      </c>
      <c r="D151" s="419"/>
      <c r="E151" s="382">
        <v>4.2000000000000003E-2</v>
      </c>
      <c r="F151" s="383"/>
      <c r="G151" s="341">
        <v>4.1000000000000002E-2</v>
      </c>
      <c r="H151" s="342"/>
    </row>
    <row r="152" spans="2:8" ht="15" thickBot="1" x14ac:dyDescent="0.4">
      <c r="B152" s="24" t="s">
        <v>75</v>
      </c>
      <c r="C152" s="380">
        <v>0.02</v>
      </c>
      <c r="D152" s="381"/>
      <c r="E152" s="380">
        <v>0.02</v>
      </c>
      <c r="F152" s="381"/>
      <c r="G152" s="343" t="s">
        <v>121</v>
      </c>
      <c r="H152" s="344"/>
    </row>
    <row r="153" spans="2:8" ht="15" thickBot="1" x14ac:dyDescent="0.4">
      <c r="B153" s="387" t="s">
        <v>71</v>
      </c>
      <c r="C153" s="388"/>
      <c r="D153" s="388"/>
      <c r="E153" s="388"/>
      <c r="F153" s="388"/>
      <c r="G153" s="388"/>
      <c r="H153" s="389"/>
    </row>
    <row r="154" spans="2:8" x14ac:dyDescent="0.35">
      <c r="B154" s="56" t="s">
        <v>72</v>
      </c>
      <c r="C154" s="345">
        <v>7.1999999999999995E-2</v>
      </c>
      <c r="D154" s="320"/>
      <c r="E154" s="345">
        <v>6.25E-2</v>
      </c>
      <c r="F154" s="320"/>
      <c r="G154" s="482">
        <v>7.2499999999999995E-2</v>
      </c>
      <c r="H154" s="427"/>
    </row>
    <row r="155" spans="2:8" x14ac:dyDescent="0.35">
      <c r="B155" s="20" t="s">
        <v>74</v>
      </c>
      <c r="C155" s="424">
        <v>0</v>
      </c>
      <c r="D155" s="320"/>
      <c r="E155" s="424">
        <v>0</v>
      </c>
      <c r="F155" s="320"/>
      <c r="G155" s="424">
        <v>0</v>
      </c>
      <c r="H155" s="427"/>
    </row>
    <row r="156" spans="2:8" x14ac:dyDescent="0.35">
      <c r="B156" s="20" t="s">
        <v>77</v>
      </c>
      <c r="C156" s="345">
        <v>0.02</v>
      </c>
      <c r="D156" s="384"/>
      <c r="E156" s="345">
        <v>0.02</v>
      </c>
      <c r="F156" s="384"/>
      <c r="G156" s="345">
        <v>0.02</v>
      </c>
      <c r="H156" s="346"/>
    </row>
    <row r="157" spans="2:8" ht="15" thickBot="1" x14ac:dyDescent="0.4">
      <c r="B157" s="20" t="s">
        <v>78</v>
      </c>
      <c r="C157" s="376">
        <v>3.5000000000000001E-3</v>
      </c>
      <c r="D157" s="377"/>
      <c r="E157" s="376">
        <v>8.0000000000000002E-3</v>
      </c>
      <c r="F157" s="377"/>
      <c r="G157" s="345">
        <v>0.01</v>
      </c>
      <c r="H157" s="346"/>
    </row>
    <row r="158" spans="2:8" x14ac:dyDescent="0.35">
      <c r="B158" s="404" t="s">
        <v>30</v>
      </c>
      <c r="C158" s="405"/>
      <c r="D158" s="405"/>
      <c r="E158" s="406"/>
      <c r="F158" s="406"/>
      <c r="G158" s="406"/>
      <c r="H158" s="407"/>
    </row>
    <row r="159" spans="2:8" ht="29" x14ac:dyDescent="0.35">
      <c r="B159" s="79" t="s">
        <v>103</v>
      </c>
      <c r="C159" s="80" t="s">
        <v>106</v>
      </c>
      <c r="D159" s="80" t="s">
        <v>147</v>
      </c>
      <c r="E159" s="80" t="s">
        <v>106</v>
      </c>
      <c r="F159" s="80" t="s">
        <v>104</v>
      </c>
      <c r="G159" s="98" t="s">
        <v>121</v>
      </c>
      <c r="H159" s="109" t="s">
        <v>108</v>
      </c>
    </row>
    <row r="160" spans="2:8" x14ac:dyDescent="0.35">
      <c r="B160" s="81" t="s">
        <v>105</v>
      </c>
      <c r="C160" s="82" t="s">
        <v>107</v>
      </c>
      <c r="D160" s="82" t="s">
        <v>149</v>
      </c>
      <c r="E160" s="82" t="s">
        <v>107</v>
      </c>
      <c r="F160" s="82" t="s">
        <v>195</v>
      </c>
      <c r="G160" s="82" t="s">
        <v>107</v>
      </c>
      <c r="H160" s="110" t="s">
        <v>110</v>
      </c>
    </row>
    <row r="161" spans="2:8" x14ac:dyDescent="0.35">
      <c r="B161" s="46" t="s">
        <v>28</v>
      </c>
      <c r="C161" s="49" t="s">
        <v>17</v>
      </c>
      <c r="D161" s="50" t="s">
        <v>92</v>
      </c>
      <c r="E161" s="49" t="s">
        <v>17</v>
      </c>
      <c r="F161" s="50" t="s">
        <v>92</v>
      </c>
      <c r="G161" s="49" t="s">
        <v>17</v>
      </c>
      <c r="H161" s="58" t="s">
        <v>79</v>
      </c>
    </row>
    <row r="162" spans="2:8" ht="15" thickBot="1" x14ac:dyDescent="0.4">
      <c r="B162" s="51" t="s">
        <v>27</v>
      </c>
      <c r="C162" s="512">
        <v>72</v>
      </c>
      <c r="D162" s="513"/>
      <c r="E162" s="402">
        <v>73</v>
      </c>
      <c r="F162" s="403"/>
      <c r="G162" s="410">
        <v>71</v>
      </c>
      <c r="H162" s="411"/>
    </row>
    <row r="163" spans="2:8" ht="22.5" customHeight="1" thickBot="1" x14ac:dyDescent="0.4">
      <c r="B163" s="399" t="s">
        <v>23</v>
      </c>
      <c r="C163" s="400"/>
      <c r="D163" s="400"/>
      <c r="E163" s="400"/>
      <c r="F163" s="400"/>
      <c r="G163" s="400"/>
      <c r="H163" s="401"/>
    </row>
    <row r="164" spans="2:8" x14ac:dyDescent="0.35">
      <c r="B164" s="22" t="s">
        <v>309</v>
      </c>
      <c r="C164" s="135"/>
      <c r="D164" s="135"/>
      <c r="E164" s="374"/>
      <c r="F164" s="374"/>
      <c r="G164" s="374"/>
      <c r="H164" s="375"/>
    </row>
    <row r="165" spans="2:8" ht="15" thickBot="1" x14ac:dyDescent="0.4">
      <c r="B165" s="30" t="s">
        <v>23</v>
      </c>
      <c r="C165" s="17">
        <v>10000000</v>
      </c>
      <c r="D165" s="17">
        <v>10000000</v>
      </c>
      <c r="E165" s="17">
        <v>10000000</v>
      </c>
      <c r="F165" s="17">
        <v>10000000</v>
      </c>
      <c r="G165" s="17">
        <v>10000000</v>
      </c>
      <c r="H165" s="23">
        <v>10000000</v>
      </c>
    </row>
    <row r="166" spans="2:8" ht="15" thickBot="1" x14ac:dyDescent="0.4">
      <c r="B166" s="12" t="s">
        <v>315</v>
      </c>
      <c r="C166" s="52">
        <f>C165/C142</f>
        <v>8.6846641857475984</v>
      </c>
      <c r="D166" s="54">
        <f>D165/C142</f>
        <v>8.6846641857475984</v>
      </c>
      <c r="E166" s="52">
        <f>E165/E142</f>
        <v>8.682077933804365</v>
      </c>
      <c r="F166" s="54">
        <f>F165/E142</f>
        <v>8.682077933804365</v>
      </c>
      <c r="G166" s="14">
        <f>G165/G142</f>
        <v>8.5789486326871671</v>
      </c>
      <c r="H166" s="28">
        <f>H165/G142</f>
        <v>8.5789486326871671</v>
      </c>
    </row>
    <row r="167" spans="2:8" x14ac:dyDescent="0.35">
      <c r="B167" s="22" t="s">
        <v>310</v>
      </c>
      <c r="C167" s="136"/>
      <c r="D167" s="136"/>
      <c r="E167" s="370"/>
      <c r="F167" s="370"/>
      <c r="G167" s="370"/>
      <c r="H167" s="371"/>
    </row>
    <row r="168" spans="2:8" ht="15" thickBot="1" x14ac:dyDescent="0.4">
      <c r="B168" s="30" t="s">
        <v>23</v>
      </c>
      <c r="C168" s="17">
        <v>10000000</v>
      </c>
      <c r="D168" s="17">
        <v>10000000</v>
      </c>
      <c r="E168" s="17">
        <v>10000000</v>
      </c>
      <c r="F168" s="17">
        <v>10000000</v>
      </c>
      <c r="G168" s="17">
        <v>10000000</v>
      </c>
      <c r="H168" s="23">
        <v>10000000</v>
      </c>
    </row>
    <row r="169" spans="2:8" ht="15" thickBot="1" x14ac:dyDescent="0.4">
      <c r="B169" s="12" t="s">
        <v>316</v>
      </c>
      <c r="C169" s="52">
        <f>C168/C142</f>
        <v>8.6846641857475984</v>
      </c>
      <c r="D169" s="54">
        <f>D168/C142</f>
        <v>8.6846641857475984</v>
      </c>
      <c r="E169" s="52">
        <f>E168/E142</f>
        <v>8.682077933804365</v>
      </c>
      <c r="F169" s="54">
        <f>F168/E142</f>
        <v>8.682077933804365</v>
      </c>
      <c r="G169" s="14">
        <f>G168/G142</f>
        <v>8.5789486326871671</v>
      </c>
      <c r="H169" s="28">
        <f>H168/G142</f>
        <v>8.5789486326871671</v>
      </c>
    </row>
    <row r="170" spans="2:8" x14ac:dyDescent="0.35">
      <c r="B170" s="22" t="s">
        <v>311</v>
      </c>
      <c r="C170" s="135"/>
      <c r="D170" s="135"/>
      <c r="E170" s="374"/>
      <c r="F170" s="374"/>
      <c r="G170" s="374"/>
      <c r="H170" s="375"/>
    </row>
    <row r="171" spans="2:8" ht="15" thickBot="1" x14ac:dyDescent="0.4">
      <c r="B171" s="30" t="s">
        <v>23</v>
      </c>
      <c r="C171" s="17">
        <v>0</v>
      </c>
      <c r="D171" s="17">
        <v>10000000</v>
      </c>
      <c r="E171" s="17">
        <v>10000000</v>
      </c>
      <c r="F171" s="17">
        <v>10000000</v>
      </c>
      <c r="G171" s="17">
        <v>10000000</v>
      </c>
      <c r="H171" s="23">
        <v>10000000</v>
      </c>
    </row>
    <row r="172" spans="2:8" ht="15" thickBot="1" x14ac:dyDescent="0.4">
      <c r="B172" s="12" t="s">
        <v>317</v>
      </c>
      <c r="C172" s="14">
        <f>C171/C142</f>
        <v>0</v>
      </c>
      <c r="D172" s="54">
        <f>D171/C142</f>
        <v>8.6846641857475984</v>
      </c>
      <c r="E172" s="52">
        <f>E171/E142</f>
        <v>8.682077933804365</v>
      </c>
      <c r="F172" s="54">
        <f>F171/E142</f>
        <v>8.682077933804365</v>
      </c>
      <c r="G172" s="14">
        <f>G171/G142</f>
        <v>8.5789486326871671</v>
      </c>
      <c r="H172" s="28">
        <f>H171/G142</f>
        <v>8.5789486326871671</v>
      </c>
    </row>
    <row r="173" spans="2:8" x14ac:dyDescent="0.35">
      <c r="B173" s="22" t="s">
        <v>312</v>
      </c>
      <c r="C173" s="136"/>
      <c r="D173" s="136"/>
      <c r="E173" s="370"/>
      <c r="F173" s="370"/>
      <c r="G173" s="370"/>
      <c r="H173" s="371"/>
    </row>
    <row r="174" spans="2:8" ht="15" thickBot="1" x14ac:dyDescent="0.4">
      <c r="B174" s="30" t="s">
        <v>23</v>
      </c>
      <c r="C174" s="17">
        <v>0</v>
      </c>
      <c r="D174" s="17">
        <v>10000000</v>
      </c>
      <c r="E174" s="17">
        <v>0</v>
      </c>
      <c r="F174" s="17">
        <v>10000000</v>
      </c>
      <c r="G174" s="17">
        <v>0</v>
      </c>
      <c r="H174" s="23">
        <v>10000000</v>
      </c>
    </row>
    <row r="175" spans="2:8" ht="15" thickBot="1" x14ac:dyDescent="0.4">
      <c r="B175" s="12" t="s">
        <v>318</v>
      </c>
      <c r="C175" s="14">
        <f>C174/C142</f>
        <v>0</v>
      </c>
      <c r="D175" s="54">
        <f>D174/C142</f>
        <v>8.6846641857475984</v>
      </c>
      <c r="E175" s="14">
        <f>E174/E142</f>
        <v>0</v>
      </c>
      <c r="F175" s="54">
        <f>F174/E142</f>
        <v>8.682077933804365</v>
      </c>
      <c r="G175" s="14">
        <f>G174/G142</f>
        <v>0</v>
      </c>
      <c r="H175" s="28">
        <f>H174/G142</f>
        <v>8.5789486326871671</v>
      </c>
    </row>
    <row r="176" spans="2:8" x14ac:dyDescent="0.35">
      <c r="B176" s="22" t="s">
        <v>313</v>
      </c>
      <c r="C176" s="136"/>
      <c r="D176" s="136"/>
      <c r="E176" s="370"/>
      <c r="F176" s="370"/>
      <c r="G176" s="370"/>
      <c r="H176" s="371"/>
    </row>
    <row r="177" spans="2:8" ht="15" thickBot="1" x14ac:dyDescent="0.4">
      <c r="B177" s="30" t="s">
        <v>23</v>
      </c>
      <c r="C177" s="17">
        <v>0</v>
      </c>
      <c r="D177" s="17">
        <v>10000000</v>
      </c>
      <c r="E177" s="17">
        <v>0</v>
      </c>
      <c r="F177" s="17">
        <v>10000000</v>
      </c>
      <c r="G177" s="17">
        <v>0</v>
      </c>
      <c r="H177" s="23">
        <v>10000000</v>
      </c>
    </row>
    <row r="178" spans="2:8" ht="15" thickBot="1" x14ac:dyDescent="0.4">
      <c r="B178" s="12" t="s">
        <v>319</v>
      </c>
      <c r="C178" s="14">
        <f>C177/C142</f>
        <v>0</v>
      </c>
      <c r="D178" s="54">
        <f>D177/C142</f>
        <v>8.6846641857475984</v>
      </c>
      <c r="E178" s="14">
        <f>E177/E142</f>
        <v>0</v>
      </c>
      <c r="F178" s="54">
        <f>F177/E142</f>
        <v>8.682077933804365</v>
      </c>
      <c r="G178" s="14">
        <f>G177/G142</f>
        <v>0</v>
      </c>
      <c r="H178" s="28">
        <f>H177/G142</f>
        <v>8.5789486326871671</v>
      </c>
    </row>
    <row r="179" spans="2:8" x14ac:dyDescent="0.35">
      <c r="B179" s="22" t="s">
        <v>314</v>
      </c>
      <c r="C179" s="135"/>
      <c r="D179" s="135"/>
      <c r="E179" s="372"/>
      <c r="F179" s="372"/>
      <c r="G179" s="372"/>
      <c r="H179" s="373"/>
    </row>
    <row r="180" spans="2:8" ht="15" thickBot="1" x14ac:dyDescent="0.4">
      <c r="B180" s="30" t="s">
        <v>23</v>
      </c>
      <c r="C180" s="17">
        <v>0</v>
      </c>
      <c r="D180" s="19">
        <v>10599892</v>
      </c>
      <c r="E180" s="17">
        <v>0</v>
      </c>
      <c r="F180" s="19">
        <v>10000054</v>
      </c>
      <c r="G180" s="17">
        <v>0</v>
      </c>
      <c r="H180" s="26">
        <v>10000050</v>
      </c>
    </row>
    <row r="181" spans="2:8" ht="15" thickBot="1" x14ac:dyDescent="0.4">
      <c r="B181" s="12" t="s">
        <v>320</v>
      </c>
      <c r="C181" s="15">
        <f>C180/C142</f>
        <v>0</v>
      </c>
      <c r="D181" s="67">
        <f>D180/C142</f>
        <v>9.2056502425192477</v>
      </c>
      <c r="E181" s="15">
        <f>E180/E142</f>
        <v>0</v>
      </c>
      <c r="F181" s="67">
        <f>F180/E142</f>
        <v>8.6821248170252083</v>
      </c>
      <c r="G181" s="15">
        <f>G180/G142</f>
        <v>0</v>
      </c>
      <c r="H181" s="16">
        <f>H180/G142</f>
        <v>8.5789915274303308</v>
      </c>
    </row>
    <row r="182" spans="2:8" ht="17.5" thickBot="1" x14ac:dyDescent="0.4">
      <c r="B182" s="399" t="s">
        <v>84</v>
      </c>
      <c r="C182" s="400"/>
      <c r="D182" s="400"/>
      <c r="E182" s="400"/>
      <c r="F182" s="400"/>
      <c r="G182" s="400"/>
      <c r="H182" s="401"/>
    </row>
    <row r="183" spans="2:8" x14ac:dyDescent="0.35">
      <c r="B183" s="22" t="s">
        <v>309</v>
      </c>
      <c r="C183" s="135"/>
      <c r="D183" s="135"/>
      <c r="E183" s="374"/>
      <c r="F183" s="374"/>
      <c r="G183" s="374"/>
      <c r="H183" s="375"/>
    </row>
    <row r="184" spans="2:8" ht="15" thickBot="1" x14ac:dyDescent="0.4">
      <c r="B184" s="221" t="s">
        <v>84</v>
      </c>
      <c r="C184" s="17">
        <v>674552</v>
      </c>
      <c r="D184" s="17">
        <v>1328767</v>
      </c>
      <c r="E184" s="17">
        <v>836667</v>
      </c>
      <c r="F184" s="17">
        <v>1215479</v>
      </c>
      <c r="G184" s="17">
        <v>743977</v>
      </c>
      <c r="H184" s="23">
        <v>1303138</v>
      </c>
    </row>
    <row r="185" spans="2:8" ht="15" thickBot="1" x14ac:dyDescent="0.4">
      <c r="B185" s="12" t="s">
        <v>321</v>
      </c>
      <c r="C185" s="14">
        <f>C184/C142</f>
        <v>0.58582575958244132</v>
      </c>
      <c r="D185" s="54">
        <f>D184/C142</f>
        <v>1.1539895176103279</v>
      </c>
      <c r="E185" s="52">
        <f>E184/E142</f>
        <v>0.72640080986422961</v>
      </c>
      <c r="F185" s="14">
        <f>F184/E142</f>
        <v>1.0552883404902595</v>
      </c>
      <c r="G185" s="14">
        <f>G184/G142</f>
        <v>0.63825404669007002</v>
      </c>
      <c r="H185" s="28">
        <f>H184/G142</f>
        <v>1.1179553963302689</v>
      </c>
    </row>
    <row r="186" spans="2:8" x14ac:dyDescent="0.35">
      <c r="B186" s="22" t="s">
        <v>310</v>
      </c>
      <c r="C186" s="136"/>
      <c r="D186" s="136"/>
      <c r="E186" s="370"/>
      <c r="F186" s="370"/>
      <c r="G186" s="370"/>
      <c r="H186" s="371"/>
    </row>
    <row r="187" spans="2:8" ht="15" thickBot="1" x14ac:dyDescent="0.4">
      <c r="B187" s="221" t="s">
        <v>85</v>
      </c>
      <c r="C187" s="10">
        <v>569790</v>
      </c>
      <c r="D187" s="10">
        <v>2326497</v>
      </c>
      <c r="E187" s="10">
        <v>652967</v>
      </c>
      <c r="F187" s="10">
        <v>1897824</v>
      </c>
      <c r="G187" s="10">
        <v>548256</v>
      </c>
      <c r="H187" s="27">
        <v>1958864</v>
      </c>
    </row>
    <row r="188" spans="2:8" ht="15" thickBot="1" x14ac:dyDescent="0.4">
      <c r="B188" s="12" t="s">
        <v>322</v>
      </c>
      <c r="C188" s="14">
        <f>C187/C142</f>
        <v>0.49484348063971234</v>
      </c>
      <c r="D188" s="54">
        <f>D187/C142</f>
        <v>2.0204845174149231</v>
      </c>
      <c r="E188" s="52">
        <f>E187/E142</f>
        <v>0.56691103822024347</v>
      </c>
      <c r="F188" s="14">
        <f>F187/E142</f>
        <v>1.6477055872644335</v>
      </c>
      <c r="G188" s="14">
        <f>G187/G142</f>
        <v>0.47034600615625355</v>
      </c>
      <c r="H188" s="28">
        <f>H187/G142</f>
        <v>1.6804993634420116</v>
      </c>
    </row>
    <row r="189" spans="2:8" x14ac:dyDescent="0.35">
      <c r="B189" s="22" t="s">
        <v>311</v>
      </c>
      <c r="C189" s="136"/>
      <c r="D189" s="136"/>
      <c r="E189" s="370"/>
      <c r="F189" s="370"/>
      <c r="G189" s="370"/>
      <c r="H189" s="371"/>
    </row>
    <row r="190" spans="2:8" ht="15" thickBot="1" x14ac:dyDescent="0.4">
      <c r="B190" s="221" t="s">
        <v>85</v>
      </c>
      <c r="C190" s="17">
        <v>4657</v>
      </c>
      <c r="D190" s="17">
        <v>3765804</v>
      </c>
      <c r="E190" s="17">
        <v>201526</v>
      </c>
      <c r="F190" s="17">
        <v>3104929</v>
      </c>
      <c r="G190" s="17">
        <v>65737</v>
      </c>
      <c r="H190" s="23">
        <v>3128834</v>
      </c>
    </row>
    <row r="191" spans="2:8" ht="15" thickBot="1" x14ac:dyDescent="0.4">
      <c r="B191" s="12" t="s">
        <v>323</v>
      </c>
      <c r="C191" s="14">
        <f>C190/C142</f>
        <v>4.0444481113026563E-3</v>
      </c>
      <c r="D191" s="54">
        <f>D190/C142</f>
        <v>3.2704743129345046</v>
      </c>
      <c r="E191" s="52">
        <f>E190/E142</f>
        <v>0.17496644376878584</v>
      </c>
      <c r="F191" s="14">
        <f>F190/E142</f>
        <v>2.6957235556929255</v>
      </c>
      <c r="G191" s="14">
        <f>G190/G142</f>
        <v>5.6395434626695627E-2</v>
      </c>
      <c r="H191" s="28">
        <f>H190/G142</f>
        <v>2.6842106166205117</v>
      </c>
    </row>
    <row r="192" spans="2:8" x14ac:dyDescent="0.35">
      <c r="B192" s="22" t="s">
        <v>312</v>
      </c>
      <c r="C192" s="135"/>
      <c r="D192" s="135"/>
      <c r="E192" s="374"/>
      <c r="F192" s="374"/>
      <c r="G192" s="374"/>
      <c r="H192" s="375"/>
    </row>
    <row r="193" spans="2:8" ht="15" thickBot="1" x14ac:dyDescent="0.4">
      <c r="B193" s="221" t="s">
        <v>85</v>
      </c>
      <c r="C193" s="17">
        <v>0</v>
      </c>
      <c r="D193" s="17">
        <v>5658918</v>
      </c>
      <c r="E193" s="17">
        <v>0</v>
      </c>
      <c r="F193" s="17">
        <v>4812642</v>
      </c>
      <c r="G193" s="17">
        <v>0</v>
      </c>
      <c r="H193" s="23">
        <v>4873384</v>
      </c>
    </row>
    <row r="194" spans="2:8" ht="15" thickBot="1" x14ac:dyDescent="0.4">
      <c r="B194" s="12" t="s">
        <v>324</v>
      </c>
      <c r="C194" s="14">
        <f>C193/C142</f>
        <v>0</v>
      </c>
      <c r="D194" s="54">
        <f>D193/C142</f>
        <v>4.9145802484682424</v>
      </c>
      <c r="E194" s="14">
        <f>E193/E142</f>
        <v>0</v>
      </c>
      <c r="F194" s="14">
        <f>F193/E142</f>
        <v>4.1783732911500104</v>
      </c>
      <c r="G194" s="14">
        <f>G193/G142</f>
        <v>0</v>
      </c>
      <c r="H194" s="28">
        <f>H193/G142</f>
        <v>4.1808511003359516</v>
      </c>
    </row>
    <row r="195" spans="2:8" x14ac:dyDescent="0.35">
      <c r="B195" s="22" t="s">
        <v>313</v>
      </c>
      <c r="C195" s="136"/>
      <c r="D195" s="136"/>
      <c r="E195" s="370"/>
      <c r="F195" s="370"/>
      <c r="G195" s="370"/>
      <c r="H195" s="371"/>
    </row>
    <row r="196" spans="2:8" ht="15" thickBot="1" x14ac:dyDescent="0.4">
      <c r="B196" s="221" t="s">
        <v>85</v>
      </c>
      <c r="C196" s="10">
        <v>0</v>
      </c>
      <c r="D196" s="10">
        <v>7658344</v>
      </c>
      <c r="E196" s="10">
        <v>0</v>
      </c>
      <c r="F196" s="10">
        <v>6949269</v>
      </c>
      <c r="G196" s="10">
        <v>0</v>
      </c>
      <c r="H196" s="27">
        <v>6916707</v>
      </c>
    </row>
    <row r="197" spans="2:8" ht="15" thickBot="1" x14ac:dyDescent="0.4">
      <c r="B197" s="12" t="s">
        <v>325</v>
      </c>
      <c r="C197" s="14">
        <f>C196/C142</f>
        <v>0</v>
      </c>
      <c r="D197" s="54">
        <f>D196/C142</f>
        <v>6.6510145858934999</v>
      </c>
      <c r="E197" s="14">
        <f>E196/E142</f>
        <v>0</v>
      </c>
      <c r="F197" s="14">
        <f>F196/E142</f>
        <v>6.0334095040970723</v>
      </c>
      <c r="G197" s="14">
        <f>G196/G142</f>
        <v>0</v>
      </c>
      <c r="H197" s="28">
        <f>H196/G142</f>
        <v>5.9338074060347754</v>
      </c>
    </row>
    <row r="198" spans="2:8" x14ac:dyDescent="0.35">
      <c r="B198" s="22" t="s">
        <v>314</v>
      </c>
      <c r="C198" s="135"/>
      <c r="D198" s="135"/>
      <c r="E198" s="372"/>
      <c r="F198" s="372"/>
      <c r="G198" s="372"/>
      <c r="H198" s="373"/>
    </row>
    <row r="199" spans="2:8" ht="15" thickBot="1" x14ac:dyDescent="0.4">
      <c r="B199" s="221" t="s">
        <v>85</v>
      </c>
      <c r="C199" s="13">
        <v>0</v>
      </c>
      <c r="D199" s="19">
        <v>10599892</v>
      </c>
      <c r="E199" s="13">
        <v>0</v>
      </c>
      <c r="F199" s="19">
        <v>10000054</v>
      </c>
      <c r="G199" s="18">
        <v>0</v>
      </c>
      <c r="H199" s="26">
        <v>10000050</v>
      </c>
    </row>
    <row r="200" spans="2:8" ht="15" thickBot="1" x14ac:dyDescent="0.4">
      <c r="B200" s="12" t="s">
        <v>326</v>
      </c>
      <c r="C200" s="15">
        <f>C199/C142</f>
        <v>0</v>
      </c>
      <c r="D200" s="55">
        <f>D199/C142</f>
        <v>9.2056502425192477</v>
      </c>
      <c r="E200" s="15">
        <f>E199/E142</f>
        <v>0</v>
      </c>
      <c r="F200" s="67">
        <f>F199/E142</f>
        <v>8.6821248170252083</v>
      </c>
      <c r="G200" s="15">
        <f>G199/G142</f>
        <v>0</v>
      </c>
      <c r="H200" s="16">
        <f>H199/G142</f>
        <v>8.5789915274303308</v>
      </c>
    </row>
  </sheetData>
  <sheetProtection algorithmName="SHA-512" hashValue="5pLG35/XJdpB14v6pKYfKIWCDLa/p8yAtnlzyCLbe9CH3wmB+RGgee2c7jC79IHF0VAHFdUoYP6ovLTwfQX7lQ==" saltValue="rJL4AS1aw0Ox6dFeJfBeyQ==" spinCount="100000" sheet="1" selectLockedCells="1" selectUnlockedCells="1"/>
  <mergeCells count="229">
    <mergeCell ref="C80:D80"/>
    <mergeCell ref="E80:F80"/>
    <mergeCell ref="G80:H80"/>
    <mergeCell ref="C20:D20"/>
    <mergeCell ref="C143:D143"/>
    <mergeCell ref="C146:D146"/>
    <mergeCell ref="E146:F146"/>
    <mergeCell ref="G146:H146"/>
    <mergeCell ref="B182:H182"/>
    <mergeCell ref="E157:F157"/>
    <mergeCell ref="B158:H158"/>
    <mergeCell ref="E162:F162"/>
    <mergeCell ref="E155:F155"/>
    <mergeCell ref="E156:F156"/>
    <mergeCell ref="G155:H155"/>
    <mergeCell ref="G156:H156"/>
    <mergeCell ref="G157:H157"/>
    <mergeCell ref="G162:H162"/>
    <mergeCell ref="C155:D155"/>
    <mergeCell ref="C156:D156"/>
    <mergeCell ref="C157:D157"/>
    <mergeCell ref="C162:D162"/>
    <mergeCell ref="E154:F154"/>
    <mergeCell ref="E151:F151"/>
    <mergeCell ref="E183:H183"/>
    <mergeCell ref="E186:H186"/>
    <mergeCell ref="E189:H189"/>
    <mergeCell ref="E198:H198"/>
    <mergeCell ref="B163:H163"/>
    <mergeCell ref="E164:H164"/>
    <mergeCell ref="E167:H167"/>
    <mergeCell ref="E176:H176"/>
    <mergeCell ref="E179:H179"/>
    <mergeCell ref="E170:H170"/>
    <mergeCell ref="E173:H173"/>
    <mergeCell ref="E192:H192"/>
    <mergeCell ref="E195:H195"/>
    <mergeCell ref="E152:F152"/>
    <mergeCell ref="B153:H153"/>
    <mergeCell ref="G151:H151"/>
    <mergeCell ref="G152:H152"/>
    <mergeCell ref="G154:H154"/>
    <mergeCell ref="E147:F147"/>
    <mergeCell ref="E148:F148"/>
    <mergeCell ref="B149:H149"/>
    <mergeCell ref="E150:F150"/>
    <mergeCell ref="E142:F142"/>
    <mergeCell ref="E144:F144"/>
    <mergeCell ref="E145:F145"/>
    <mergeCell ref="G142:H142"/>
    <mergeCell ref="G144:H144"/>
    <mergeCell ref="G145:H145"/>
    <mergeCell ref="G147:H147"/>
    <mergeCell ref="G148:H148"/>
    <mergeCell ref="G150:H150"/>
    <mergeCell ref="G143:H143"/>
    <mergeCell ref="E143:F143"/>
    <mergeCell ref="B138:B139"/>
    <mergeCell ref="B140:B141"/>
    <mergeCell ref="E140:F140"/>
    <mergeCell ref="E141:F141"/>
    <mergeCell ref="B117:H117"/>
    <mergeCell ref="E118:H118"/>
    <mergeCell ref="E121:H121"/>
    <mergeCell ref="E124:H124"/>
    <mergeCell ref="E133:H133"/>
    <mergeCell ref="E127:H127"/>
    <mergeCell ref="E130:H130"/>
    <mergeCell ref="G140:H140"/>
    <mergeCell ref="G141:H141"/>
    <mergeCell ref="C140:D140"/>
    <mergeCell ref="C141:D141"/>
    <mergeCell ref="C138:F139"/>
    <mergeCell ref="B98:H98"/>
    <mergeCell ref="E99:H99"/>
    <mergeCell ref="E102:H102"/>
    <mergeCell ref="E105:H105"/>
    <mergeCell ref="E114:H114"/>
    <mergeCell ref="E92:F92"/>
    <mergeCell ref="B93:H93"/>
    <mergeCell ref="E97:F97"/>
    <mergeCell ref="E108:H108"/>
    <mergeCell ref="E111:H111"/>
    <mergeCell ref="G92:H92"/>
    <mergeCell ref="G97:H97"/>
    <mergeCell ref="C92:D92"/>
    <mergeCell ref="C97:D97"/>
    <mergeCell ref="E89:F89"/>
    <mergeCell ref="E90:F90"/>
    <mergeCell ref="E91:F91"/>
    <mergeCell ref="G89:H89"/>
    <mergeCell ref="G90:H90"/>
    <mergeCell ref="G91:H91"/>
    <mergeCell ref="E85:F85"/>
    <mergeCell ref="E86:F86"/>
    <mergeCell ref="B87:H87"/>
    <mergeCell ref="E88:F88"/>
    <mergeCell ref="G88:H88"/>
    <mergeCell ref="C88:D88"/>
    <mergeCell ref="C89:D89"/>
    <mergeCell ref="C90:D90"/>
    <mergeCell ref="C91:D91"/>
    <mergeCell ref="E81:F81"/>
    <mergeCell ref="E82:F82"/>
    <mergeCell ref="B83:H83"/>
    <mergeCell ref="E84:F84"/>
    <mergeCell ref="G81:H81"/>
    <mergeCell ref="G82:H82"/>
    <mergeCell ref="G84:H84"/>
    <mergeCell ref="G85:H85"/>
    <mergeCell ref="G86:H86"/>
    <mergeCell ref="C81:D81"/>
    <mergeCell ref="C82:D82"/>
    <mergeCell ref="C84:D84"/>
    <mergeCell ref="C85:D85"/>
    <mergeCell ref="C86:D86"/>
    <mergeCell ref="E76:F76"/>
    <mergeCell ref="E78:F78"/>
    <mergeCell ref="E79:F79"/>
    <mergeCell ref="B72:B73"/>
    <mergeCell ref="B74:B75"/>
    <mergeCell ref="E74:F74"/>
    <mergeCell ref="E75:F75"/>
    <mergeCell ref="G74:H74"/>
    <mergeCell ref="G75:H75"/>
    <mergeCell ref="G76:H76"/>
    <mergeCell ref="G78:H78"/>
    <mergeCell ref="G79:H79"/>
    <mergeCell ref="C74:D74"/>
    <mergeCell ref="C75:D75"/>
    <mergeCell ref="C76:D76"/>
    <mergeCell ref="C78:D78"/>
    <mergeCell ref="C79:D79"/>
    <mergeCell ref="C72:F73"/>
    <mergeCell ref="C77:D77"/>
    <mergeCell ref="E77:F77"/>
    <mergeCell ref="G77:H77"/>
    <mergeCell ref="B51:H51"/>
    <mergeCell ref="E52:H52"/>
    <mergeCell ref="E55:H55"/>
    <mergeCell ref="E58:H58"/>
    <mergeCell ref="E67:H67"/>
    <mergeCell ref="B32:H32"/>
    <mergeCell ref="E33:H33"/>
    <mergeCell ref="E36:H36"/>
    <mergeCell ref="E39:H39"/>
    <mergeCell ref="E48:H48"/>
    <mergeCell ref="E42:H42"/>
    <mergeCell ref="E45:H45"/>
    <mergeCell ref="E61:H61"/>
    <mergeCell ref="E64:H64"/>
    <mergeCell ref="E26:F26"/>
    <mergeCell ref="B27:H27"/>
    <mergeCell ref="E31:F31"/>
    <mergeCell ref="E24:F24"/>
    <mergeCell ref="E25:F25"/>
    <mergeCell ref="G24:H24"/>
    <mergeCell ref="G25:H25"/>
    <mergeCell ref="G26:H26"/>
    <mergeCell ref="G31:H31"/>
    <mergeCell ref="C24:D24"/>
    <mergeCell ref="C25:D25"/>
    <mergeCell ref="C26:D26"/>
    <mergeCell ref="C31:D31"/>
    <mergeCell ref="E19:F19"/>
    <mergeCell ref="E21:F21"/>
    <mergeCell ref="E23:F23"/>
    <mergeCell ref="E16:F16"/>
    <mergeCell ref="E17:F17"/>
    <mergeCell ref="B18:H18"/>
    <mergeCell ref="G16:H16"/>
    <mergeCell ref="G17:H17"/>
    <mergeCell ref="G19:H19"/>
    <mergeCell ref="G21:H21"/>
    <mergeCell ref="G23:H23"/>
    <mergeCell ref="C16:D16"/>
    <mergeCell ref="C17:D17"/>
    <mergeCell ref="C19:D19"/>
    <mergeCell ref="C21:D21"/>
    <mergeCell ref="C23:D23"/>
    <mergeCell ref="E20:F20"/>
    <mergeCell ref="G20:H20"/>
    <mergeCell ref="C22:D22"/>
    <mergeCell ref="E22:F22"/>
    <mergeCell ref="G22:H22"/>
    <mergeCell ref="E13:F13"/>
    <mergeCell ref="B14:H14"/>
    <mergeCell ref="E15:F15"/>
    <mergeCell ref="E7:F7"/>
    <mergeCell ref="E9:F9"/>
    <mergeCell ref="E10:F10"/>
    <mergeCell ref="G7:H7"/>
    <mergeCell ref="G9:H9"/>
    <mergeCell ref="G10:H10"/>
    <mergeCell ref="G12:H12"/>
    <mergeCell ref="G13:H13"/>
    <mergeCell ref="G15:H15"/>
    <mergeCell ref="C7:D7"/>
    <mergeCell ref="C9:D9"/>
    <mergeCell ref="C10:D10"/>
    <mergeCell ref="C12:D12"/>
    <mergeCell ref="C13:D13"/>
    <mergeCell ref="C15:D15"/>
    <mergeCell ref="C8:D8"/>
    <mergeCell ref="C11:D11"/>
    <mergeCell ref="E8:F8"/>
    <mergeCell ref="G11:H11"/>
    <mergeCell ref="E11:F11"/>
    <mergeCell ref="B1:H2"/>
    <mergeCell ref="B3:B4"/>
    <mergeCell ref="B5:B6"/>
    <mergeCell ref="E5:F5"/>
    <mergeCell ref="E6:F6"/>
    <mergeCell ref="E12:F12"/>
    <mergeCell ref="G5:H5"/>
    <mergeCell ref="G6:H6"/>
    <mergeCell ref="C5:D5"/>
    <mergeCell ref="C6:D6"/>
    <mergeCell ref="C3:F4"/>
    <mergeCell ref="G8:H8"/>
    <mergeCell ref="C142:D142"/>
    <mergeCell ref="C144:D144"/>
    <mergeCell ref="C145:D145"/>
    <mergeCell ref="C147:D147"/>
    <mergeCell ref="C148:D148"/>
    <mergeCell ref="C150:D150"/>
    <mergeCell ref="C151:D151"/>
    <mergeCell ref="C152:D152"/>
    <mergeCell ref="C154:D154"/>
  </mergeCells>
  <conditionalFormatting sqref="D30">
    <cfRule type="expression" dxfId="11" priority="4">
      <formula>D30=MAX(#REF!)</formula>
    </cfRule>
  </conditionalFormatting>
  <conditionalFormatting sqref="D96">
    <cfRule type="expression" dxfId="10" priority="3">
      <formula>D96=MAX(#REF!)</formula>
    </cfRule>
  </conditionalFormatting>
  <conditionalFormatting sqref="D161">
    <cfRule type="expression" dxfId="9" priority="1">
      <formula>D161=MAX(#REF!)</formula>
    </cfRule>
  </conditionalFormatting>
  <conditionalFormatting sqref="F30">
    <cfRule type="expression" dxfId="8" priority="7">
      <formula>F30=MAX(#REF!)</formula>
    </cfRule>
  </conditionalFormatting>
  <conditionalFormatting sqref="F96">
    <cfRule type="expression" dxfId="7" priority="6">
      <formula>F96=MAX(#REF!)</formula>
    </cfRule>
  </conditionalFormatting>
  <conditionalFormatting sqref="F161">
    <cfRule type="expression" dxfId="6" priority="5">
      <formula>F161=MAX(#REF!)</formula>
    </cfRule>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ignoredErrors>
    <ignoredError sqref="C35:H48 C54:H55 C60:H61 C59 H59 C63:H64 C62 B77 B75:D75 H75 F75 B117:H117 C115 C120:H121 C123:H124 H122 C126:H127 C129:H130 C128 B136:H137 C134 B143 B141:D141 F141 B139:H140 B138 D138:H138 H141 B182:H182 C180 C185:H186 C188:H189 H187 C191:H192 C194:H195 C200:H200 B73:H74 B72 D72:H72 C57:H58 G56:H56 G62 C66:H67 C65 G65:H65 B70:H71 C68 G68:H68 B51:H51 C49 G49:H49 B155:H156 C154:D154 B89:H91 C88:D88 F88:H88 B93:H94 B92:D92 F92:H92 B76 F76:H76 B79:H87 B78 F78:H78 B96:E96 B95:E95 G95:H95 B98:H98 B97 F97:H97 G119 G125 G128 C132:H133 C131 G131:H131 G134 G115 G96:H96 B158:H159 B157:D157 F157:H157 B142 F142:H142 B149:H153 B144 F144:H144 F154:H154 B161:E161 B160:E160 G160:H160 B163:H163 B162 F162:H162 G161:H161 G184 G190 G180 G193 C197:H198 G196:H196 G199 E49 E62 E65 E68 D76 D78 D77:H77 E115 E128 E131 E134 E180 E143:H143 B145:B148 E145:H148 E193 E196 E199 D97 D162 C50:H50 C69:H69 C52:H52 C116:H116 C99:H114 C118:H118 C135:H135 C181:H181 C164:H179 C183:H183"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A7A65-6E5B-4B2A-9C7E-2D8147A9F79F}">
  <sheetPr>
    <pageSetUpPr fitToPage="1"/>
  </sheetPr>
  <dimension ref="B1:H185"/>
  <sheetViews>
    <sheetView showGridLines="0" zoomScale="70" zoomScaleNormal="70" workbookViewId="0">
      <selection activeCell="C9" sqref="C9:D9"/>
    </sheetView>
  </sheetViews>
  <sheetFormatPr defaultRowHeight="14.5" x14ac:dyDescent="0.35"/>
  <cols>
    <col min="2" max="2" width="62.81640625" bestFit="1" customWidth="1"/>
    <col min="3" max="3" width="49" customWidth="1"/>
    <col min="4" max="4" width="44.6328125" customWidth="1"/>
    <col min="5" max="5" width="48" customWidth="1"/>
    <col min="6" max="6" width="51.08984375" customWidth="1"/>
    <col min="7" max="7" width="54.1796875" customWidth="1"/>
    <col min="8" max="8" width="59.81640625" customWidth="1"/>
    <col min="10" max="10" width="40.90625" customWidth="1"/>
  </cols>
  <sheetData>
    <row r="1" spans="2:8" x14ac:dyDescent="0.35">
      <c r="B1" s="347"/>
      <c r="C1" s="347"/>
      <c r="D1" s="347"/>
      <c r="E1" s="347"/>
      <c r="F1" s="347"/>
      <c r="G1" s="347"/>
      <c r="H1" s="347"/>
    </row>
    <row r="2" spans="2:8" ht="51" customHeight="1" thickBot="1" x14ac:dyDescent="0.4">
      <c r="B2" s="347"/>
      <c r="C2" s="347"/>
      <c r="D2" s="347"/>
      <c r="E2" s="347"/>
      <c r="F2" s="347"/>
      <c r="G2" s="347"/>
      <c r="H2" s="347"/>
    </row>
    <row r="3" spans="2:8" ht="54.5" customHeight="1" thickBot="1" x14ac:dyDescent="0.4">
      <c r="B3" s="348" t="s">
        <v>142</v>
      </c>
      <c r="C3" s="446" t="s">
        <v>201</v>
      </c>
      <c r="D3" s="447"/>
      <c r="E3" s="447"/>
      <c r="F3" s="448"/>
      <c r="G3" s="53"/>
      <c r="H3" s="63" t="s">
        <v>101</v>
      </c>
    </row>
    <row r="4" spans="2:8" ht="31" customHeight="1" thickBot="1" x14ac:dyDescent="0.4">
      <c r="B4" s="349"/>
      <c r="C4" s="449"/>
      <c r="D4" s="450"/>
      <c r="E4" s="450"/>
      <c r="F4" s="451"/>
      <c r="G4" s="61"/>
      <c r="H4" s="63" t="s">
        <v>102</v>
      </c>
    </row>
    <row r="5" spans="2:8" x14ac:dyDescent="0.35">
      <c r="B5" s="350" t="s">
        <v>8</v>
      </c>
      <c r="C5" s="360" t="s">
        <v>140</v>
      </c>
      <c r="D5" s="361"/>
      <c r="E5" s="440" t="s">
        <v>6</v>
      </c>
      <c r="F5" s="441"/>
      <c r="G5" s="488" t="s">
        <v>7</v>
      </c>
      <c r="H5" s="489"/>
    </row>
    <row r="6" spans="2:8" ht="32.5" customHeight="1" thickBot="1" x14ac:dyDescent="0.4">
      <c r="B6" s="351"/>
      <c r="C6" s="362" t="s">
        <v>141</v>
      </c>
      <c r="D6" s="363"/>
      <c r="E6" s="354" t="s">
        <v>187</v>
      </c>
      <c r="F6" s="355"/>
      <c r="G6" s="490" t="s">
        <v>188</v>
      </c>
      <c r="H6" s="491"/>
    </row>
    <row r="7" spans="2:8" x14ac:dyDescent="0.35">
      <c r="B7" s="25" t="s">
        <v>18</v>
      </c>
      <c r="C7" s="378">
        <v>956352</v>
      </c>
      <c r="D7" s="379"/>
      <c r="E7" s="378">
        <v>1209037</v>
      </c>
      <c r="F7" s="379"/>
      <c r="G7" s="378">
        <v>1201828</v>
      </c>
      <c r="H7" s="393"/>
    </row>
    <row r="8" spans="2:8" x14ac:dyDescent="0.35">
      <c r="B8" s="25" t="s">
        <v>146</v>
      </c>
      <c r="C8" s="336">
        <v>898970.88</v>
      </c>
      <c r="D8" s="337"/>
      <c r="E8" s="336" t="s">
        <v>183</v>
      </c>
      <c r="F8" s="337"/>
      <c r="G8" s="336">
        <v>1125297</v>
      </c>
      <c r="H8" s="338"/>
    </row>
    <row r="9" spans="2:8" ht="14.5" customHeight="1" x14ac:dyDescent="0.35">
      <c r="B9" s="20" t="s">
        <v>143</v>
      </c>
      <c r="C9" s="336">
        <v>432925.57</v>
      </c>
      <c r="D9" s="337"/>
      <c r="E9" s="336">
        <v>964109</v>
      </c>
      <c r="F9" s="337"/>
      <c r="G9" s="336">
        <v>943297</v>
      </c>
      <c r="H9" s="338"/>
    </row>
    <row r="10" spans="2:8" x14ac:dyDescent="0.35">
      <c r="B10" s="30" t="s">
        <v>81</v>
      </c>
      <c r="C10" s="390">
        <v>10000000</v>
      </c>
      <c r="D10" s="390"/>
      <c r="E10" s="390">
        <v>10000000</v>
      </c>
      <c r="F10" s="390"/>
      <c r="G10" s="390">
        <v>10000000</v>
      </c>
      <c r="H10" s="394"/>
    </row>
    <row r="11" spans="2:8" x14ac:dyDescent="0.35">
      <c r="B11" s="65" t="s">
        <v>145</v>
      </c>
      <c r="C11" s="334">
        <f>C8/C7</f>
        <v>0.94000000000000006</v>
      </c>
      <c r="D11" s="335"/>
      <c r="E11" s="332" t="s">
        <v>17</v>
      </c>
      <c r="F11" s="333"/>
      <c r="G11" s="334">
        <f>G8/G7</f>
        <v>0.93632117074989096</v>
      </c>
      <c r="H11" s="469"/>
    </row>
    <row r="12" spans="2:8" x14ac:dyDescent="0.35">
      <c r="B12" s="65" t="s">
        <v>144</v>
      </c>
      <c r="C12" s="414">
        <f>C9/C7</f>
        <v>0.45268433589306029</v>
      </c>
      <c r="D12" s="414"/>
      <c r="E12" s="437">
        <f>E9/E7</f>
        <v>0.79741893755112536</v>
      </c>
      <c r="F12" s="437"/>
      <c r="G12" s="438">
        <f>G9/G7</f>
        <v>0.78488519155819303</v>
      </c>
      <c r="H12" s="439"/>
    </row>
    <row r="13" spans="2:8" ht="15" thickBot="1" x14ac:dyDescent="0.4">
      <c r="B13" s="66" t="s">
        <v>80</v>
      </c>
      <c r="C13" s="392">
        <f>C10/C7</f>
        <v>10.456400990430302</v>
      </c>
      <c r="D13" s="392"/>
      <c r="E13" s="415">
        <f>E10/E7</f>
        <v>8.2710454684182544</v>
      </c>
      <c r="F13" s="415"/>
      <c r="G13" s="415">
        <f>G10/G7</f>
        <v>8.3206581973460434</v>
      </c>
      <c r="H13" s="430"/>
    </row>
    <row r="14" spans="2:8" ht="15" thickBot="1" x14ac:dyDescent="0.4">
      <c r="B14" s="387" t="s">
        <v>71</v>
      </c>
      <c r="C14" s="388"/>
      <c r="D14" s="388"/>
      <c r="E14" s="388"/>
      <c r="F14" s="388"/>
      <c r="G14" s="388"/>
      <c r="H14" s="389"/>
    </row>
    <row r="15" spans="2:8" x14ac:dyDescent="0.35">
      <c r="B15" s="56" t="s">
        <v>72</v>
      </c>
      <c r="C15" s="345">
        <v>7.1999999999999995E-2</v>
      </c>
      <c r="D15" s="320"/>
      <c r="E15" s="345">
        <v>6.25E-2</v>
      </c>
      <c r="F15" s="320"/>
      <c r="G15" s="425" t="s">
        <v>17</v>
      </c>
      <c r="H15" s="434"/>
    </row>
    <row r="16" spans="2:8" x14ac:dyDescent="0.35">
      <c r="B16" s="56" t="s">
        <v>148</v>
      </c>
      <c r="C16" s="345">
        <v>7.8E-2</v>
      </c>
      <c r="D16" s="384"/>
      <c r="E16" s="425" t="s">
        <v>17</v>
      </c>
      <c r="F16" s="426"/>
      <c r="G16" s="425" t="s">
        <v>17</v>
      </c>
      <c r="H16" s="426"/>
    </row>
    <row r="17" spans="2:8" x14ac:dyDescent="0.35">
      <c r="B17" s="29" t="s">
        <v>73</v>
      </c>
      <c r="C17" s="500" t="s">
        <v>17</v>
      </c>
      <c r="D17" s="479"/>
      <c r="E17" s="478">
        <v>4.3499999999999997E-2</v>
      </c>
      <c r="F17" s="479"/>
      <c r="G17" s="435" t="s">
        <v>17</v>
      </c>
      <c r="H17" s="436"/>
    </row>
    <row r="18" spans="2:8" x14ac:dyDescent="0.35">
      <c r="B18" s="29" t="s">
        <v>197</v>
      </c>
      <c r="C18" s="425" t="s">
        <v>17</v>
      </c>
      <c r="D18" s="426"/>
      <c r="E18" s="478">
        <v>5.3999999999999999E-2</v>
      </c>
      <c r="F18" s="479"/>
      <c r="G18" s="435" t="s">
        <v>17</v>
      </c>
      <c r="H18" s="436"/>
    </row>
    <row r="19" spans="2:8" x14ac:dyDescent="0.35">
      <c r="B19" s="29" t="s">
        <v>138</v>
      </c>
      <c r="C19" s="425" t="s">
        <v>17</v>
      </c>
      <c r="D19" s="426"/>
      <c r="E19" s="425" t="s">
        <v>17</v>
      </c>
      <c r="F19" s="426"/>
      <c r="G19" s="345">
        <v>5.7000000000000002E-2</v>
      </c>
      <c r="H19" s="427"/>
    </row>
    <row r="20" spans="2:8" x14ac:dyDescent="0.35">
      <c r="B20" s="20" t="s">
        <v>74</v>
      </c>
      <c r="C20" s="424">
        <v>0</v>
      </c>
      <c r="D20" s="320"/>
      <c r="E20" s="424">
        <v>0</v>
      </c>
      <c r="F20" s="320"/>
      <c r="G20" s="424">
        <v>0</v>
      </c>
      <c r="H20" s="427"/>
    </row>
    <row r="21" spans="2:8" x14ac:dyDescent="0.35">
      <c r="B21" s="20" t="s">
        <v>77</v>
      </c>
      <c r="C21" s="345">
        <v>0.02</v>
      </c>
      <c r="D21" s="384"/>
      <c r="E21" s="345">
        <v>0.02</v>
      </c>
      <c r="F21" s="384"/>
      <c r="G21" s="345">
        <v>0.02</v>
      </c>
      <c r="H21" s="346"/>
    </row>
    <row r="22" spans="2:8" ht="15" thickBot="1" x14ac:dyDescent="0.4">
      <c r="B22" s="20" t="s">
        <v>78</v>
      </c>
      <c r="C22" s="376">
        <v>3.5000000000000001E-3</v>
      </c>
      <c r="D22" s="377"/>
      <c r="E22" s="376">
        <v>8.0000000000000002E-3</v>
      </c>
      <c r="F22" s="377"/>
      <c r="G22" s="345">
        <v>0.01</v>
      </c>
      <c r="H22" s="346"/>
    </row>
    <row r="23" spans="2:8" x14ac:dyDescent="0.35">
      <c r="B23" s="404" t="s">
        <v>30</v>
      </c>
      <c r="C23" s="405"/>
      <c r="D23" s="405"/>
      <c r="E23" s="406"/>
      <c r="F23" s="406"/>
      <c r="G23" s="406"/>
      <c r="H23" s="407"/>
    </row>
    <row r="24" spans="2:8" s="78" customFormat="1" x14ac:dyDescent="0.35">
      <c r="B24" s="81" t="s">
        <v>97</v>
      </c>
      <c r="C24" s="82" t="s">
        <v>99</v>
      </c>
      <c r="D24" s="82" t="s">
        <v>151</v>
      </c>
      <c r="E24" s="82" t="s">
        <v>99</v>
      </c>
      <c r="F24" s="82" t="s">
        <v>199</v>
      </c>
      <c r="G24" s="82" t="s">
        <v>99</v>
      </c>
      <c r="H24" s="110" t="s">
        <v>98</v>
      </c>
    </row>
    <row r="25" spans="2:8" x14ac:dyDescent="0.35">
      <c r="B25" s="46" t="s">
        <v>28</v>
      </c>
      <c r="C25" s="49" t="s">
        <v>17</v>
      </c>
      <c r="D25" s="50" t="s">
        <v>92</v>
      </c>
      <c r="E25" s="49" t="s">
        <v>17</v>
      </c>
      <c r="F25" s="50" t="s">
        <v>92</v>
      </c>
      <c r="G25" s="49" t="s">
        <v>17</v>
      </c>
      <c r="H25" s="58" t="s">
        <v>79</v>
      </c>
    </row>
    <row r="26" spans="2:8" ht="15" thickBot="1" x14ac:dyDescent="0.4">
      <c r="B26" s="51" t="s">
        <v>27</v>
      </c>
      <c r="C26" s="412">
        <v>68</v>
      </c>
      <c r="D26" s="413"/>
      <c r="E26" s="402">
        <v>74</v>
      </c>
      <c r="F26" s="403"/>
      <c r="G26" s="422">
        <v>74</v>
      </c>
      <c r="H26" s="423"/>
    </row>
    <row r="27" spans="2:8" ht="15" customHeight="1" thickBot="1" x14ac:dyDescent="0.4">
      <c r="B27" s="399" t="s">
        <v>23</v>
      </c>
      <c r="C27" s="400"/>
      <c r="D27" s="400"/>
      <c r="E27" s="400"/>
      <c r="F27" s="400"/>
      <c r="G27" s="400"/>
      <c r="H27" s="401"/>
    </row>
    <row r="28" spans="2:8" x14ac:dyDescent="0.35">
      <c r="B28" s="22" t="s">
        <v>309</v>
      </c>
      <c r="C28" s="135"/>
      <c r="D28" s="135"/>
      <c r="E28" s="374"/>
      <c r="F28" s="374"/>
      <c r="G28" s="374"/>
      <c r="H28" s="375"/>
    </row>
    <row r="29" spans="2:8" ht="15" thickBot="1" x14ac:dyDescent="0.4">
      <c r="B29" s="30" t="s">
        <v>23</v>
      </c>
      <c r="C29" s="17">
        <v>10000000</v>
      </c>
      <c r="D29" s="17">
        <v>10000000</v>
      </c>
      <c r="E29" s="17">
        <v>10000000</v>
      </c>
      <c r="F29" s="17">
        <v>10000000</v>
      </c>
      <c r="G29" s="17">
        <v>10000000</v>
      </c>
      <c r="H29" s="23">
        <v>10000000</v>
      </c>
    </row>
    <row r="30" spans="2:8" ht="15" thickBot="1" x14ac:dyDescent="0.4">
      <c r="B30" s="12" t="s">
        <v>315</v>
      </c>
      <c r="C30" s="52">
        <f>C29/C7</f>
        <v>10.456400990430302</v>
      </c>
      <c r="D30" s="54">
        <f>D29/C7</f>
        <v>10.456400990430302</v>
      </c>
      <c r="E30" s="14">
        <f>E29/E7</f>
        <v>8.2710454684182544</v>
      </c>
      <c r="F30" s="14">
        <f>F29/E7</f>
        <v>8.2710454684182544</v>
      </c>
      <c r="G30" s="14">
        <f>G29/G7</f>
        <v>8.3206581973460434</v>
      </c>
      <c r="H30" s="28">
        <f>H29/G7</f>
        <v>8.3206581973460434</v>
      </c>
    </row>
    <row r="31" spans="2:8" x14ac:dyDescent="0.35">
      <c r="B31" s="22" t="s">
        <v>310</v>
      </c>
      <c r="C31" s="136"/>
      <c r="D31" s="136"/>
      <c r="E31" s="370"/>
      <c r="F31" s="370"/>
      <c r="G31" s="370"/>
      <c r="H31" s="371"/>
    </row>
    <row r="32" spans="2:8" ht="15" thickBot="1" x14ac:dyDescent="0.4">
      <c r="B32" s="30" t="s">
        <v>23</v>
      </c>
      <c r="C32" s="17">
        <v>10000000</v>
      </c>
      <c r="D32" s="17">
        <v>10000000</v>
      </c>
      <c r="E32" s="17">
        <v>10000000</v>
      </c>
      <c r="F32" s="17">
        <v>10000000</v>
      </c>
      <c r="G32" s="17">
        <v>10000000</v>
      </c>
      <c r="H32" s="23">
        <v>10000000</v>
      </c>
    </row>
    <row r="33" spans="2:8" ht="15" thickBot="1" x14ac:dyDescent="0.4">
      <c r="B33" s="12" t="s">
        <v>316</v>
      </c>
      <c r="C33" s="52">
        <f>C32/C7</f>
        <v>10.456400990430302</v>
      </c>
      <c r="D33" s="54">
        <f>D32/C7</f>
        <v>10.456400990430302</v>
      </c>
      <c r="E33" s="14">
        <f>E32/E7</f>
        <v>8.2710454684182544</v>
      </c>
      <c r="F33" s="14">
        <f>F32/E7</f>
        <v>8.2710454684182544</v>
      </c>
      <c r="G33" s="14">
        <f>G32/G7</f>
        <v>8.3206581973460434</v>
      </c>
      <c r="H33" s="28">
        <f>H32/G7</f>
        <v>8.3206581973460434</v>
      </c>
    </row>
    <row r="34" spans="2:8" x14ac:dyDescent="0.35">
      <c r="B34" s="22" t="s">
        <v>311</v>
      </c>
      <c r="C34" s="136"/>
      <c r="D34" s="136"/>
      <c r="E34" s="370"/>
      <c r="F34" s="370"/>
      <c r="G34" s="370"/>
      <c r="H34" s="371"/>
    </row>
    <row r="35" spans="2:8" ht="15" thickBot="1" x14ac:dyDescent="0.4">
      <c r="B35" s="30" t="s">
        <v>23</v>
      </c>
      <c r="C35" s="17">
        <v>0</v>
      </c>
      <c r="D35" s="17">
        <v>10000000</v>
      </c>
      <c r="E35" s="17">
        <v>10000000</v>
      </c>
      <c r="F35" s="17">
        <v>10000000</v>
      </c>
      <c r="G35" s="17">
        <v>10000000</v>
      </c>
      <c r="H35" s="23">
        <v>10000000</v>
      </c>
    </row>
    <row r="36" spans="2:8" ht="15" thickBot="1" x14ac:dyDescent="0.4">
      <c r="B36" s="12" t="s">
        <v>317</v>
      </c>
      <c r="C36" s="14">
        <f>C35/C7</f>
        <v>0</v>
      </c>
      <c r="D36" s="54">
        <f>D35/C7</f>
        <v>10.456400990430302</v>
      </c>
      <c r="E36" s="14">
        <f>E35/E7</f>
        <v>8.2710454684182544</v>
      </c>
      <c r="F36" s="14">
        <f>F35/E7</f>
        <v>8.2710454684182544</v>
      </c>
      <c r="G36" s="14">
        <f>G35/G7</f>
        <v>8.3206581973460434</v>
      </c>
      <c r="H36" s="28">
        <f>H35/G7</f>
        <v>8.3206581973460434</v>
      </c>
    </row>
    <row r="37" spans="2:8" x14ac:dyDescent="0.35">
      <c r="B37" s="22" t="s">
        <v>312</v>
      </c>
      <c r="C37" s="136"/>
      <c r="D37" s="136"/>
      <c r="E37" s="370"/>
      <c r="F37" s="370"/>
      <c r="G37" s="370"/>
      <c r="H37" s="371"/>
    </row>
    <row r="38" spans="2:8" ht="15" thickBot="1" x14ac:dyDescent="0.4">
      <c r="B38" s="30" t="s">
        <v>23</v>
      </c>
      <c r="C38" s="17">
        <v>0</v>
      </c>
      <c r="D38" s="17">
        <v>10000000</v>
      </c>
      <c r="E38" s="17">
        <v>0</v>
      </c>
      <c r="F38" s="17">
        <v>10000000</v>
      </c>
      <c r="G38" s="17">
        <v>0</v>
      </c>
      <c r="H38" s="23">
        <v>10000000</v>
      </c>
    </row>
    <row r="39" spans="2:8" ht="15" thickBot="1" x14ac:dyDescent="0.4">
      <c r="B39" s="12" t="s">
        <v>318</v>
      </c>
      <c r="C39" s="14">
        <f>C38/C7</f>
        <v>0</v>
      </c>
      <c r="D39" s="54">
        <f>D38/C7</f>
        <v>10.456400990430302</v>
      </c>
      <c r="E39" s="14">
        <f>E38/E7</f>
        <v>0</v>
      </c>
      <c r="F39" s="14">
        <f>F38/E7</f>
        <v>8.2710454684182544</v>
      </c>
      <c r="G39" s="14">
        <f>G38/G7</f>
        <v>0</v>
      </c>
      <c r="H39" s="28">
        <f>H38/G7</f>
        <v>8.3206581973460434</v>
      </c>
    </row>
    <row r="40" spans="2:8" x14ac:dyDescent="0.35">
      <c r="B40" s="22" t="s">
        <v>313</v>
      </c>
      <c r="C40" s="136"/>
      <c r="D40" s="136"/>
      <c r="E40" s="370"/>
      <c r="F40" s="370"/>
      <c r="G40" s="370"/>
      <c r="H40" s="371"/>
    </row>
    <row r="41" spans="2:8" ht="15" thickBot="1" x14ac:dyDescent="0.4">
      <c r="B41" s="30" t="s">
        <v>23</v>
      </c>
      <c r="C41" s="17">
        <v>0</v>
      </c>
      <c r="D41" s="17">
        <v>10000000</v>
      </c>
      <c r="E41" s="17">
        <v>0</v>
      </c>
      <c r="F41" s="17">
        <v>10000000</v>
      </c>
      <c r="G41" s="17">
        <v>0</v>
      </c>
      <c r="H41" s="23">
        <v>10000000</v>
      </c>
    </row>
    <row r="42" spans="2:8" ht="15" thickBot="1" x14ac:dyDescent="0.4">
      <c r="B42" s="12" t="s">
        <v>319</v>
      </c>
      <c r="C42" s="14">
        <f>C41/C7</f>
        <v>0</v>
      </c>
      <c r="D42" s="54">
        <f>D41/C7</f>
        <v>10.456400990430302</v>
      </c>
      <c r="E42" s="14">
        <f>E41/E7</f>
        <v>0</v>
      </c>
      <c r="F42" s="14">
        <f>F41/E7</f>
        <v>8.2710454684182544</v>
      </c>
      <c r="G42" s="14">
        <f>G41/G7</f>
        <v>0</v>
      </c>
      <c r="H42" s="28">
        <f>H41/G7</f>
        <v>8.3206581973460434</v>
      </c>
    </row>
    <row r="43" spans="2:8" x14ac:dyDescent="0.35">
      <c r="B43" s="22" t="s">
        <v>314</v>
      </c>
      <c r="C43" s="135"/>
      <c r="D43" s="135"/>
      <c r="E43" s="372"/>
      <c r="F43" s="372"/>
      <c r="G43" s="372"/>
      <c r="H43" s="373"/>
    </row>
    <row r="44" spans="2:8" ht="15" thickBot="1" x14ac:dyDescent="0.4">
      <c r="B44" s="30" t="s">
        <v>23</v>
      </c>
      <c r="C44" s="17">
        <v>0</v>
      </c>
      <c r="D44" s="19">
        <v>10654065</v>
      </c>
      <c r="E44" s="17">
        <v>0</v>
      </c>
      <c r="F44" s="19">
        <v>10000251</v>
      </c>
      <c r="G44" s="17">
        <v>0</v>
      </c>
      <c r="H44" s="26">
        <v>10000289</v>
      </c>
    </row>
    <row r="45" spans="2:8" ht="15" thickBot="1" x14ac:dyDescent="0.4">
      <c r="B45" s="12" t="s">
        <v>320</v>
      </c>
      <c r="C45" s="15">
        <f>C44/C7</f>
        <v>0</v>
      </c>
      <c r="D45" s="55">
        <f>D44/C7</f>
        <v>11.140317581810882</v>
      </c>
      <c r="E45" s="15">
        <f>E44/E7</f>
        <v>0</v>
      </c>
      <c r="F45" s="67">
        <f>F44/E7</f>
        <v>8.2712530716595101</v>
      </c>
      <c r="G45" s="15">
        <f>G44/G7</f>
        <v>0</v>
      </c>
      <c r="H45" s="16">
        <f>H44/G7</f>
        <v>8.320898664367947</v>
      </c>
    </row>
    <row r="46" spans="2:8" ht="17.5" thickBot="1" x14ac:dyDescent="0.4">
      <c r="B46" s="399" t="s">
        <v>84</v>
      </c>
      <c r="C46" s="400"/>
      <c r="D46" s="400"/>
      <c r="E46" s="400"/>
      <c r="F46" s="400"/>
      <c r="G46" s="400"/>
      <c r="H46" s="401"/>
    </row>
    <row r="47" spans="2:8" x14ac:dyDescent="0.35">
      <c r="B47" s="22" t="s">
        <v>309</v>
      </c>
      <c r="C47" s="135"/>
      <c r="D47" s="135"/>
      <c r="E47" s="374"/>
      <c r="F47" s="374"/>
      <c r="G47" s="374"/>
      <c r="H47" s="375"/>
    </row>
    <row r="48" spans="2:8" ht="15" thickBot="1" x14ac:dyDescent="0.4">
      <c r="B48" s="221" t="s">
        <v>84</v>
      </c>
      <c r="C48" s="17">
        <v>445970</v>
      </c>
      <c r="D48" s="17">
        <v>1107767</v>
      </c>
      <c r="E48" s="17">
        <v>901443</v>
      </c>
      <c r="F48" s="17">
        <v>1280759</v>
      </c>
      <c r="G48" s="17">
        <v>862103</v>
      </c>
      <c r="H48" s="23">
        <v>1359876</v>
      </c>
    </row>
    <row r="49" spans="2:8" ht="15" thickBot="1" x14ac:dyDescent="0.4">
      <c r="B49" s="12" t="s">
        <v>321</v>
      </c>
      <c r="C49" s="14">
        <f>C48/C7</f>
        <v>0.46632411497022019</v>
      </c>
      <c r="D49" s="54">
        <f>D48/C7</f>
        <v>1.1583255955966003</v>
      </c>
      <c r="E49" s="52">
        <f>E48/E7</f>
        <v>0.74558760401873558</v>
      </c>
      <c r="F49" s="14">
        <f>F48/E7</f>
        <v>1.0593215923085895</v>
      </c>
      <c r="G49" s="14">
        <f>G48/G7</f>
        <v>0.71732643939066154</v>
      </c>
      <c r="H49" s="28">
        <f>H48/G7</f>
        <v>1.1315063386774147</v>
      </c>
    </row>
    <row r="50" spans="2:8" x14ac:dyDescent="0.35">
      <c r="B50" s="22" t="s">
        <v>310</v>
      </c>
      <c r="C50" s="136"/>
      <c r="D50" s="136"/>
      <c r="E50" s="370"/>
      <c r="F50" s="370"/>
      <c r="G50" s="370"/>
      <c r="H50" s="371"/>
    </row>
    <row r="51" spans="2:8" ht="15" thickBot="1" x14ac:dyDescent="0.4">
      <c r="B51" s="221" t="s">
        <v>85</v>
      </c>
      <c r="C51" s="10">
        <v>296604</v>
      </c>
      <c r="D51" s="10">
        <v>2060081</v>
      </c>
      <c r="E51" s="10">
        <v>733782</v>
      </c>
      <c r="F51" s="10">
        <v>1983491</v>
      </c>
      <c r="G51" s="10">
        <v>743952</v>
      </c>
      <c r="H51" s="27">
        <v>2040154</v>
      </c>
    </row>
    <row r="52" spans="2:8" ht="15" thickBot="1" x14ac:dyDescent="0.4">
      <c r="B52" s="12" t="s">
        <v>322</v>
      </c>
      <c r="C52" s="14">
        <f>C51/C7</f>
        <v>0.31014103593655895</v>
      </c>
      <c r="D52" s="54">
        <f>D51/C7</f>
        <v>2.1541033008766646</v>
      </c>
      <c r="E52" s="14">
        <f>E51/E7</f>
        <v>0.60691442859068834</v>
      </c>
      <c r="F52" s="14">
        <f>F51/E7</f>
        <v>1.6405544247198389</v>
      </c>
      <c r="G52" s="52">
        <f>G51/G7</f>
        <v>0.61901703072319836</v>
      </c>
      <c r="H52" s="28">
        <f>H51/G7</f>
        <v>1.6975424103948318</v>
      </c>
    </row>
    <row r="53" spans="2:8" x14ac:dyDescent="0.35">
      <c r="B53" s="22" t="s">
        <v>311</v>
      </c>
      <c r="C53" s="136"/>
      <c r="D53" s="136"/>
      <c r="E53" s="370"/>
      <c r="F53" s="370"/>
      <c r="G53" s="370"/>
      <c r="H53" s="371"/>
    </row>
    <row r="54" spans="2:8" ht="15" thickBot="1" x14ac:dyDescent="0.4">
      <c r="B54" s="221" t="s">
        <v>85</v>
      </c>
      <c r="C54" s="17">
        <v>0</v>
      </c>
      <c r="D54" s="17">
        <v>3482666</v>
      </c>
      <c r="E54" s="17">
        <v>305838</v>
      </c>
      <c r="F54" s="17">
        <v>3206833</v>
      </c>
      <c r="G54" s="17">
        <v>340552</v>
      </c>
      <c r="H54" s="23">
        <v>3232628</v>
      </c>
    </row>
    <row r="55" spans="2:8" ht="15" thickBot="1" x14ac:dyDescent="0.4">
      <c r="B55" s="12" t="s">
        <v>323</v>
      </c>
      <c r="C55" s="14">
        <f>C54/C7</f>
        <v>0</v>
      </c>
      <c r="D55" s="54">
        <f>D54/C7</f>
        <v>3.6416152211737938</v>
      </c>
      <c r="E55" s="14">
        <f>E54/E7</f>
        <v>0.25296000039701017</v>
      </c>
      <c r="F55" s="14">
        <f>F54/E7</f>
        <v>2.6523861552624113</v>
      </c>
      <c r="G55" s="52">
        <f>G54/G7</f>
        <v>0.28336167904225895</v>
      </c>
      <c r="H55" s="28">
        <f>H54/G7</f>
        <v>2.6897592667170342</v>
      </c>
    </row>
    <row r="56" spans="2:8" x14ac:dyDescent="0.35">
      <c r="B56" s="22" t="s">
        <v>312</v>
      </c>
      <c r="C56" s="136"/>
      <c r="D56" s="136"/>
      <c r="E56" s="370"/>
      <c r="F56" s="370"/>
      <c r="G56" s="370"/>
      <c r="H56" s="371"/>
    </row>
    <row r="57" spans="2:8" ht="15" thickBot="1" x14ac:dyDescent="0.4">
      <c r="B57" s="221" t="s">
        <v>85</v>
      </c>
      <c r="C57" s="17">
        <v>0</v>
      </c>
      <c r="D57" s="17">
        <v>5415779</v>
      </c>
      <c r="E57" s="17">
        <v>0</v>
      </c>
      <c r="F57" s="17">
        <v>4916189</v>
      </c>
      <c r="G57" s="17">
        <v>0</v>
      </c>
      <c r="H57" s="104">
        <v>4985798</v>
      </c>
    </row>
    <row r="58" spans="2:8" ht="15" thickBot="1" x14ac:dyDescent="0.4">
      <c r="B58" s="12" t="s">
        <v>324</v>
      </c>
      <c r="C58" s="14">
        <f>C57/C7</f>
        <v>0</v>
      </c>
      <c r="D58" s="54">
        <f>D57/C7</f>
        <v>5.6629556899551625</v>
      </c>
      <c r="E58" s="14">
        <f>E57/E7</f>
        <v>0</v>
      </c>
      <c r="F58" s="14">
        <f>F57/E7</f>
        <v>4.066202275033767</v>
      </c>
      <c r="G58" s="14">
        <f>G57/G7</f>
        <v>0</v>
      </c>
      <c r="H58" s="28">
        <f>H57/G7</f>
        <v>4.1485120999011507</v>
      </c>
    </row>
    <row r="59" spans="2:8" x14ac:dyDescent="0.35">
      <c r="B59" s="22" t="s">
        <v>313</v>
      </c>
      <c r="C59" s="136"/>
      <c r="D59" s="136"/>
      <c r="E59" s="370"/>
      <c r="F59" s="370"/>
      <c r="G59" s="370"/>
      <c r="H59" s="371"/>
    </row>
    <row r="60" spans="2:8" ht="15" thickBot="1" x14ac:dyDescent="0.4">
      <c r="B60" s="221" t="s">
        <v>85</v>
      </c>
      <c r="C60" s="17">
        <v>0</v>
      </c>
      <c r="D60" s="17">
        <v>7508873</v>
      </c>
      <c r="E60" s="17">
        <v>0</v>
      </c>
      <c r="F60" s="17">
        <v>7030228</v>
      </c>
      <c r="G60" s="17">
        <v>0</v>
      </c>
      <c r="H60" s="23">
        <v>7005612</v>
      </c>
    </row>
    <row r="61" spans="2:8" ht="15" thickBot="1" x14ac:dyDescent="0.4">
      <c r="B61" s="12" t="s">
        <v>325</v>
      </c>
      <c r="C61" s="14">
        <f>C60/C7</f>
        <v>0</v>
      </c>
      <c r="D61" s="54">
        <f>D60/C7</f>
        <v>7.8515787074215355</v>
      </c>
      <c r="E61" s="14">
        <f>E60/E7</f>
        <v>0</v>
      </c>
      <c r="F61" s="14">
        <f>F60/E7</f>
        <v>5.8147335441347119</v>
      </c>
      <c r="G61" s="14">
        <f>G60/G7</f>
        <v>0</v>
      </c>
      <c r="H61" s="28">
        <f>H60/G7</f>
        <v>5.8291302915225804</v>
      </c>
    </row>
    <row r="62" spans="2:8" x14ac:dyDescent="0.35">
      <c r="B62" s="22" t="s">
        <v>314</v>
      </c>
      <c r="C62" s="135"/>
      <c r="D62" s="135"/>
      <c r="E62" s="372"/>
      <c r="F62" s="372"/>
      <c r="G62" s="372"/>
      <c r="H62" s="373"/>
    </row>
    <row r="63" spans="2:8" ht="15" thickBot="1" x14ac:dyDescent="0.4">
      <c r="B63" s="221" t="s">
        <v>85</v>
      </c>
      <c r="C63" s="13">
        <v>0</v>
      </c>
      <c r="D63" s="19">
        <v>10654065</v>
      </c>
      <c r="E63" s="13">
        <v>0</v>
      </c>
      <c r="F63" s="19">
        <v>10000251</v>
      </c>
      <c r="G63" s="18">
        <v>0</v>
      </c>
      <c r="H63" s="26">
        <v>10000289</v>
      </c>
    </row>
    <row r="64" spans="2:8" ht="15" thickBot="1" x14ac:dyDescent="0.4">
      <c r="B64" s="12" t="s">
        <v>326</v>
      </c>
      <c r="C64" s="15">
        <f>C63/C7</f>
        <v>0</v>
      </c>
      <c r="D64" s="55">
        <f>D63/C7</f>
        <v>11.140317581810882</v>
      </c>
      <c r="E64" s="15">
        <f>E63/E7</f>
        <v>0</v>
      </c>
      <c r="F64" s="67">
        <f>F63/E7</f>
        <v>8.2712530716595101</v>
      </c>
      <c r="G64" s="15">
        <f>G63/G7</f>
        <v>0</v>
      </c>
      <c r="H64" s="16">
        <f>H63/G7</f>
        <v>8.320898664367947</v>
      </c>
    </row>
    <row r="66" spans="2:8" ht="15" thickBot="1" x14ac:dyDescent="0.4"/>
    <row r="67" spans="2:8" ht="41" customHeight="1" thickBot="1" x14ac:dyDescent="0.4">
      <c r="B67" s="545" t="s">
        <v>142</v>
      </c>
      <c r="C67" s="446" t="s">
        <v>269</v>
      </c>
      <c r="D67" s="447"/>
      <c r="E67" s="447"/>
      <c r="F67" s="448"/>
      <c r="G67" s="53"/>
      <c r="H67" s="63" t="s">
        <v>101</v>
      </c>
    </row>
    <row r="68" spans="2:8" ht="46" customHeight="1" thickBot="1" x14ac:dyDescent="0.4">
      <c r="B68" s="546"/>
      <c r="C68" s="449"/>
      <c r="D68" s="450"/>
      <c r="E68" s="450"/>
      <c r="F68" s="451"/>
      <c r="G68" s="61"/>
      <c r="H68" s="63" t="s">
        <v>102</v>
      </c>
    </row>
    <row r="69" spans="2:8" x14ac:dyDescent="0.35">
      <c r="B69" s="516" t="s">
        <v>8</v>
      </c>
      <c r="C69" s="497" t="s">
        <v>140</v>
      </c>
      <c r="D69" s="498"/>
      <c r="E69" s="440" t="s">
        <v>6</v>
      </c>
      <c r="F69" s="441"/>
      <c r="G69" s="488" t="s">
        <v>7</v>
      </c>
      <c r="H69" s="489"/>
    </row>
    <row r="70" spans="2:8" ht="31" customHeight="1" thickBot="1" x14ac:dyDescent="0.4">
      <c r="B70" s="517"/>
      <c r="C70" s="362" t="s">
        <v>141</v>
      </c>
      <c r="D70" s="363"/>
      <c r="E70" s="354" t="s">
        <v>187</v>
      </c>
      <c r="F70" s="355"/>
      <c r="G70" s="490" t="s">
        <v>188</v>
      </c>
      <c r="H70" s="491"/>
    </row>
    <row r="71" spans="2:8" x14ac:dyDescent="0.35">
      <c r="B71" s="25" t="s">
        <v>18</v>
      </c>
      <c r="C71" s="466">
        <v>1041157</v>
      </c>
      <c r="D71" s="483"/>
      <c r="E71" s="466">
        <v>1015490</v>
      </c>
      <c r="F71" s="483"/>
      <c r="G71" s="466">
        <v>1059576</v>
      </c>
      <c r="H71" s="467"/>
    </row>
    <row r="72" spans="2:8" x14ac:dyDescent="0.35">
      <c r="B72" s="25" t="s">
        <v>146</v>
      </c>
      <c r="C72" s="336">
        <v>978687.58</v>
      </c>
      <c r="D72" s="337"/>
      <c r="E72" s="336" t="s">
        <v>183</v>
      </c>
      <c r="F72" s="337"/>
      <c r="G72" s="336">
        <v>990746</v>
      </c>
      <c r="H72" s="338"/>
    </row>
    <row r="73" spans="2:8" x14ac:dyDescent="0.35">
      <c r="B73" s="20" t="s">
        <v>143</v>
      </c>
      <c r="C73" s="336">
        <v>512579</v>
      </c>
      <c r="D73" s="337"/>
      <c r="E73" s="336">
        <v>786043</v>
      </c>
      <c r="F73" s="337"/>
      <c r="G73" s="336">
        <v>808746</v>
      </c>
      <c r="H73" s="338"/>
    </row>
    <row r="74" spans="2:8" x14ac:dyDescent="0.35">
      <c r="B74" s="30" t="s">
        <v>81</v>
      </c>
      <c r="C74" s="336">
        <v>10000000</v>
      </c>
      <c r="D74" s="337"/>
      <c r="E74" s="336">
        <v>10000000</v>
      </c>
      <c r="F74" s="337"/>
      <c r="G74" s="336">
        <v>10000000</v>
      </c>
      <c r="H74" s="338"/>
    </row>
    <row r="75" spans="2:8" x14ac:dyDescent="0.35">
      <c r="B75" s="65" t="s">
        <v>145</v>
      </c>
      <c r="C75" s="334">
        <f>C72/C71</f>
        <v>0.94</v>
      </c>
      <c r="D75" s="335"/>
      <c r="E75" s="332" t="s">
        <v>17</v>
      </c>
      <c r="F75" s="544"/>
      <c r="G75" s="334">
        <f>G72/G71</f>
        <v>0.935040053757352</v>
      </c>
      <c r="H75" s="335"/>
    </row>
    <row r="76" spans="2:8" x14ac:dyDescent="0.35">
      <c r="B76" s="65" t="s">
        <v>144</v>
      </c>
      <c r="C76" s="514">
        <f>C73/C71</f>
        <v>0.4923167207251164</v>
      </c>
      <c r="D76" s="515"/>
      <c r="E76" s="538">
        <f>E73/E71</f>
        <v>0.77405292026509365</v>
      </c>
      <c r="F76" s="539"/>
      <c r="G76" s="506">
        <f>G73/G71</f>
        <v>0.76327323382183065</v>
      </c>
      <c r="H76" s="507"/>
    </row>
    <row r="77" spans="2:8" ht="15" thickBot="1" x14ac:dyDescent="0.4">
      <c r="B77" s="66" t="s">
        <v>80</v>
      </c>
      <c r="C77" s="454">
        <f>C74/C71</f>
        <v>9.6046993873162254</v>
      </c>
      <c r="D77" s="543"/>
      <c r="E77" s="540">
        <f>E74/E71</f>
        <v>9.847462801209268</v>
      </c>
      <c r="F77" s="541"/>
      <c r="G77" s="454">
        <f>G74/G71</f>
        <v>9.4377373590945819</v>
      </c>
      <c r="H77" s="455"/>
    </row>
    <row r="78" spans="2:8" ht="15" thickBot="1" x14ac:dyDescent="0.4">
      <c r="B78" s="387" t="s">
        <v>71</v>
      </c>
      <c r="C78" s="388"/>
      <c r="D78" s="388"/>
      <c r="E78" s="388"/>
      <c r="F78" s="388"/>
      <c r="G78" s="388"/>
      <c r="H78" s="389"/>
    </row>
    <row r="79" spans="2:8" x14ac:dyDescent="0.35">
      <c r="B79" s="60" t="s">
        <v>192</v>
      </c>
      <c r="C79" s="549" t="s">
        <v>17</v>
      </c>
      <c r="D79" s="550"/>
      <c r="E79" s="536">
        <v>7.4499999999999997E-2</v>
      </c>
      <c r="F79" s="537"/>
      <c r="G79" s="547" t="s">
        <v>17</v>
      </c>
      <c r="H79" s="548"/>
    </row>
    <row r="80" spans="2:8" x14ac:dyDescent="0.35">
      <c r="B80" s="29" t="s">
        <v>72</v>
      </c>
      <c r="C80" s="482">
        <v>7.1999999999999995E-2</v>
      </c>
      <c r="D80" s="551"/>
      <c r="E80" s="425" t="s">
        <v>17</v>
      </c>
      <c r="F80" s="542"/>
      <c r="G80" s="345">
        <v>7.2499999999999995E-2</v>
      </c>
      <c r="H80" s="346"/>
    </row>
    <row r="81" spans="2:8" x14ac:dyDescent="0.35">
      <c r="B81" s="20" t="s">
        <v>74</v>
      </c>
      <c r="C81" s="424">
        <v>0</v>
      </c>
      <c r="D81" s="552"/>
      <c r="E81" s="424">
        <v>0</v>
      </c>
      <c r="F81" s="552"/>
      <c r="G81" s="424">
        <v>0</v>
      </c>
      <c r="H81" s="553"/>
    </row>
    <row r="82" spans="2:8" x14ac:dyDescent="0.35">
      <c r="B82" s="20" t="s">
        <v>77</v>
      </c>
      <c r="C82" s="345">
        <v>0.02</v>
      </c>
      <c r="D82" s="384"/>
      <c r="E82" s="345">
        <v>0.02</v>
      </c>
      <c r="F82" s="384"/>
      <c r="G82" s="345">
        <v>0.02</v>
      </c>
      <c r="H82" s="346"/>
    </row>
    <row r="83" spans="2:8" ht="15" thickBot="1" x14ac:dyDescent="0.4">
      <c r="B83" s="20" t="s">
        <v>78</v>
      </c>
      <c r="C83" s="520">
        <v>3.5000000000000001E-3</v>
      </c>
      <c r="D83" s="521"/>
      <c r="E83" s="520">
        <v>8.0000000000000002E-3</v>
      </c>
      <c r="F83" s="521"/>
      <c r="G83" s="530">
        <v>0.01</v>
      </c>
      <c r="H83" s="531"/>
    </row>
    <row r="84" spans="2:8" x14ac:dyDescent="0.35">
      <c r="B84" s="522" t="s">
        <v>30</v>
      </c>
      <c r="C84" s="523"/>
      <c r="D84" s="523"/>
      <c r="E84" s="523"/>
      <c r="F84" s="523"/>
      <c r="G84" s="523"/>
      <c r="H84" s="524"/>
    </row>
    <row r="85" spans="2:8" x14ac:dyDescent="0.35">
      <c r="B85" s="81" t="s">
        <v>97</v>
      </c>
      <c r="C85" s="82" t="s">
        <v>99</v>
      </c>
      <c r="D85" s="82" t="s">
        <v>152</v>
      </c>
      <c r="E85" s="82" t="s">
        <v>99</v>
      </c>
      <c r="F85" s="82" t="s">
        <v>202</v>
      </c>
      <c r="G85" s="82" t="s">
        <v>99</v>
      </c>
      <c r="H85" s="110" t="s">
        <v>100</v>
      </c>
    </row>
    <row r="86" spans="2:8" x14ac:dyDescent="0.35">
      <c r="B86" s="46" t="s">
        <v>28</v>
      </c>
      <c r="C86" s="49" t="s">
        <v>17</v>
      </c>
      <c r="D86" s="50" t="s">
        <v>92</v>
      </c>
      <c r="E86" s="49" t="s">
        <v>17</v>
      </c>
      <c r="F86" s="50" t="s">
        <v>92</v>
      </c>
      <c r="G86" s="49" t="s">
        <v>17</v>
      </c>
      <c r="H86" s="58" t="s">
        <v>79</v>
      </c>
    </row>
    <row r="87" spans="2:8" ht="15" thickBot="1" x14ac:dyDescent="0.4">
      <c r="B87" s="51" t="s">
        <v>27</v>
      </c>
      <c r="C87" s="534">
        <v>69</v>
      </c>
      <c r="D87" s="535"/>
      <c r="E87" s="525">
        <v>68</v>
      </c>
      <c r="F87" s="526"/>
      <c r="G87" s="532">
        <v>69</v>
      </c>
      <c r="H87" s="533"/>
    </row>
    <row r="88" spans="2:8" ht="19" customHeight="1" thickBot="1" x14ac:dyDescent="0.4">
      <c r="B88" s="399" t="s">
        <v>23</v>
      </c>
      <c r="C88" s="400"/>
      <c r="D88" s="400"/>
      <c r="E88" s="400"/>
      <c r="F88" s="400"/>
      <c r="G88" s="400"/>
      <c r="H88" s="401"/>
    </row>
    <row r="89" spans="2:8" x14ac:dyDescent="0.35">
      <c r="B89" s="22" t="s">
        <v>309</v>
      </c>
      <c r="C89" s="135"/>
      <c r="D89" s="135"/>
      <c r="E89" s="528"/>
      <c r="F89" s="528"/>
      <c r="G89" s="528"/>
      <c r="H89" s="529"/>
    </row>
    <row r="90" spans="2:8" ht="15" thickBot="1" x14ac:dyDescent="0.4">
      <c r="B90" s="30" t="s">
        <v>23</v>
      </c>
      <c r="C90" s="17">
        <v>10000000</v>
      </c>
      <c r="D90" s="17">
        <v>10000000</v>
      </c>
      <c r="E90" s="17">
        <v>10000000</v>
      </c>
      <c r="F90" s="17">
        <v>10000000</v>
      </c>
      <c r="G90" s="17">
        <v>10000000</v>
      </c>
      <c r="H90" s="23">
        <v>10000000</v>
      </c>
    </row>
    <row r="91" spans="2:8" ht="15" thickBot="1" x14ac:dyDescent="0.4">
      <c r="B91" s="12" t="s">
        <v>315</v>
      </c>
      <c r="C91" s="14">
        <f>C90/C71</f>
        <v>9.6046993873162254</v>
      </c>
      <c r="D91" s="14">
        <f>D90/C71</f>
        <v>9.6046993873162254</v>
      </c>
      <c r="E91" s="52">
        <f>E90/E71</f>
        <v>9.847462801209268</v>
      </c>
      <c r="F91" s="54">
        <f>F90/E71</f>
        <v>9.847462801209268</v>
      </c>
      <c r="G91" s="14">
        <f>G90/G71</f>
        <v>9.4377373590945819</v>
      </c>
      <c r="H91" s="28">
        <f>H90/G71</f>
        <v>9.4377373590945819</v>
      </c>
    </row>
    <row r="92" spans="2:8" x14ac:dyDescent="0.35">
      <c r="B92" s="22" t="s">
        <v>310</v>
      </c>
      <c r="C92" s="136"/>
      <c r="D92" s="136"/>
      <c r="E92" s="527"/>
      <c r="F92" s="528"/>
      <c r="G92" s="528"/>
      <c r="H92" s="529"/>
    </row>
    <row r="93" spans="2:8" ht="15" thickBot="1" x14ac:dyDescent="0.4">
      <c r="B93" s="30" t="s">
        <v>23</v>
      </c>
      <c r="C93" s="17">
        <v>10000000</v>
      </c>
      <c r="D93" s="17">
        <v>10000000</v>
      </c>
      <c r="E93" s="17">
        <v>10000000</v>
      </c>
      <c r="F93" s="17">
        <v>10000000</v>
      </c>
      <c r="G93" s="17">
        <v>10000000</v>
      </c>
      <c r="H93" s="23">
        <v>10000000</v>
      </c>
    </row>
    <row r="94" spans="2:8" ht="15" thickBot="1" x14ac:dyDescent="0.4">
      <c r="B94" s="12" t="s">
        <v>316</v>
      </c>
      <c r="C94" s="14">
        <f>C93/C71</f>
        <v>9.6046993873162254</v>
      </c>
      <c r="D94" s="14">
        <f>D93/C71</f>
        <v>9.6046993873162254</v>
      </c>
      <c r="E94" s="52">
        <f>E93/E71</f>
        <v>9.847462801209268</v>
      </c>
      <c r="F94" s="54">
        <f>F93/E71</f>
        <v>9.847462801209268</v>
      </c>
      <c r="G94" s="14">
        <f>G93/G71</f>
        <v>9.4377373590945819</v>
      </c>
      <c r="H94" s="28">
        <f>H93/G71</f>
        <v>9.4377373590945819</v>
      </c>
    </row>
    <row r="95" spans="2:8" x14ac:dyDescent="0.35">
      <c r="B95" s="22" t="s">
        <v>311</v>
      </c>
      <c r="C95" s="136"/>
      <c r="D95" s="136"/>
      <c r="E95" s="527"/>
      <c r="F95" s="528"/>
      <c r="G95" s="528"/>
      <c r="H95" s="529"/>
    </row>
    <row r="96" spans="2:8" ht="15" thickBot="1" x14ac:dyDescent="0.4">
      <c r="B96" s="30" t="s">
        <v>23</v>
      </c>
      <c r="C96" s="17">
        <v>0</v>
      </c>
      <c r="D96" s="17">
        <v>10000000</v>
      </c>
      <c r="E96" s="17">
        <v>0</v>
      </c>
      <c r="F96" s="17">
        <v>10000000</v>
      </c>
      <c r="G96" s="17">
        <f>A95/G71</f>
        <v>0</v>
      </c>
      <c r="H96" s="23">
        <v>10000000</v>
      </c>
    </row>
    <row r="97" spans="2:8" ht="15" thickBot="1" x14ac:dyDescent="0.4">
      <c r="B97" s="12" t="s">
        <v>317</v>
      </c>
      <c r="C97" s="14">
        <f>C96/C71</f>
        <v>0</v>
      </c>
      <c r="D97" s="14">
        <f>D96/C71</f>
        <v>9.6046993873162254</v>
      </c>
      <c r="E97" s="14">
        <f>E96/E71</f>
        <v>0</v>
      </c>
      <c r="F97" s="54">
        <f>F96/E71</f>
        <v>9.847462801209268</v>
      </c>
      <c r="G97" s="14">
        <f>G96/G71</f>
        <v>0</v>
      </c>
      <c r="H97" s="28">
        <f>H96/G71</f>
        <v>9.4377373590945819</v>
      </c>
    </row>
    <row r="98" spans="2:8" x14ac:dyDescent="0.35">
      <c r="B98" s="22" t="s">
        <v>312</v>
      </c>
      <c r="C98" s="136"/>
      <c r="D98" s="136"/>
      <c r="E98" s="527"/>
      <c r="F98" s="528"/>
      <c r="G98" s="528"/>
      <c r="H98" s="529"/>
    </row>
    <row r="99" spans="2:8" ht="15" thickBot="1" x14ac:dyDescent="0.4">
      <c r="B99" s="30" t="s">
        <v>23</v>
      </c>
      <c r="C99" s="17">
        <v>0</v>
      </c>
      <c r="D99" s="17">
        <v>10000000</v>
      </c>
      <c r="E99" s="17">
        <v>0</v>
      </c>
      <c r="F99" s="17">
        <v>10000000</v>
      </c>
      <c r="G99" s="17">
        <v>0</v>
      </c>
      <c r="H99" s="23">
        <v>10000000</v>
      </c>
    </row>
    <row r="100" spans="2:8" ht="15" thickBot="1" x14ac:dyDescent="0.4">
      <c r="B100" s="12" t="s">
        <v>318</v>
      </c>
      <c r="C100" s="14">
        <f>C99/C71</f>
        <v>0</v>
      </c>
      <c r="D100" s="14">
        <f>D99/C71</f>
        <v>9.6046993873162254</v>
      </c>
      <c r="E100" s="14">
        <f>E99/E71</f>
        <v>0</v>
      </c>
      <c r="F100" s="54">
        <f>F99/E71</f>
        <v>9.847462801209268</v>
      </c>
      <c r="G100" s="14">
        <f>G99/G71</f>
        <v>0</v>
      </c>
      <c r="H100" s="28">
        <f>H99/G71</f>
        <v>9.4377373590945819</v>
      </c>
    </row>
    <row r="101" spans="2:8" x14ac:dyDescent="0.35">
      <c r="B101" s="22" t="s">
        <v>313</v>
      </c>
      <c r="C101" s="136"/>
      <c r="D101" s="136"/>
      <c r="E101" s="527"/>
      <c r="F101" s="528"/>
      <c r="G101" s="528"/>
      <c r="H101" s="529"/>
    </row>
    <row r="102" spans="2:8" ht="15" thickBot="1" x14ac:dyDescent="0.4">
      <c r="B102" s="30" t="s">
        <v>23</v>
      </c>
      <c r="C102" s="17">
        <v>0</v>
      </c>
      <c r="D102" s="17">
        <v>10000000</v>
      </c>
      <c r="E102" s="17">
        <v>0</v>
      </c>
      <c r="F102" s="17">
        <v>10000000</v>
      </c>
      <c r="G102" s="17">
        <v>0</v>
      </c>
      <c r="H102" s="23">
        <v>10000000</v>
      </c>
    </row>
    <row r="103" spans="2:8" ht="15" thickBot="1" x14ac:dyDescent="0.4">
      <c r="B103" s="12" t="s">
        <v>319</v>
      </c>
      <c r="C103" s="14">
        <f>C102/C71</f>
        <v>0</v>
      </c>
      <c r="D103" s="14">
        <f>D102/C71</f>
        <v>9.6046993873162254</v>
      </c>
      <c r="E103" s="14">
        <f>E102/E71</f>
        <v>0</v>
      </c>
      <c r="F103" s="54">
        <f>F102/E71</f>
        <v>9.847462801209268</v>
      </c>
      <c r="G103" s="14">
        <f>G102/G71</f>
        <v>0</v>
      </c>
      <c r="H103" s="28">
        <f>H102/G71</f>
        <v>9.4377373590945819</v>
      </c>
    </row>
    <row r="104" spans="2:8" ht="15" customHeight="1" x14ac:dyDescent="0.35">
      <c r="B104" s="22" t="s">
        <v>314</v>
      </c>
      <c r="C104" s="135"/>
      <c r="D104" s="135"/>
      <c r="E104" s="518"/>
      <c r="F104" s="518"/>
      <c r="G104" s="518"/>
      <c r="H104" s="519"/>
    </row>
    <row r="105" spans="2:8" ht="15" thickBot="1" x14ac:dyDescent="0.4">
      <c r="B105" s="30" t="s">
        <v>23</v>
      </c>
      <c r="C105" s="17">
        <v>0</v>
      </c>
      <c r="D105" s="19">
        <v>10618962</v>
      </c>
      <c r="E105" s="17">
        <v>0</v>
      </c>
      <c r="F105" s="19">
        <v>10000141</v>
      </c>
      <c r="G105" s="17">
        <v>0</v>
      </c>
      <c r="H105" s="26">
        <v>10000190</v>
      </c>
    </row>
    <row r="106" spans="2:8" ht="15" thickBot="1" x14ac:dyDescent="0.4">
      <c r="B106" s="12" t="s">
        <v>320</v>
      </c>
      <c r="C106" s="15">
        <f>C105/C71</f>
        <v>0</v>
      </c>
      <c r="D106" s="55">
        <f>D105/C71</f>
        <v>10.199193781533429</v>
      </c>
      <c r="E106" s="15">
        <f>E105/E71</f>
        <v>0</v>
      </c>
      <c r="F106" s="67">
        <f>F105/E71</f>
        <v>9.8476016504347648</v>
      </c>
      <c r="G106" s="15">
        <f>G105/G71</f>
        <v>0</v>
      </c>
      <c r="H106" s="16">
        <f>H105/G71</f>
        <v>9.437916676104404</v>
      </c>
    </row>
    <row r="107" spans="2:8" ht="17.5" thickBot="1" x14ac:dyDescent="0.4">
      <c r="B107" s="399" t="s">
        <v>84</v>
      </c>
      <c r="C107" s="400"/>
      <c r="D107" s="400"/>
      <c r="E107" s="400"/>
      <c r="F107" s="400"/>
      <c r="G107" s="400"/>
      <c r="H107" s="401"/>
    </row>
    <row r="108" spans="2:8" x14ac:dyDescent="0.35">
      <c r="B108" s="22" t="s">
        <v>309</v>
      </c>
      <c r="C108" s="135"/>
      <c r="D108" s="135"/>
      <c r="E108" s="528"/>
      <c r="F108" s="528"/>
      <c r="G108" s="528"/>
      <c r="H108" s="529"/>
    </row>
    <row r="109" spans="2:8" ht="15" thickBot="1" x14ac:dyDescent="0.4">
      <c r="B109" s="221" t="s">
        <v>84</v>
      </c>
      <c r="C109" s="17">
        <v>534674</v>
      </c>
      <c r="D109" s="17">
        <v>1212705</v>
      </c>
      <c r="E109" s="17">
        <v>630395</v>
      </c>
      <c r="F109" s="17">
        <v>1078451</v>
      </c>
      <c r="G109" s="17">
        <v>604943</v>
      </c>
      <c r="H109" s="23">
        <v>1196338</v>
      </c>
    </row>
    <row r="110" spans="2:8" ht="15" thickBot="1" x14ac:dyDescent="0.4">
      <c r="B110" s="12" t="s">
        <v>321</v>
      </c>
      <c r="C110" s="14">
        <f>C109/C71</f>
        <v>0.51353830402139156</v>
      </c>
      <c r="D110" s="54">
        <f>D109/C71</f>
        <v>1.1647666970495323</v>
      </c>
      <c r="E110" s="52">
        <f>E109/E71</f>
        <v>0.62077913125683171</v>
      </c>
      <c r="F110" s="14">
        <f>F109/E71</f>
        <v>1.0620006105426936</v>
      </c>
      <c r="G110" s="14">
        <f>G109/G71</f>
        <v>0.57092931512227529</v>
      </c>
      <c r="H110" s="28">
        <f>H109/G71</f>
        <v>1.1290723836704493</v>
      </c>
    </row>
    <row r="111" spans="2:8" x14ac:dyDescent="0.35">
      <c r="B111" s="22" t="s">
        <v>310</v>
      </c>
      <c r="C111" s="136"/>
      <c r="D111" s="136"/>
      <c r="E111" s="527"/>
      <c r="F111" s="528"/>
      <c r="G111" s="528"/>
      <c r="H111" s="529"/>
    </row>
    <row r="112" spans="2:8" ht="15" thickBot="1" x14ac:dyDescent="0.4">
      <c r="B112" s="221" t="s">
        <v>85</v>
      </c>
      <c r="C112" s="10">
        <v>396709</v>
      </c>
      <c r="D112" s="10">
        <v>2196863</v>
      </c>
      <c r="E112" s="10">
        <v>339934</v>
      </c>
      <c r="F112" s="10">
        <v>1733867</v>
      </c>
      <c r="G112" s="10">
        <v>368118</v>
      </c>
      <c r="H112" s="27">
        <v>1846163</v>
      </c>
    </row>
    <row r="113" spans="2:8" ht="15" thickBot="1" x14ac:dyDescent="0.4">
      <c r="B113" s="12" t="s">
        <v>322</v>
      </c>
      <c r="C113" s="52">
        <f>C112/C71</f>
        <v>0.38102706892428329</v>
      </c>
      <c r="D113" s="54">
        <f>D112/C71</f>
        <v>2.1100208710117685</v>
      </c>
      <c r="E113" s="14">
        <f>E112/E71</f>
        <v>0.33474874198662713</v>
      </c>
      <c r="F113" s="14">
        <f>F112/E71</f>
        <v>1.707419078474431</v>
      </c>
      <c r="G113" s="14">
        <f>G112/G71</f>
        <v>0.34742010011551788</v>
      </c>
      <c r="H113" s="28">
        <f>H112/G71</f>
        <v>1.7423601516078129</v>
      </c>
    </row>
    <row r="114" spans="2:8" x14ac:dyDescent="0.35">
      <c r="B114" s="22" t="s">
        <v>311</v>
      </c>
      <c r="C114" s="136"/>
      <c r="D114" s="136"/>
      <c r="E114" s="527"/>
      <c r="F114" s="528"/>
      <c r="G114" s="528"/>
      <c r="H114" s="529"/>
    </row>
    <row r="115" spans="2:8" ht="15" thickBot="1" x14ac:dyDescent="0.4">
      <c r="B115" s="221" t="s">
        <v>85</v>
      </c>
      <c r="C115" s="17">
        <v>0</v>
      </c>
      <c r="D115" s="17">
        <v>3639789</v>
      </c>
      <c r="E115" s="17">
        <v>0</v>
      </c>
      <c r="F115" s="17">
        <v>2928204</v>
      </c>
      <c r="G115" s="17">
        <v>0</v>
      </c>
      <c r="H115" s="23">
        <v>3018449</v>
      </c>
    </row>
    <row r="116" spans="2:8" ht="15" thickBot="1" x14ac:dyDescent="0.4">
      <c r="B116" s="12" t="s">
        <v>323</v>
      </c>
      <c r="C116" s="14">
        <f>C115/C71</f>
        <v>0</v>
      </c>
      <c r="D116" s="54">
        <f>D115/C71</f>
        <v>3.4959079178260337</v>
      </c>
      <c r="E116" s="14">
        <f>E115/E71</f>
        <v>0</v>
      </c>
      <c r="F116" s="14">
        <f>F115/E71</f>
        <v>2.8835379964352184</v>
      </c>
      <c r="G116" s="14">
        <f>G115/G71</f>
        <v>0</v>
      </c>
      <c r="H116" s="28">
        <f>H115/G71</f>
        <v>2.848732889382168</v>
      </c>
    </row>
    <row r="117" spans="2:8" x14ac:dyDescent="0.35">
      <c r="B117" s="22" t="s">
        <v>312</v>
      </c>
      <c r="C117" s="136"/>
      <c r="D117" s="136"/>
      <c r="E117" s="527"/>
      <c r="F117" s="528"/>
      <c r="G117" s="528"/>
      <c r="H117" s="529"/>
    </row>
    <row r="118" spans="2:8" ht="15" thickBot="1" x14ac:dyDescent="0.4">
      <c r="B118" s="221" t="s">
        <v>85</v>
      </c>
      <c r="C118" s="17">
        <v>0</v>
      </c>
      <c r="D118" s="17">
        <v>5562897</v>
      </c>
      <c r="E118" s="17">
        <v>0</v>
      </c>
      <c r="F118" s="17">
        <v>4656769</v>
      </c>
      <c r="G118" s="17">
        <v>0</v>
      </c>
      <c r="H118" s="23">
        <v>4780382</v>
      </c>
    </row>
    <row r="119" spans="2:8" ht="15" thickBot="1" x14ac:dyDescent="0.4">
      <c r="B119" s="12" t="s">
        <v>324</v>
      </c>
      <c r="C119" s="14">
        <f>C118/C71</f>
        <v>0</v>
      </c>
      <c r="D119" s="54">
        <f>D118/C71</f>
        <v>5.3429953407603268</v>
      </c>
      <c r="E119" s="14">
        <f>E118/E71</f>
        <v>0</v>
      </c>
      <c r="F119" s="14">
        <f>F118/E71</f>
        <v>4.5857359501324479</v>
      </c>
      <c r="G119" s="14">
        <f>G118/G71</f>
        <v>0</v>
      </c>
      <c r="H119" s="28">
        <f>H118/G71</f>
        <v>4.5115989792143276</v>
      </c>
    </row>
    <row r="120" spans="2:8" x14ac:dyDescent="0.35">
      <c r="B120" s="22" t="s">
        <v>313</v>
      </c>
      <c r="C120" s="136"/>
      <c r="D120" s="136"/>
      <c r="E120" s="527"/>
      <c r="F120" s="528"/>
      <c r="G120" s="528"/>
      <c r="H120" s="529"/>
    </row>
    <row r="121" spans="2:8" ht="15" thickBot="1" x14ac:dyDescent="0.4">
      <c r="B121" s="221" t="s">
        <v>85</v>
      </c>
      <c r="C121" s="17">
        <v>0</v>
      </c>
      <c r="D121" s="17">
        <v>7610063</v>
      </c>
      <c r="E121" s="17">
        <v>0</v>
      </c>
      <c r="F121" s="17">
        <v>6856662</v>
      </c>
      <c r="G121" s="17">
        <v>0</v>
      </c>
      <c r="H121" s="23">
        <v>6859816</v>
      </c>
    </row>
    <row r="122" spans="2:8" ht="15" thickBot="1" x14ac:dyDescent="0.4">
      <c r="B122" s="12" t="s">
        <v>325</v>
      </c>
      <c r="C122" s="14">
        <f>C121/C71</f>
        <v>0</v>
      </c>
      <c r="D122" s="54">
        <f>D121/C71</f>
        <v>7.3092367433537877</v>
      </c>
      <c r="E122" s="14">
        <f>E121/E71</f>
        <v>0</v>
      </c>
      <c r="F122" s="14">
        <f>F121/E71</f>
        <v>6.7520723985465141</v>
      </c>
      <c r="G122" s="14">
        <f>G121/G71</f>
        <v>0</v>
      </c>
      <c r="H122" s="28">
        <f>H121/G71</f>
        <v>6.4741141739714756</v>
      </c>
    </row>
    <row r="123" spans="2:8" x14ac:dyDescent="0.35">
      <c r="B123" s="22" t="s">
        <v>314</v>
      </c>
      <c r="C123" s="135"/>
      <c r="D123" s="135"/>
      <c r="E123" s="518"/>
      <c r="F123" s="518"/>
      <c r="G123" s="518"/>
      <c r="H123" s="519"/>
    </row>
    <row r="124" spans="2:8" ht="15" thickBot="1" x14ac:dyDescent="0.4">
      <c r="B124" s="221" t="s">
        <v>85</v>
      </c>
      <c r="C124" s="13">
        <v>0</v>
      </c>
      <c r="D124" s="19">
        <v>10618962</v>
      </c>
      <c r="E124" s="13">
        <v>0</v>
      </c>
      <c r="F124" s="19">
        <v>10000141</v>
      </c>
      <c r="G124" s="18">
        <v>0</v>
      </c>
      <c r="H124" s="26">
        <v>10000190</v>
      </c>
    </row>
    <row r="125" spans="2:8" ht="15" thickBot="1" x14ac:dyDescent="0.4">
      <c r="B125" s="12" t="s">
        <v>326</v>
      </c>
      <c r="C125" s="15">
        <f>C124/C71</f>
        <v>0</v>
      </c>
      <c r="D125" s="55">
        <f>D124/C71</f>
        <v>10.199193781533429</v>
      </c>
      <c r="E125" s="15">
        <f>E124/E71</f>
        <v>0</v>
      </c>
      <c r="F125" s="67">
        <f>F124/E71</f>
        <v>9.8476016504347648</v>
      </c>
      <c r="G125" s="15">
        <f>G124/G71</f>
        <v>0</v>
      </c>
      <c r="H125" s="16">
        <f>H124/G71</f>
        <v>9.437916676104404</v>
      </c>
    </row>
    <row r="127" spans="2:8" ht="15" thickBot="1" x14ac:dyDescent="0.4"/>
    <row r="128" spans="2:8" ht="41" customHeight="1" thickBot="1" x14ac:dyDescent="0.4">
      <c r="B128" s="348" t="s">
        <v>142</v>
      </c>
      <c r="C128" s="446" t="s">
        <v>203</v>
      </c>
      <c r="D128" s="447"/>
      <c r="E128" s="447"/>
      <c r="F128" s="448"/>
      <c r="G128" s="53"/>
      <c r="H128" s="63" t="s">
        <v>101</v>
      </c>
    </row>
    <row r="129" spans="2:8" ht="46" customHeight="1" thickBot="1" x14ac:dyDescent="0.4">
      <c r="B129" s="349"/>
      <c r="C129" s="449"/>
      <c r="D129" s="450"/>
      <c r="E129" s="450"/>
      <c r="F129" s="451"/>
      <c r="G129" s="61"/>
      <c r="H129" s="63" t="s">
        <v>102</v>
      </c>
    </row>
    <row r="130" spans="2:8" x14ac:dyDescent="0.35">
      <c r="B130" s="350" t="s">
        <v>8</v>
      </c>
      <c r="C130" s="360" t="s">
        <v>140</v>
      </c>
      <c r="D130" s="361"/>
      <c r="E130" s="440" t="s">
        <v>6</v>
      </c>
      <c r="F130" s="441"/>
      <c r="G130" s="488" t="s">
        <v>7</v>
      </c>
      <c r="H130" s="489"/>
    </row>
    <row r="131" spans="2:8" ht="30.5" customHeight="1" thickBot="1" x14ac:dyDescent="0.4">
      <c r="B131" s="351"/>
      <c r="C131" s="362" t="s">
        <v>141</v>
      </c>
      <c r="D131" s="363"/>
      <c r="E131" s="354" t="s">
        <v>187</v>
      </c>
      <c r="F131" s="355"/>
      <c r="G131" s="490" t="s">
        <v>188</v>
      </c>
      <c r="H131" s="491"/>
    </row>
    <row r="132" spans="2:8" x14ac:dyDescent="0.35">
      <c r="B132" s="25" t="s">
        <v>18</v>
      </c>
      <c r="C132" s="466">
        <v>1041157</v>
      </c>
      <c r="D132" s="483"/>
      <c r="E132" s="378">
        <v>1053191</v>
      </c>
      <c r="F132" s="379"/>
      <c r="G132" s="378">
        <v>1059576</v>
      </c>
      <c r="H132" s="393"/>
    </row>
    <row r="133" spans="2:8" x14ac:dyDescent="0.35">
      <c r="B133" s="25" t="s">
        <v>146</v>
      </c>
      <c r="C133" s="336">
        <v>978687.58</v>
      </c>
      <c r="D133" s="337"/>
      <c r="E133" s="495" t="s">
        <v>17</v>
      </c>
      <c r="F133" s="337"/>
      <c r="G133" s="336">
        <v>990746</v>
      </c>
      <c r="H133" s="338"/>
    </row>
    <row r="134" spans="2:8" x14ac:dyDescent="0.35">
      <c r="B134" s="20" t="s">
        <v>143</v>
      </c>
      <c r="C134" s="336">
        <v>512579</v>
      </c>
      <c r="D134" s="337"/>
      <c r="E134" s="336">
        <v>820729</v>
      </c>
      <c r="F134" s="337"/>
      <c r="G134" s="336">
        <v>808746</v>
      </c>
      <c r="H134" s="338"/>
    </row>
    <row r="135" spans="2:8" x14ac:dyDescent="0.35">
      <c r="B135" s="30" t="s">
        <v>81</v>
      </c>
      <c r="C135" s="336">
        <v>10000000</v>
      </c>
      <c r="D135" s="337"/>
      <c r="E135" s="390">
        <v>10000000</v>
      </c>
      <c r="F135" s="390"/>
      <c r="G135" s="390">
        <v>10000000</v>
      </c>
      <c r="H135" s="394"/>
    </row>
    <row r="136" spans="2:8" x14ac:dyDescent="0.35">
      <c r="B136" s="65" t="s">
        <v>145</v>
      </c>
      <c r="C136" s="334">
        <f>C133/C132</f>
        <v>0.94</v>
      </c>
      <c r="D136" s="335"/>
      <c r="E136" s="486" t="s">
        <v>17</v>
      </c>
      <c r="F136" s="487"/>
      <c r="G136" s="334">
        <f>G133/G132</f>
        <v>0.935040053757352</v>
      </c>
      <c r="H136" s="335"/>
    </row>
    <row r="137" spans="2:8" x14ac:dyDescent="0.35">
      <c r="B137" s="65" t="s">
        <v>144</v>
      </c>
      <c r="C137" s="514">
        <f>C134/C132</f>
        <v>0.4923167207251164</v>
      </c>
      <c r="D137" s="515"/>
      <c r="E137" s="437">
        <f>E134/E132</f>
        <v>0.77927840249299507</v>
      </c>
      <c r="F137" s="437"/>
      <c r="G137" s="438">
        <f>G134/G132</f>
        <v>0.76327323382183065</v>
      </c>
      <c r="H137" s="439"/>
    </row>
    <row r="138" spans="2:8" ht="15" thickBot="1" x14ac:dyDescent="0.4">
      <c r="B138" s="66" t="s">
        <v>80</v>
      </c>
      <c r="C138" s="454">
        <f>C135/C132</f>
        <v>9.6046993873162254</v>
      </c>
      <c r="D138" s="543"/>
      <c r="E138" s="392">
        <f>E135/E132</f>
        <v>9.4949539067462592</v>
      </c>
      <c r="F138" s="392"/>
      <c r="G138" s="415">
        <f>G135/G132</f>
        <v>9.4377373590945819</v>
      </c>
      <c r="H138" s="430"/>
    </row>
    <row r="139" spans="2:8" ht="15" thickBot="1" x14ac:dyDescent="0.4">
      <c r="B139" s="387" t="s">
        <v>71</v>
      </c>
      <c r="C139" s="388"/>
      <c r="D139" s="388"/>
      <c r="E139" s="388"/>
      <c r="F139" s="388"/>
      <c r="G139" s="388"/>
      <c r="H139" s="389"/>
    </row>
    <row r="140" spans="2:8" x14ac:dyDescent="0.35">
      <c r="B140" s="29" t="s">
        <v>72</v>
      </c>
      <c r="C140" s="482">
        <v>7.1999999999999995E-2</v>
      </c>
      <c r="D140" s="320"/>
      <c r="E140" s="345">
        <v>6.25E-2</v>
      </c>
      <c r="F140" s="427"/>
      <c r="G140" s="345">
        <v>7.2499999999999995E-2</v>
      </c>
      <c r="H140" s="427"/>
    </row>
    <row r="141" spans="2:8" x14ac:dyDescent="0.35">
      <c r="B141" s="20" t="s">
        <v>74</v>
      </c>
      <c r="C141" s="424">
        <v>0</v>
      </c>
      <c r="D141" s="320"/>
      <c r="E141" s="424">
        <v>0</v>
      </c>
      <c r="F141" s="320"/>
      <c r="G141" s="424">
        <v>0</v>
      </c>
      <c r="H141" s="427"/>
    </row>
    <row r="142" spans="2:8" x14ac:dyDescent="0.35">
      <c r="B142" s="20" t="s">
        <v>77</v>
      </c>
      <c r="C142" s="345">
        <v>0.02</v>
      </c>
      <c r="D142" s="384"/>
      <c r="E142" s="345">
        <v>0.02</v>
      </c>
      <c r="F142" s="384"/>
      <c r="G142" s="345">
        <v>0.02</v>
      </c>
      <c r="H142" s="346"/>
    </row>
    <row r="143" spans="2:8" ht="15" thickBot="1" x14ac:dyDescent="0.4">
      <c r="B143" s="20" t="s">
        <v>78</v>
      </c>
      <c r="C143" s="376">
        <v>3.5000000000000001E-3</v>
      </c>
      <c r="D143" s="377"/>
      <c r="E143" s="376">
        <v>8.0000000000000002E-3</v>
      </c>
      <c r="F143" s="377"/>
      <c r="G143" s="345">
        <v>0.01</v>
      </c>
      <c r="H143" s="346"/>
    </row>
    <row r="144" spans="2:8" x14ac:dyDescent="0.35">
      <c r="B144" s="404" t="s">
        <v>30</v>
      </c>
      <c r="C144" s="405"/>
      <c r="D144" s="405"/>
      <c r="E144" s="406"/>
      <c r="F144" s="406"/>
      <c r="G144" s="406"/>
      <c r="H144" s="407"/>
    </row>
    <row r="145" spans="2:8" x14ac:dyDescent="0.35">
      <c r="B145" s="81" t="s">
        <v>97</v>
      </c>
      <c r="C145" s="82" t="s">
        <v>99</v>
      </c>
      <c r="D145" s="82" t="s">
        <v>152</v>
      </c>
      <c r="E145" s="82" t="s">
        <v>99</v>
      </c>
      <c r="F145" s="82" t="s">
        <v>204</v>
      </c>
      <c r="G145" s="82" t="s">
        <v>99</v>
      </c>
      <c r="H145" s="110" t="s">
        <v>100</v>
      </c>
    </row>
    <row r="146" spans="2:8" x14ac:dyDescent="0.35">
      <c r="B146" s="46" t="s">
        <v>28</v>
      </c>
      <c r="C146" s="49" t="s">
        <v>17</v>
      </c>
      <c r="D146" s="50" t="s">
        <v>92</v>
      </c>
      <c r="E146" s="49" t="s">
        <v>17</v>
      </c>
      <c r="F146" s="50" t="s">
        <v>92</v>
      </c>
      <c r="G146" s="49" t="s">
        <v>17</v>
      </c>
      <c r="H146" s="58" t="s">
        <v>79</v>
      </c>
    </row>
    <row r="147" spans="2:8" ht="15" thickBot="1" x14ac:dyDescent="0.4">
      <c r="B147" s="51" t="s">
        <v>27</v>
      </c>
      <c r="C147" s="412">
        <v>69</v>
      </c>
      <c r="D147" s="413"/>
      <c r="E147" s="402">
        <v>71</v>
      </c>
      <c r="F147" s="403"/>
      <c r="G147" s="410">
        <v>69</v>
      </c>
      <c r="H147" s="411"/>
    </row>
    <row r="148" spans="2:8" ht="22.5" customHeight="1" thickBot="1" x14ac:dyDescent="0.4">
      <c r="B148" s="399" t="s">
        <v>23</v>
      </c>
      <c r="C148" s="400"/>
      <c r="D148" s="400"/>
      <c r="E148" s="400"/>
      <c r="F148" s="400"/>
      <c r="G148" s="400"/>
      <c r="H148" s="401"/>
    </row>
    <row r="149" spans="2:8" x14ac:dyDescent="0.35">
      <c r="B149" s="22" t="s">
        <v>309</v>
      </c>
      <c r="C149" s="135"/>
      <c r="D149" s="135"/>
      <c r="E149" s="374"/>
      <c r="F149" s="374"/>
      <c r="G149" s="374"/>
      <c r="H149" s="375"/>
    </row>
    <row r="150" spans="2:8" ht="15" thickBot="1" x14ac:dyDescent="0.4">
      <c r="B150" s="30" t="s">
        <v>23</v>
      </c>
      <c r="C150" s="17">
        <v>10000000</v>
      </c>
      <c r="D150" s="17">
        <v>10000000</v>
      </c>
      <c r="E150" s="17">
        <v>10000000</v>
      </c>
      <c r="F150" s="17">
        <v>10000000</v>
      </c>
      <c r="G150" s="17">
        <v>10000000</v>
      </c>
      <c r="H150" s="23">
        <v>10000000</v>
      </c>
    </row>
    <row r="151" spans="2:8" ht="15" thickBot="1" x14ac:dyDescent="0.4">
      <c r="B151" s="12" t="s">
        <v>315</v>
      </c>
      <c r="C151" s="52">
        <f>C150/C132</f>
        <v>9.6046993873162254</v>
      </c>
      <c r="D151" s="54">
        <f>D150/C132</f>
        <v>9.6046993873162254</v>
      </c>
      <c r="E151" s="14">
        <f>E150/E132</f>
        <v>9.4949539067462592</v>
      </c>
      <c r="F151" s="14">
        <f>F150/E132</f>
        <v>9.4949539067462592</v>
      </c>
      <c r="G151" s="14">
        <f>G150/G132</f>
        <v>9.4377373590945819</v>
      </c>
      <c r="H151" s="28">
        <f>H150/G132</f>
        <v>9.4377373590945819</v>
      </c>
    </row>
    <row r="152" spans="2:8" x14ac:dyDescent="0.35">
      <c r="B152" s="22" t="s">
        <v>310</v>
      </c>
      <c r="C152" s="136"/>
      <c r="D152" s="136"/>
      <c r="E152" s="370"/>
      <c r="F152" s="370"/>
      <c r="G152" s="370"/>
      <c r="H152" s="371"/>
    </row>
    <row r="153" spans="2:8" ht="15" thickBot="1" x14ac:dyDescent="0.4">
      <c r="B153" s="30" t="s">
        <v>23</v>
      </c>
      <c r="C153" s="17">
        <v>10000000</v>
      </c>
      <c r="D153" s="17">
        <v>10000000</v>
      </c>
      <c r="E153" s="17">
        <v>10000000</v>
      </c>
      <c r="F153" s="17">
        <v>10000000</v>
      </c>
      <c r="G153" s="17">
        <v>10000000</v>
      </c>
      <c r="H153" s="23">
        <v>10000000</v>
      </c>
    </row>
    <row r="154" spans="2:8" ht="15" thickBot="1" x14ac:dyDescent="0.4">
      <c r="B154" s="12" t="s">
        <v>316</v>
      </c>
      <c r="C154" s="52">
        <f>C153/C132</f>
        <v>9.6046993873162254</v>
      </c>
      <c r="D154" s="54">
        <f>D153/C132</f>
        <v>9.6046993873162254</v>
      </c>
      <c r="E154" s="14">
        <f>E153/E132</f>
        <v>9.4949539067462592</v>
      </c>
      <c r="F154" s="14">
        <f>F153/E132</f>
        <v>9.4949539067462592</v>
      </c>
      <c r="G154" s="14">
        <f>G153/G132</f>
        <v>9.4377373590945819</v>
      </c>
      <c r="H154" s="28">
        <f>H153/G132</f>
        <v>9.4377373590945819</v>
      </c>
    </row>
    <row r="155" spans="2:8" x14ac:dyDescent="0.35">
      <c r="B155" s="22" t="s">
        <v>311</v>
      </c>
      <c r="C155" s="136"/>
      <c r="D155" s="136"/>
      <c r="E155" s="370"/>
      <c r="F155" s="370"/>
      <c r="G155" s="370"/>
      <c r="H155" s="371"/>
    </row>
    <row r="156" spans="2:8" ht="15" thickBot="1" x14ac:dyDescent="0.4">
      <c r="B156" s="30" t="s">
        <v>23</v>
      </c>
      <c r="C156" s="17">
        <v>0</v>
      </c>
      <c r="D156" s="17">
        <v>10000000</v>
      </c>
      <c r="E156" s="17">
        <v>10000000</v>
      </c>
      <c r="F156" s="17">
        <v>10000000</v>
      </c>
      <c r="G156" s="17">
        <v>0</v>
      </c>
      <c r="H156" s="23">
        <v>10000000</v>
      </c>
    </row>
    <row r="157" spans="2:8" ht="15" thickBot="1" x14ac:dyDescent="0.4">
      <c r="B157" s="12" t="s">
        <v>317</v>
      </c>
      <c r="C157" s="14">
        <f>C156/C132</f>
        <v>0</v>
      </c>
      <c r="D157" s="54">
        <f>D156/C132</f>
        <v>9.6046993873162254</v>
      </c>
      <c r="E157" s="14">
        <f>E156/E132</f>
        <v>9.4949539067462592</v>
      </c>
      <c r="F157" s="14">
        <f>F156/E132</f>
        <v>9.4949539067462592</v>
      </c>
      <c r="G157" s="14">
        <f>G156/G132</f>
        <v>0</v>
      </c>
      <c r="H157" s="28">
        <f>H156/G132</f>
        <v>9.4377373590945819</v>
      </c>
    </row>
    <row r="158" spans="2:8" x14ac:dyDescent="0.35">
      <c r="B158" s="22" t="s">
        <v>312</v>
      </c>
      <c r="C158" s="136"/>
      <c r="D158" s="136"/>
      <c r="E158" s="370"/>
      <c r="F158" s="370"/>
      <c r="G158" s="370"/>
      <c r="H158" s="371"/>
    </row>
    <row r="159" spans="2:8" ht="15" thickBot="1" x14ac:dyDescent="0.4">
      <c r="B159" s="30" t="s">
        <v>23</v>
      </c>
      <c r="C159" s="17">
        <v>0</v>
      </c>
      <c r="D159" s="17">
        <v>10000000</v>
      </c>
      <c r="E159" s="17">
        <v>0</v>
      </c>
      <c r="F159" s="17">
        <v>10000000</v>
      </c>
      <c r="G159" s="17">
        <v>0</v>
      </c>
      <c r="H159" s="23">
        <v>10000000</v>
      </c>
    </row>
    <row r="160" spans="2:8" ht="15" thickBot="1" x14ac:dyDescent="0.4">
      <c r="B160" s="12" t="s">
        <v>318</v>
      </c>
      <c r="C160" s="14">
        <f>C159/C132</f>
        <v>0</v>
      </c>
      <c r="D160" s="54">
        <f>D159/C132</f>
        <v>9.6046993873162254</v>
      </c>
      <c r="E160" s="14">
        <f>E159/E132</f>
        <v>0</v>
      </c>
      <c r="F160" s="14">
        <f>F159/E132</f>
        <v>9.4949539067462592</v>
      </c>
      <c r="G160" s="14">
        <f>G159/G132</f>
        <v>0</v>
      </c>
      <c r="H160" s="28">
        <f>H159/G132</f>
        <v>9.4377373590945819</v>
      </c>
    </row>
    <row r="161" spans="2:8" x14ac:dyDescent="0.35">
      <c r="B161" s="22" t="s">
        <v>313</v>
      </c>
      <c r="C161" s="136"/>
      <c r="D161" s="136"/>
      <c r="E161" s="370"/>
      <c r="F161" s="370"/>
      <c r="G161" s="370"/>
      <c r="H161" s="371"/>
    </row>
    <row r="162" spans="2:8" ht="15" thickBot="1" x14ac:dyDescent="0.4">
      <c r="B162" s="30" t="s">
        <v>23</v>
      </c>
      <c r="C162" s="17">
        <v>0</v>
      </c>
      <c r="D162" s="17">
        <v>10000000</v>
      </c>
      <c r="E162" s="17">
        <v>0</v>
      </c>
      <c r="F162" s="17">
        <v>10000000</v>
      </c>
      <c r="G162" s="17">
        <v>0</v>
      </c>
      <c r="H162" s="23">
        <v>10000000</v>
      </c>
    </row>
    <row r="163" spans="2:8" ht="15" thickBot="1" x14ac:dyDescent="0.4">
      <c r="B163" s="12" t="s">
        <v>319</v>
      </c>
      <c r="C163" s="14">
        <f>C162/C132</f>
        <v>0</v>
      </c>
      <c r="D163" s="54">
        <f>D162/C132</f>
        <v>9.6046993873162254</v>
      </c>
      <c r="E163" s="14">
        <f>E162/E132</f>
        <v>0</v>
      </c>
      <c r="F163" s="14">
        <f>F162/E132</f>
        <v>9.4949539067462592</v>
      </c>
      <c r="G163" s="14">
        <f>G162/G132</f>
        <v>0</v>
      </c>
      <c r="H163" s="28">
        <f>H162/G132</f>
        <v>9.4377373590945819</v>
      </c>
    </row>
    <row r="164" spans="2:8" x14ac:dyDescent="0.35">
      <c r="B164" s="22" t="s">
        <v>314</v>
      </c>
      <c r="C164" s="135"/>
      <c r="D164" s="135"/>
      <c r="E164" s="372"/>
      <c r="F164" s="372"/>
      <c r="G164" s="372"/>
      <c r="H164" s="373"/>
    </row>
    <row r="165" spans="2:8" ht="15" thickBot="1" x14ac:dyDescent="0.4">
      <c r="B165" s="30" t="s">
        <v>23</v>
      </c>
      <c r="C165" s="17">
        <v>0</v>
      </c>
      <c r="D165" s="19">
        <v>10618962</v>
      </c>
      <c r="E165" s="17">
        <v>0</v>
      </c>
      <c r="F165" s="19">
        <v>10000041</v>
      </c>
      <c r="G165" s="17">
        <v>0</v>
      </c>
      <c r="H165" s="26">
        <v>10000190</v>
      </c>
    </row>
    <row r="166" spans="2:8" ht="15" thickBot="1" x14ac:dyDescent="0.4">
      <c r="B166" s="12" t="s">
        <v>320</v>
      </c>
      <c r="C166" s="15">
        <f>C165/C132</f>
        <v>0</v>
      </c>
      <c r="D166" s="55">
        <f>D165/C132</f>
        <v>10.199193781533429</v>
      </c>
      <c r="E166" s="15">
        <f>E165/E132</f>
        <v>0</v>
      </c>
      <c r="F166" s="67">
        <f>F165/E132</f>
        <v>9.4949928360572766</v>
      </c>
      <c r="G166" s="15">
        <f>G165/G132</f>
        <v>0</v>
      </c>
      <c r="H166" s="16">
        <f>H165/G132</f>
        <v>9.437916676104404</v>
      </c>
    </row>
    <row r="167" spans="2:8" ht="17.5" thickBot="1" x14ac:dyDescent="0.4">
      <c r="B167" s="399" t="s">
        <v>84</v>
      </c>
      <c r="C167" s="400"/>
      <c r="D167" s="400"/>
      <c r="E167" s="400"/>
      <c r="F167" s="400"/>
      <c r="G167" s="400"/>
      <c r="H167" s="401"/>
    </row>
    <row r="168" spans="2:8" x14ac:dyDescent="0.35">
      <c r="B168" s="22" t="s">
        <v>309</v>
      </c>
      <c r="C168" s="135"/>
      <c r="D168" s="135"/>
      <c r="E168" s="374"/>
      <c r="F168" s="374"/>
      <c r="G168" s="374"/>
      <c r="H168" s="375"/>
    </row>
    <row r="169" spans="2:8" ht="15" thickBot="1" x14ac:dyDescent="0.4">
      <c r="B169" s="221" t="s">
        <v>84</v>
      </c>
      <c r="C169" s="17">
        <v>534674</v>
      </c>
      <c r="D169" s="17">
        <v>1212705</v>
      </c>
      <c r="E169" s="17">
        <v>725076</v>
      </c>
      <c r="F169" s="17">
        <v>1120112</v>
      </c>
      <c r="G169" s="17">
        <v>604943</v>
      </c>
      <c r="H169" s="23">
        <v>1196338</v>
      </c>
    </row>
    <row r="170" spans="2:8" ht="15" thickBot="1" x14ac:dyDescent="0.4">
      <c r="B170" s="12" t="s">
        <v>321</v>
      </c>
      <c r="C170" s="14">
        <f>C169/C132</f>
        <v>0.51353830402139156</v>
      </c>
      <c r="D170" s="54">
        <f>D169/C132</f>
        <v>1.1647666970495323</v>
      </c>
      <c r="E170" s="52">
        <f>E169/E132</f>
        <v>0.68845631988879508</v>
      </c>
      <c r="F170" s="14">
        <f>F169/E132</f>
        <v>1.0635411810393367</v>
      </c>
      <c r="G170" s="14">
        <f>G169/G132</f>
        <v>0.57092931512227529</v>
      </c>
      <c r="H170" s="28">
        <f>H169/G132</f>
        <v>1.1290723836704493</v>
      </c>
    </row>
    <row r="171" spans="2:8" x14ac:dyDescent="0.35">
      <c r="B171" s="22" t="s">
        <v>310</v>
      </c>
      <c r="C171" s="136"/>
      <c r="D171" s="136"/>
      <c r="E171" s="370"/>
      <c r="F171" s="370"/>
      <c r="G171" s="370"/>
      <c r="H171" s="371"/>
    </row>
    <row r="172" spans="2:8" ht="15" thickBot="1" x14ac:dyDescent="0.4">
      <c r="B172" s="221" t="s">
        <v>85</v>
      </c>
      <c r="C172" s="10">
        <v>396709</v>
      </c>
      <c r="D172" s="10">
        <v>2196863</v>
      </c>
      <c r="E172" s="10">
        <v>513744</v>
      </c>
      <c r="F172" s="10">
        <v>1787960</v>
      </c>
      <c r="G172" s="10">
        <v>368118</v>
      </c>
      <c r="H172" s="27">
        <v>1846163</v>
      </c>
    </row>
    <row r="173" spans="2:8" ht="15" thickBot="1" x14ac:dyDescent="0.4">
      <c r="B173" s="12" t="s">
        <v>322</v>
      </c>
      <c r="C173" s="14">
        <f>C172/C132</f>
        <v>0.38102706892428329</v>
      </c>
      <c r="D173" s="54">
        <f>D172/C132</f>
        <v>2.1100208710117685</v>
      </c>
      <c r="E173" s="52">
        <f>E172/E132</f>
        <v>0.48779755998674507</v>
      </c>
      <c r="F173" s="14">
        <f>F172/E132</f>
        <v>1.6976597787106043</v>
      </c>
      <c r="G173" s="14">
        <f>G172/G132</f>
        <v>0.34742010011551788</v>
      </c>
      <c r="H173" s="28">
        <f>H172/G132</f>
        <v>1.7423601516078129</v>
      </c>
    </row>
    <row r="174" spans="2:8" x14ac:dyDescent="0.35">
      <c r="B174" s="22" t="s">
        <v>311</v>
      </c>
      <c r="C174" s="136"/>
      <c r="D174" s="136"/>
      <c r="E174" s="370"/>
      <c r="F174" s="370"/>
      <c r="G174" s="370"/>
      <c r="H174" s="371"/>
    </row>
    <row r="175" spans="2:8" ht="15" thickBot="1" x14ac:dyDescent="0.4">
      <c r="B175" s="221" t="s">
        <v>85</v>
      </c>
      <c r="C175" s="17">
        <v>0</v>
      </c>
      <c r="D175" s="17">
        <v>3639789</v>
      </c>
      <c r="E175" s="17">
        <v>21826</v>
      </c>
      <c r="F175" s="17">
        <v>2990559</v>
      </c>
      <c r="G175" s="17">
        <v>0</v>
      </c>
      <c r="H175" s="23">
        <v>3018449</v>
      </c>
    </row>
    <row r="176" spans="2:8" ht="15.5" customHeight="1" thickBot="1" x14ac:dyDescent="0.4">
      <c r="B176" s="12" t="s">
        <v>323</v>
      </c>
      <c r="C176" s="14">
        <f>C175/C132</f>
        <v>0</v>
      </c>
      <c r="D176" s="54">
        <f>D175/C132</f>
        <v>3.4959079178260337</v>
      </c>
      <c r="E176" s="52">
        <f>E175/E132</f>
        <v>2.0723686396864387E-2</v>
      </c>
      <c r="F176" s="14">
        <f>F175/E132</f>
        <v>2.839521986040519</v>
      </c>
      <c r="G176" s="14">
        <f>G175/G132</f>
        <v>0</v>
      </c>
      <c r="H176" s="28">
        <f>H175/G132</f>
        <v>2.848732889382168</v>
      </c>
    </row>
    <row r="177" spans="2:8" x14ac:dyDescent="0.35">
      <c r="B177" s="22" t="s">
        <v>312</v>
      </c>
      <c r="C177" s="136"/>
      <c r="D177" s="136"/>
      <c r="E177" s="370"/>
      <c r="F177" s="370"/>
      <c r="G177" s="370"/>
      <c r="H177" s="371"/>
    </row>
    <row r="178" spans="2:8" ht="15" thickBot="1" x14ac:dyDescent="0.4">
      <c r="B178" s="221" t="s">
        <v>85</v>
      </c>
      <c r="C178" s="17">
        <v>0</v>
      </c>
      <c r="D178" s="17">
        <v>5562897</v>
      </c>
      <c r="E178" s="17">
        <v>0</v>
      </c>
      <c r="F178" s="17">
        <v>4714091</v>
      </c>
      <c r="G178" s="17">
        <v>0</v>
      </c>
      <c r="H178" s="23">
        <v>4780382</v>
      </c>
    </row>
    <row r="179" spans="2:8" ht="15" thickBot="1" x14ac:dyDescent="0.4">
      <c r="B179" s="12" t="s">
        <v>324</v>
      </c>
      <c r="C179" s="14">
        <f>C178/C132</f>
        <v>0</v>
      </c>
      <c r="D179" s="54">
        <f>D178/C132</f>
        <v>5.3429953407603268</v>
      </c>
      <c r="E179" s="14">
        <f>E178/E132</f>
        <v>0</v>
      </c>
      <c r="F179" s="14">
        <f>F178/E132</f>
        <v>4.4760076757207381</v>
      </c>
      <c r="G179" s="14">
        <f>G178/G132</f>
        <v>0</v>
      </c>
      <c r="H179" s="28">
        <f>H178/G132</f>
        <v>4.5115989792143276</v>
      </c>
    </row>
    <row r="180" spans="2:8" x14ac:dyDescent="0.35">
      <c r="B180" s="22" t="s">
        <v>313</v>
      </c>
      <c r="C180" s="136"/>
      <c r="D180" s="136"/>
      <c r="E180" s="370"/>
      <c r="F180" s="370"/>
      <c r="G180" s="370"/>
      <c r="H180" s="371"/>
    </row>
    <row r="181" spans="2:8" ht="15" thickBot="1" x14ac:dyDescent="0.4">
      <c r="B181" s="221" t="s">
        <v>85</v>
      </c>
      <c r="C181" s="17">
        <v>0</v>
      </c>
      <c r="D181" s="17">
        <v>7610063</v>
      </c>
      <c r="E181" s="17">
        <v>0</v>
      </c>
      <c r="F181" s="17">
        <v>6888982</v>
      </c>
      <c r="G181" s="17">
        <v>0</v>
      </c>
      <c r="H181" s="23">
        <v>6859816</v>
      </c>
    </row>
    <row r="182" spans="2:8" ht="15" thickBot="1" x14ac:dyDescent="0.4">
      <c r="B182" s="12" t="s">
        <v>325</v>
      </c>
      <c r="C182" s="14">
        <f>C181/C132</f>
        <v>0</v>
      </c>
      <c r="D182" s="54">
        <f>D181/C132</f>
        <v>7.3092367433537877</v>
      </c>
      <c r="E182" s="14">
        <f>E181/E132</f>
        <v>0</v>
      </c>
      <c r="F182" s="14">
        <f>F181/E132</f>
        <v>6.5410566554404665</v>
      </c>
      <c r="G182" s="14">
        <f>G181/G132</f>
        <v>0</v>
      </c>
      <c r="H182" s="28">
        <f>H181/G132</f>
        <v>6.4741141739714756</v>
      </c>
    </row>
    <row r="183" spans="2:8" x14ac:dyDescent="0.35">
      <c r="B183" s="22" t="s">
        <v>314</v>
      </c>
      <c r="C183" s="135"/>
      <c r="D183" s="135"/>
      <c r="E183" s="372"/>
      <c r="F183" s="372"/>
      <c r="G183" s="372"/>
      <c r="H183" s="373"/>
    </row>
    <row r="184" spans="2:8" ht="15" thickBot="1" x14ac:dyDescent="0.4">
      <c r="B184" s="221" t="s">
        <v>85</v>
      </c>
      <c r="C184" s="13">
        <v>0</v>
      </c>
      <c r="D184" s="19">
        <v>10618962</v>
      </c>
      <c r="E184" s="13">
        <v>0</v>
      </c>
      <c r="F184" s="19">
        <v>10000041</v>
      </c>
      <c r="G184" s="18">
        <v>0</v>
      </c>
      <c r="H184" s="26">
        <v>10000190</v>
      </c>
    </row>
    <row r="185" spans="2:8" ht="15" thickBot="1" x14ac:dyDescent="0.4">
      <c r="B185" s="12" t="s">
        <v>86</v>
      </c>
      <c r="C185" s="15">
        <f>C184/C132</f>
        <v>0</v>
      </c>
      <c r="D185" s="55">
        <f>D184/C132</f>
        <v>10.199193781533429</v>
      </c>
      <c r="E185" s="15">
        <f>E184/E132</f>
        <v>0</v>
      </c>
      <c r="F185" s="67">
        <f>F184/E132</f>
        <v>9.4949928360572766</v>
      </c>
      <c r="G185" s="15">
        <f>G184/G132</f>
        <v>0</v>
      </c>
      <c r="H185" s="16">
        <f>H184/G132</f>
        <v>9.437916676104404</v>
      </c>
    </row>
  </sheetData>
  <sheetProtection algorithmName="SHA-512" hashValue="CLWhx1hIWzmjRwbRfm9YRjrH/ctr4PvhlprleksqbMpRHOyVAvfCpP8/Ij5p1ihDXiF3WJNPxmyB9A0iPRvdyg==" saltValue="XDl6zyZvycjVqc/Ez918aQ==" spinCount="100000" sheet="1" selectLockedCells="1" selectUnlockedCells="1"/>
  <mergeCells count="199">
    <mergeCell ref="B67:B68"/>
    <mergeCell ref="E123:H123"/>
    <mergeCell ref="E120:H120"/>
    <mergeCell ref="E117:H117"/>
    <mergeCell ref="E114:H114"/>
    <mergeCell ref="E111:H111"/>
    <mergeCell ref="E108:H108"/>
    <mergeCell ref="B107:H107"/>
    <mergeCell ref="E70:F70"/>
    <mergeCell ref="E71:F71"/>
    <mergeCell ref="G79:H79"/>
    <mergeCell ref="C77:D77"/>
    <mergeCell ref="C79:D79"/>
    <mergeCell ref="C80:D80"/>
    <mergeCell ref="B88:H88"/>
    <mergeCell ref="E89:H89"/>
    <mergeCell ref="E92:H92"/>
    <mergeCell ref="E95:H95"/>
    <mergeCell ref="E81:F81"/>
    <mergeCell ref="E82:F82"/>
    <mergeCell ref="G80:H80"/>
    <mergeCell ref="G81:H81"/>
    <mergeCell ref="G82:H82"/>
    <mergeCell ref="C81:D81"/>
    <mergeCell ref="C75:D75"/>
    <mergeCell ref="E75:F75"/>
    <mergeCell ref="G75:H75"/>
    <mergeCell ref="C72:D72"/>
    <mergeCell ref="B167:H167"/>
    <mergeCell ref="E143:F143"/>
    <mergeCell ref="B144:H144"/>
    <mergeCell ref="E147:F147"/>
    <mergeCell ref="E140:F140"/>
    <mergeCell ref="E141:F141"/>
    <mergeCell ref="E142:F142"/>
    <mergeCell ref="G140:H140"/>
    <mergeCell ref="G141:H141"/>
    <mergeCell ref="G142:H142"/>
    <mergeCell ref="G143:H143"/>
    <mergeCell ref="G147:H147"/>
    <mergeCell ref="B139:H139"/>
    <mergeCell ref="E137:F137"/>
    <mergeCell ref="E138:F138"/>
    <mergeCell ref="E132:F132"/>
    <mergeCell ref="B128:B129"/>
    <mergeCell ref="B130:B131"/>
    <mergeCell ref="E134:F134"/>
    <mergeCell ref="E135:F135"/>
    <mergeCell ref="E168:H168"/>
    <mergeCell ref="E171:H171"/>
    <mergeCell ref="E174:H174"/>
    <mergeCell ref="E183:H183"/>
    <mergeCell ref="B148:H148"/>
    <mergeCell ref="E149:H149"/>
    <mergeCell ref="E152:H152"/>
    <mergeCell ref="E155:H155"/>
    <mergeCell ref="E164:H164"/>
    <mergeCell ref="E158:H158"/>
    <mergeCell ref="E161:H161"/>
    <mergeCell ref="E177:H177"/>
    <mergeCell ref="E180:H180"/>
    <mergeCell ref="G76:H76"/>
    <mergeCell ref="G77:H77"/>
    <mergeCell ref="C132:D132"/>
    <mergeCell ref="C133:D133"/>
    <mergeCell ref="C134:D134"/>
    <mergeCell ref="C135:D135"/>
    <mergeCell ref="C136:D136"/>
    <mergeCell ref="C137:D137"/>
    <mergeCell ref="C138:D138"/>
    <mergeCell ref="G132:H132"/>
    <mergeCell ref="G134:H134"/>
    <mergeCell ref="G135:H135"/>
    <mergeCell ref="G137:H137"/>
    <mergeCell ref="G138:H138"/>
    <mergeCell ref="G133:H133"/>
    <mergeCell ref="G136:H136"/>
    <mergeCell ref="E136:F136"/>
    <mergeCell ref="E133:F133"/>
    <mergeCell ref="E74:F74"/>
    <mergeCell ref="B69:B70"/>
    <mergeCell ref="E130:F130"/>
    <mergeCell ref="E131:F131"/>
    <mergeCell ref="G130:H130"/>
    <mergeCell ref="G131:H131"/>
    <mergeCell ref="C130:D130"/>
    <mergeCell ref="C131:D131"/>
    <mergeCell ref="E73:F73"/>
    <mergeCell ref="E104:H104"/>
    <mergeCell ref="E83:F83"/>
    <mergeCell ref="B84:H84"/>
    <mergeCell ref="E87:F87"/>
    <mergeCell ref="E98:H98"/>
    <mergeCell ref="E101:H101"/>
    <mergeCell ref="G83:H83"/>
    <mergeCell ref="G87:H87"/>
    <mergeCell ref="C83:D83"/>
    <mergeCell ref="C87:D87"/>
    <mergeCell ref="B78:H78"/>
    <mergeCell ref="E79:F79"/>
    <mergeCell ref="E76:F76"/>
    <mergeCell ref="E77:F77"/>
    <mergeCell ref="E80:F80"/>
    <mergeCell ref="E62:H62"/>
    <mergeCell ref="B27:H27"/>
    <mergeCell ref="E28:H28"/>
    <mergeCell ref="E31:H31"/>
    <mergeCell ref="E34:H34"/>
    <mergeCell ref="E43:H43"/>
    <mergeCell ref="E59:H59"/>
    <mergeCell ref="E17:F17"/>
    <mergeCell ref="E19:F19"/>
    <mergeCell ref="C18:D18"/>
    <mergeCell ref="E18:F18"/>
    <mergeCell ref="G18:H18"/>
    <mergeCell ref="C15:D15"/>
    <mergeCell ref="C17:D17"/>
    <mergeCell ref="C19:D19"/>
    <mergeCell ref="C20:D20"/>
    <mergeCell ref="C21:D21"/>
    <mergeCell ref="B46:H46"/>
    <mergeCell ref="E47:H47"/>
    <mergeCell ref="E50:H50"/>
    <mergeCell ref="E53:H53"/>
    <mergeCell ref="C16:D16"/>
    <mergeCell ref="E16:F16"/>
    <mergeCell ref="G16:H16"/>
    <mergeCell ref="B1:H2"/>
    <mergeCell ref="B3:B4"/>
    <mergeCell ref="B5:B6"/>
    <mergeCell ref="E5:F5"/>
    <mergeCell ref="E6:F6"/>
    <mergeCell ref="E12:F12"/>
    <mergeCell ref="E7:F7"/>
    <mergeCell ref="E9:F9"/>
    <mergeCell ref="E10:F10"/>
    <mergeCell ref="G5:H5"/>
    <mergeCell ref="G6:H6"/>
    <mergeCell ref="G7:H7"/>
    <mergeCell ref="G9:H9"/>
    <mergeCell ref="G10:H10"/>
    <mergeCell ref="G12:H12"/>
    <mergeCell ref="C5:D5"/>
    <mergeCell ref="C6:D6"/>
    <mergeCell ref="C7:D7"/>
    <mergeCell ref="C9:D9"/>
    <mergeCell ref="C10:D10"/>
    <mergeCell ref="C12:D12"/>
    <mergeCell ref="C11:D11"/>
    <mergeCell ref="E11:F11"/>
    <mergeCell ref="C8:D8"/>
    <mergeCell ref="G11:H11"/>
    <mergeCell ref="C3:F4"/>
    <mergeCell ref="C67:F68"/>
    <mergeCell ref="C128:F129"/>
    <mergeCell ref="C22:D22"/>
    <mergeCell ref="C26:D26"/>
    <mergeCell ref="C69:D69"/>
    <mergeCell ref="C70:D70"/>
    <mergeCell ref="C71:D71"/>
    <mergeCell ref="C73:D73"/>
    <mergeCell ref="C74:D74"/>
    <mergeCell ref="C76:D76"/>
    <mergeCell ref="E13:F13"/>
    <mergeCell ref="E22:F22"/>
    <mergeCell ref="B23:H23"/>
    <mergeCell ref="E26:F26"/>
    <mergeCell ref="E20:F20"/>
    <mergeCell ref="E21:F21"/>
    <mergeCell ref="E15:F15"/>
    <mergeCell ref="E37:H37"/>
    <mergeCell ref="E40:H40"/>
    <mergeCell ref="E56:H56"/>
    <mergeCell ref="E8:F8"/>
    <mergeCell ref="G8:H8"/>
    <mergeCell ref="G72:H72"/>
    <mergeCell ref="E72:F72"/>
    <mergeCell ref="C140:D140"/>
    <mergeCell ref="C141:D141"/>
    <mergeCell ref="C142:D142"/>
    <mergeCell ref="C143:D143"/>
    <mergeCell ref="C147:D147"/>
    <mergeCell ref="B14:H14"/>
    <mergeCell ref="G13:H13"/>
    <mergeCell ref="G15:H15"/>
    <mergeCell ref="G17:H17"/>
    <mergeCell ref="G19:H19"/>
    <mergeCell ref="G20:H20"/>
    <mergeCell ref="G21:H21"/>
    <mergeCell ref="G70:H70"/>
    <mergeCell ref="G71:H71"/>
    <mergeCell ref="G73:H73"/>
    <mergeCell ref="G74:H74"/>
    <mergeCell ref="G69:H69"/>
    <mergeCell ref="G22:H22"/>
    <mergeCell ref="G26:H26"/>
    <mergeCell ref="C13:D13"/>
    <mergeCell ref="E69:F69"/>
    <mergeCell ref="C82:D82"/>
  </mergeCells>
  <conditionalFormatting sqref="D25">
    <cfRule type="expression" dxfId="5" priority="4">
      <formula>D25=MAX(#REF!)</formula>
    </cfRule>
  </conditionalFormatting>
  <conditionalFormatting sqref="D86">
    <cfRule type="expression" dxfId="4" priority="3">
      <formula>D86=MAX(#REF!)</formula>
    </cfRule>
  </conditionalFormatting>
  <conditionalFormatting sqref="D146">
    <cfRule type="expression" dxfId="3" priority="1">
      <formula>D146=MAX(#REF!)</formula>
    </cfRule>
  </conditionalFormatting>
  <conditionalFormatting sqref="F25">
    <cfRule type="expression" dxfId="2" priority="7">
      <formula>F25=MAX(#REF!)</formula>
    </cfRule>
  </conditionalFormatting>
  <conditionalFormatting sqref="F86">
    <cfRule type="expression" dxfId="1" priority="6">
      <formula>F86=MAX(#REF!)</formula>
    </cfRule>
  </conditionalFormatting>
  <conditionalFormatting sqref="F146">
    <cfRule type="expression" dxfId="0" priority="5">
      <formula>F146=MAX(#REF!)</formula>
    </cfRule>
  </conditionalFormatting>
  <printOptions horizontalCentered="1" verticalCentered="1"/>
  <pageMargins left="0" right="0" top="0" bottom="0" header="0" footer="0"/>
  <pageSetup paperSize="9" scale="43" fitToHeight="0" orientation="landscape" r:id="rId1"/>
  <headerFooter>
    <oddFooter>&amp;L_x000D_&amp;1#&amp;"Calibri"&amp;8&amp;K0000FF Internal</oddFooter>
  </headerFooter>
  <ignoredErrors>
    <ignoredError sqref="I42 B46 E63 E64:F64 E60 E61:F62 E57 E58:F59 G44:H44 E44 E55:F55 E52:F52 H48 G49:H50 G30:H37 G38:H39 E40:H41 G45:H45 E45 E46:H47 G42:H42 E42 E43:H43 F42 F45 E38:F39 E30:F37 E49:F49 E53:F53 C40:D41 C54 C53:D53 G53:H53 C49:D50 C30:D37 C38:D39 C45:D45 C44 C42:D42 C43:D43 C46:D47 C52:D52 C57 C55:D56 G55:H55 C60 C58:D59 G58:H59 G57 C63 C61:D62 G61:H62 G60 C64:D64 G64:H64 G63:H63 E113:F114 E91:F104 E110:F111 B107:H107 C110:D111 G110:H111 C91:D104 G91:H104 C113:D114 G113:H114 G112 E151:F164 E170:F171 B167:H167 C170:D171 G170:H171 C151:D164 G151:H164 G52:H52 G51 H54 G116:H123 G115 G125:H125 G124 G106:H106 G105 G166:H166 G165 G173:H174 G172 G176:H183 G175 G185:H185 G184 G109 E116:F117 E115 E119:F120 E118 E122:F123 E121 E125:F125 E124 E106:F106 E105 G169 E173:F174 E176:F177 E179:F180 E178 E182:F183 E181 E185:F185 E184 E166:F166 E165 F50 C116:D117 C115 C119:D120 C118 C122:D123 C121 C125:D125 C124 C106:D106 C105 C166:D166 C165 C173:D174 C176:D177 C179:D180 C182:D183 B185:D185 C108:H108 C168:H16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pageSetUpPr fitToPage="1"/>
  </sheetPr>
  <dimension ref="B1:J31"/>
  <sheetViews>
    <sheetView zoomScale="70" zoomScaleNormal="70" workbookViewId="0">
      <selection activeCell="F19" sqref="F19"/>
    </sheetView>
  </sheetViews>
  <sheetFormatPr defaultColWidth="9.1796875" defaultRowHeight="12.5" x14ac:dyDescent="0.25"/>
  <cols>
    <col min="1" max="1" width="10.6328125" style="1" customWidth="1"/>
    <col min="2" max="2" width="50.36328125" style="1" customWidth="1"/>
    <col min="3" max="9" width="9.1796875" style="1"/>
    <col min="10" max="10" width="13.1796875" style="1" customWidth="1"/>
    <col min="11" max="16384" width="9.1796875" style="1"/>
  </cols>
  <sheetData>
    <row r="1" spans="2:10" ht="26.5" customHeight="1" x14ac:dyDescent="0.35">
      <c r="B1" s="260" t="s">
        <v>0</v>
      </c>
      <c r="C1" s="260"/>
      <c r="D1" s="260"/>
      <c r="E1" s="260"/>
      <c r="F1" s="260"/>
      <c r="G1" s="260"/>
      <c r="H1" s="260"/>
      <c r="I1" s="260"/>
      <c r="J1" s="260"/>
    </row>
    <row r="2" spans="2:10" ht="17.5" x14ac:dyDescent="0.35">
      <c r="B2" s="260" t="s">
        <v>1</v>
      </c>
      <c r="C2" s="260"/>
      <c r="D2" s="260"/>
      <c r="E2" s="260"/>
      <c r="F2" s="260"/>
      <c r="G2" s="260"/>
      <c r="H2" s="260"/>
      <c r="I2" s="260"/>
      <c r="J2" s="260"/>
    </row>
    <row r="18" spans="2:5" ht="26" x14ac:dyDescent="0.25">
      <c r="B18" s="130" t="s">
        <v>127</v>
      </c>
      <c r="C18" s="131"/>
      <c r="D18" s="131"/>
    </row>
    <row r="19" spans="2:5" s="243" customFormat="1" ht="18.5" x14ac:dyDescent="0.45">
      <c r="B19" s="261" t="s">
        <v>296</v>
      </c>
      <c r="C19" s="261"/>
      <c r="D19" s="261"/>
    </row>
    <row r="20" spans="2:5" ht="18.5" x14ac:dyDescent="0.45">
      <c r="B20" s="259" t="s">
        <v>130</v>
      </c>
      <c r="C20" s="259"/>
      <c r="D20" s="259"/>
    </row>
    <row r="21" spans="2:5" ht="18.5" x14ac:dyDescent="0.45">
      <c r="B21" s="259" t="s">
        <v>131</v>
      </c>
      <c r="C21" s="259"/>
      <c r="D21" s="259"/>
    </row>
    <row r="22" spans="2:5" ht="18" customHeight="1" x14ac:dyDescent="0.45">
      <c r="B22" s="259" t="s">
        <v>132</v>
      </c>
      <c r="C22" s="259"/>
      <c r="D22" s="259"/>
    </row>
    <row r="23" spans="2:5" s="244" customFormat="1" ht="19" customHeight="1" x14ac:dyDescent="0.45">
      <c r="B23" s="259" t="s">
        <v>337</v>
      </c>
      <c r="C23" s="259"/>
      <c r="D23" s="259"/>
    </row>
    <row r="24" spans="2:5" s="244" customFormat="1" ht="18.5" x14ac:dyDescent="0.45">
      <c r="B24" s="259" t="s">
        <v>297</v>
      </c>
      <c r="C24" s="259"/>
      <c r="D24" s="259"/>
    </row>
    <row r="25" spans="2:5" ht="18.5" x14ac:dyDescent="0.45">
      <c r="B25" s="242" t="s">
        <v>336</v>
      </c>
      <c r="C25" s="241"/>
      <c r="D25" s="241"/>
    </row>
    <row r="26" spans="2:5" s="239" customFormat="1" ht="18.5" x14ac:dyDescent="0.45">
      <c r="B26" s="240" t="s">
        <v>133</v>
      </c>
      <c r="C26" s="240"/>
      <c r="D26" s="240"/>
      <c r="E26" s="240"/>
    </row>
    <row r="27" spans="2:5" s="239" customFormat="1" ht="18.5" x14ac:dyDescent="0.45">
      <c r="B27" s="240" t="s">
        <v>134</v>
      </c>
    </row>
    <row r="28" spans="2:5" s="239" customFormat="1" ht="18.5" x14ac:dyDescent="0.45">
      <c r="B28" s="240" t="s">
        <v>135</v>
      </c>
    </row>
    <row r="29" spans="2:5" s="239" customFormat="1" ht="18.5" x14ac:dyDescent="0.45">
      <c r="B29" s="240" t="s">
        <v>136</v>
      </c>
    </row>
    <row r="30" spans="2:5" s="239" customFormat="1" ht="18.5" x14ac:dyDescent="0.45">
      <c r="B30" s="240" t="s">
        <v>137</v>
      </c>
    </row>
    <row r="31" spans="2:5" ht="26" x14ac:dyDescent="0.25">
      <c r="B31" s="133"/>
    </row>
  </sheetData>
  <sheetProtection algorithmName="SHA-512" hashValue="rOcItXbpdKm9ly6Y0yqDCSZhQOKnrR0G45bohsHQ/b0cJwGrsONjBabj9ZJsgMQdCCJqZ0B4v09wnWZpvcY/Pg==" saltValue="xOVowJVECO6gS1GsKhXfxw==" spinCount="100000" sheet="1" objects="1" scenarios="1"/>
  <mergeCells count="8">
    <mergeCell ref="B24:D24"/>
    <mergeCell ref="B23:D23"/>
    <mergeCell ref="B22:D22"/>
    <mergeCell ref="B1:J1"/>
    <mergeCell ref="B2:J2"/>
    <mergeCell ref="B19:D19"/>
    <mergeCell ref="B20:D20"/>
    <mergeCell ref="B21:D21"/>
  </mergeCells>
  <hyperlinks>
    <hyperlink ref="B19" location="'PIAS Approved ILPs'!A1" display="PIAS Approved ILPs" xr:uid="{B41BB665-C000-44F0-8242-0668C2820A4D}"/>
    <hyperlink ref="B21" location="'What we like'!A1" display="What we like" xr:uid="{DBDFC2EE-D2B1-4F50-8681-A0087CC17D63}"/>
    <hyperlink ref="B20" location="'Non-Providers Products'!A1" display="Non-Providers Products" xr:uid="{12270AD8-1816-492A-B17C-0519287E72A3}"/>
    <hyperlink ref="B20:D20" location="'Product Structure'!A1" display="2. Product Structure" xr:uid="{755637D8-5CD8-42B4-94DA-1456CA0ED769}"/>
    <hyperlink ref="B21:D21" location="'Product Features'!A1" display="3. Product Features" xr:uid="{920ED8AD-2A45-4414-8B8B-FDAB4D639732}"/>
    <hyperlink ref="B19:D19" location="Summary!Print_Area" display="1. What we like &amp; USPs" xr:uid="{5E464F5B-6761-48A9-B128-03EEC878EC73}"/>
    <hyperlink ref="B27" location="'2) 75% FA, 25% IA'!A1" display="7.2 75% Fixed Account, 25% Index Account" xr:uid="{75C9C180-F16A-4306-9F8C-FB1A52901AE3}"/>
    <hyperlink ref="B29" location="'4) 25% FA, 75% IA'!A1" display="7.4 25% Fixed Account &amp; 75% Index Account" xr:uid="{ACBBF063-DDAD-4329-BC4E-8577BDCEA906}"/>
    <hyperlink ref="B28" location="'3) 50% FA, 50% IA'!A1" display="7.3 50% Fixed Account &amp; 50% Index Account" xr:uid="{7C4105D0-2021-4DE1-B762-B0BC1DA3B31D}"/>
    <hyperlink ref="B30" location="'5) 100% IA'!A1" display="7.5 100% Index Account" xr:uid="{29793C13-4B9C-4B5F-B6AB-D97DEE4FC9F4}"/>
    <hyperlink ref="B26" location="'1) 100% FA'!A1" display="7.1  100% Fixed Account" xr:uid="{3D814EBA-EA0B-4DF5-A27D-4807F3E5ABD6}"/>
    <hyperlink ref="B24" location="'Cost of Insurance (COI)'!A1" display="5. Cost Of Insurance (COI)" xr:uid="{825391B1-A874-42E5-B548-F808A97A8DBE}"/>
    <hyperlink ref="B24:D24" location="'Cost of Insurance (COI)'!Print_Area" display="6. Cost Of Insurance (COI)" xr:uid="{B325F0C0-9228-4B5A-BCD4-1D697B2B2905}"/>
    <hyperlink ref="B23" location="'Monthly Expense Charge'!A1" display="6. Monthly Expense Charge" xr:uid="{DB21DC5B-AF14-4CB8-90AE-48C8F00E3BC4}"/>
    <hyperlink ref="B23:D23" location="'Monthly Policy Expense Charge'!Print_Area" display="5. Monthly Policy Expense Charge" xr:uid="{4DC9B6DA-E8C8-4CB4-A8CF-CDD250E637FC}"/>
    <hyperlink ref="B22" location="'Single Premium ILPs'!A1" display="Single Premium ILP" xr:uid="{69A3BD98-797D-4000-8F16-D6C14223D7FD}"/>
    <hyperlink ref="B22:D22" location="'Fees &amp; Charges'!A1" display="4. Fees &amp; Charges" xr:uid="{715FBE51-94F5-4478-8F1F-F148E0D13167}"/>
  </hyperlinks>
  <printOptions horizontalCentered="1" verticalCentered="1"/>
  <pageMargins left="0" right="0" top="0" bottom="0" header="0" footer="0"/>
  <pageSetup paperSize="8" fitToHeight="0" orientation="landscape"/>
  <headerFooter>
    <oddFooter>&amp;L_x000D_&amp;1#&amp;"Calibri"&amp;8&amp;K0000FF Internal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63853-B2D4-4097-9941-4D9F8D4CE367}">
  <sheetPr>
    <tabColor rgb="FFC00000"/>
    <pageSetUpPr fitToPage="1"/>
  </sheetPr>
  <dimension ref="B1:D10"/>
  <sheetViews>
    <sheetView showGridLines="0" topLeftCell="B1" zoomScale="70" zoomScaleNormal="70" workbookViewId="0">
      <selection activeCell="D45" sqref="D45"/>
    </sheetView>
  </sheetViews>
  <sheetFormatPr defaultRowHeight="14.5" x14ac:dyDescent="0.35"/>
  <cols>
    <col min="1" max="1" width="10.6328125" customWidth="1"/>
    <col min="2" max="2" width="15.453125" customWidth="1"/>
    <col min="3" max="3" width="42.7265625" customWidth="1"/>
    <col min="4" max="4" width="178.54296875" customWidth="1"/>
  </cols>
  <sheetData>
    <row r="1" spans="2:4" ht="15" customHeight="1" x14ac:dyDescent="0.35">
      <c r="D1" s="164"/>
    </row>
    <row r="2" spans="2:4" ht="26" x14ac:dyDescent="0.35">
      <c r="B2" s="198" t="s">
        <v>289</v>
      </c>
    </row>
    <row r="3" spans="2:4" x14ac:dyDescent="0.35">
      <c r="B3" t="s">
        <v>333</v>
      </c>
    </row>
    <row r="5" spans="2:4" x14ac:dyDescent="0.35">
      <c r="B5" s="199" t="s">
        <v>290</v>
      </c>
      <c r="C5" s="199" t="s">
        <v>291</v>
      </c>
      <c r="D5" s="235" t="s">
        <v>327</v>
      </c>
    </row>
    <row r="6" spans="2:4" ht="15.5" x14ac:dyDescent="0.35">
      <c r="B6" s="200" t="s">
        <v>292</v>
      </c>
      <c r="C6" s="201" t="s">
        <v>298</v>
      </c>
      <c r="D6" s="236" t="s">
        <v>328</v>
      </c>
    </row>
    <row r="7" spans="2:4" x14ac:dyDescent="0.35">
      <c r="B7" s="200" t="s">
        <v>293</v>
      </c>
      <c r="C7" s="200" t="s">
        <v>300</v>
      </c>
      <c r="D7" s="237" t="s">
        <v>329</v>
      </c>
    </row>
    <row r="8" spans="2:4" x14ac:dyDescent="0.35">
      <c r="B8" s="200" t="s">
        <v>294</v>
      </c>
      <c r="C8" s="200" t="s">
        <v>301</v>
      </c>
      <c r="D8" s="237" t="s">
        <v>330</v>
      </c>
    </row>
    <row r="9" spans="2:4" x14ac:dyDescent="0.35">
      <c r="B9" s="200" t="s">
        <v>295</v>
      </c>
      <c r="C9" s="200" t="s">
        <v>299</v>
      </c>
      <c r="D9" s="237" t="s">
        <v>331</v>
      </c>
    </row>
    <row r="10" spans="2:4" x14ac:dyDescent="0.35">
      <c r="B10" s="202" t="s">
        <v>302</v>
      </c>
      <c r="C10" s="202" t="s">
        <v>303</v>
      </c>
      <c r="D10" s="238" t="s">
        <v>332</v>
      </c>
    </row>
  </sheetData>
  <sheetProtection algorithmName="SHA-512" hashValue="Ghs3ZB+B8nX9fX26/eSJ6xNGomA0l5myueCR5eW7lPCOH17O0HGxYqWR+59bd+CiLWChIPNqYgp+8zX+Y+09CQ==" saltValue="K24zuYD7emM2RUtS0EDiZA==" spinCount="100000" sheet="1" objects="1" scenarios="1"/>
  <hyperlinks>
    <hyperlink ref="D6" r:id="rId1" xr:uid="{1B90EEC8-F54A-4766-BFE6-B61419A8D330}"/>
    <hyperlink ref="D7" r:id="rId2" xr:uid="{931D1F66-DFB2-41A8-BC23-6D4135DB1D48}"/>
    <hyperlink ref="D8" r:id="rId3" xr:uid="{CFC71716-69B4-433F-8DD7-3129FC92016A}"/>
    <hyperlink ref="D9" r:id="rId4" xr:uid="{B8E89BA5-DFFE-4929-BD3B-65F3C6DB58CB}"/>
    <hyperlink ref="D10" r:id="rId5" xr:uid="{AAFA7FE4-AA44-4184-95E6-A091C7C55B02}"/>
  </hyperlinks>
  <printOptions horizontalCentered="1" verticalCentered="1"/>
  <pageMargins left="0" right="0" top="0" bottom="0" header="0" footer="0"/>
  <pageSetup paperSize="9" scale="62" fitToHeight="0" orientation="landscape" r:id="rId6"/>
  <headerFooter>
    <oddFooter>&amp;L_x000D_&amp;1#&amp;"Calibri"&amp;8&amp;K0000FF Internal</oddFooter>
  </headerFooter>
  <drawing r:id="rId7"/>
  <tableParts count="1">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D5"/>
  <sheetViews>
    <sheetView showGridLines="0" tabSelected="1" topLeftCell="B1" zoomScale="70" zoomScaleNormal="70" workbookViewId="0">
      <selection activeCell="B3" sqref="B3"/>
    </sheetView>
  </sheetViews>
  <sheetFormatPr defaultRowHeight="14.5" x14ac:dyDescent="0.35"/>
  <cols>
    <col min="1" max="1" width="10.6328125" customWidth="1"/>
    <col min="2" max="2" width="15.453125" customWidth="1"/>
    <col min="3" max="3" width="42.7265625" customWidth="1"/>
    <col min="4" max="4" width="178.54296875" customWidth="1"/>
  </cols>
  <sheetData>
    <row r="1" spans="2:4" ht="15" customHeight="1" x14ac:dyDescent="0.35">
      <c r="C1" s="163"/>
      <c r="D1" s="164"/>
    </row>
    <row r="2" spans="2:4" x14ac:dyDescent="0.35">
      <c r="B2" s="165" t="s">
        <v>19</v>
      </c>
      <c r="C2" s="168" t="s">
        <v>20</v>
      </c>
      <c r="D2" s="169" t="s">
        <v>128</v>
      </c>
    </row>
    <row r="3" spans="2:4" ht="147.5" customHeight="1" x14ac:dyDescent="0.35">
      <c r="B3" s="177" t="s">
        <v>140</v>
      </c>
      <c r="C3" s="176" t="s">
        <v>141</v>
      </c>
      <c r="D3" s="31" t="s">
        <v>334</v>
      </c>
    </row>
    <row r="4" spans="2:4" s="8" customFormat="1" ht="217.5" customHeight="1" x14ac:dyDescent="0.35">
      <c r="B4" s="166" t="s">
        <v>22</v>
      </c>
      <c r="C4" s="180" t="s">
        <v>187</v>
      </c>
      <c r="D4" s="170" t="s">
        <v>250</v>
      </c>
    </row>
    <row r="5" spans="2:4" ht="328" customHeight="1" thickBot="1" x14ac:dyDescent="0.4">
      <c r="B5" s="167" t="s">
        <v>21</v>
      </c>
      <c r="C5" s="181" t="s">
        <v>188</v>
      </c>
      <c r="D5" s="74" t="s">
        <v>249</v>
      </c>
    </row>
  </sheetData>
  <sheetProtection algorithmName="SHA-512" hashValue="f/xpQFUTUBXyp9gAP0nQciCcQPeR5+BrmehQXxrjxUNvcygZpLqk8+ZG0qZ2NNiS+jtaT1GnrQbf4M+f/HpXCw==" saltValue="uIwUZVCdJQgMOwOFJ/YMEA==" spinCount="100000" sheet="1" objects="1" scenarios="1"/>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3:I4"/>
  <sheetViews>
    <sheetView zoomScale="70" zoomScaleNormal="70" workbookViewId="0">
      <selection activeCell="P22" sqref="P22"/>
    </sheetView>
  </sheetViews>
  <sheetFormatPr defaultColWidth="9.1796875" defaultRowHeight="12.5" x14ac:dyDescent="0.25"/>
  <cols>
    <col min="1" max="1" width="10.81640625" style="1" customWidth="1"/>
    <col min="2" max="8" width="9.1796875" style="1"/>
    <col min="9" max="9" width="13.1796875" style="1" customWidth="1"/>
    <col min="10" max="16384" width="9.1796875" style="1"/>
  </cols>
  <sheetData>
    <row r="3" spans="1:9" ht="18" customHeight="1" x14ac:dyDescent="0.35">
      <c r="A3" s="262" t="s">
        <v>0</v>
      </c>
      <c r="B3" s="262"/>
      <c r="C3" s="262"/>
      <c r="D3" s="262"/>
      <c r="E3" s="262"/>
      <c r="F3" s="262"/>
      <c r="G3" s="262"/>
      <c r="H3" s="262"/>
      <c r="I3" s="262"/>
    </row>
    <row r="4" spans="1:9" ht="17.5" x14ac:dyDescent="0.35">
      <c r="A4" s="262" t="s">
        <v>1</v>
      </c>
      <c r="B4" s="262"/>
      <c r="C4" s="262"/>
      <c r="D4" s="262"/>
      <c r="E4" s="262"/>
      <c r="F4" s="262"/>
      <c r="G4" s="262"/>
      <c r="H4" s="262"/>
      <c r="I4" s="262"/>
    </row>
  </sheetData>
  <sheetProtection algorithmName="SHA-512" hashValue="0aWGr/OS9/FjGejTszbgON758usER4RF6ev+9gOjg++jLFvPQ4XrLZYenFlTv0JrrL+7/AwrXxNsh1bZDXKhIw==" saltValue="IYNg5as0KvhECqVB4Q+CNQ==" spinCount="100000" sheet="1" selectLockedCells="1" selectUnlockedCells="1"/>
  <mergeCells count="2">
    <mergeCell ref="A3:I3"/>
    <mergeCell ref="A4:I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85416-1404-4698-96EB-8900FC1A0B7D}">
  <dimension ref="B1:H113"/>
  <sheetViews>
    <sheetView zoomScale="70" zoomScaleNormal="70" workbookViewId="0"/>
  </sheetViews>
  <sheetFormatPr defaultColWidth="8.81640625" defaultRowHeight="14.5" x14ac:dyDescent="0.35"/>
  <cols>
    <col min="1" max="1" width="10.6328125" style="105" customWidth="1"/>
    <col min="2" max="2" width="47.7265625" style="105" customWidth="1"/>
    <col min="3" max="3" width="126.26953125" style="105" customWidth="1"/>
    <col min="4" max="4" width="87.1796875" style="105" customWidth="1"/>
    <col min="5" max="5" width="113.81640625" style="105" customWidth="1"/>
    <col min="6" max="16384" width="8.81640625" style="105"/>
  </cols>
  <sheetData>
    <row r="1" spans="2:8" ht="15" customHeight="1" thickBot="1" x14ac:dyDescent="0.4"/>
    <row r="2" spans="2:8" ht="48" customHeight="1" thickBot="1" x14ac:dyDescent="0.4">
      <c r="B2" s="269" t="s">
        <v>64</v>
      </c>
      <c r="C2" s="270"/>
      <c r="D2" s="273"/>
      <c r="E2" s="273"/>
      <c r="F2" s="273"/>
      <c r="G2" s="273"/>
      <c r="H2" s="273"/>
    </row>
    <row r="3" spans="2:8" ht="42" customHeight="1" thickBot="1" x14ac:dyDescent="0.4">
      <c r="B3" s="271" t="s">
        <v>186</v>
      </c>
      <c r="C3" s="272"/>
      <c r="D3" s="273"/>
      <c r="E3" s="273"/>
      <c r="F3" s="273"/>
      <c r="G3" s="273"/>
      <c r="H3" s="273"/>
    </row>
    <row r="4" spans="2:8" ht="15" thickBot="1" x14ac:dyDescent="0.4">
      <c r="B4" s="161" t="s">
        <v>8</v>
      </c>
      <c r="C4" s="162" t="s">
        <v>63</v>
      </c>
      <c r="D4" s="273"/>
      <c r="E4" s="273"/>
      <c r="F4" s="273"/>
      <c r="G4" s="273"/>
      <c r="H4" s="273"/>
    </row>
    <row r="5" spans="2:8" x14ac:dyDescent="0.35">
      <c r="B5" s="274" t="s">
        <v>141</v>
      </c>
      <c r="C5" s="276"/>
      <c r="D5" s="273"/>
      <c r="E5" s="273"/>
      <c r="F5" s="273"/>
      <c r="G5" s="273"/>
      <c r="H5" s="273"/>
    </row>
    <row r="6" spans="2:8" x14ac:dyDescent="0.35">
      <c r="B6" s="275"/>
      <c r="C6" s="277"/>
      <c r="D6" s="273"/>
      <c r="E6" s="273"/>
      <c r="F6" s="273"/>
      <c r="G6" s="273"/>
      <c r="H6" s="273"/>
    </row>
    <row r="7" spans="2:8" x14ac:dyDescent="0.35">
      <c r="B7" s="275"/>
      <c r="C7" s="277"/>
      <c r="D7" s="273"/>
      <c r="E7" s="273"/>
      <c r="F7" s="273"/>
      <c r="G7" s="273"/>
      <c r="H7" s="273"/>
    </row>
    <row r="8" spans="2:8" x14ac:dyDescent="0.35">
      <c r="B8" s="275"/>
      <c r="C8" s="277"/>
      <c r="D8" s="273"/>
      <c r="E8" s="273"/>
      <c r="F8" s="273"/>
      <c r="G8" s="273"/>
      <c r="H8" s="273"/>
    </row>
    <row r="9" spans="2:8" x14ac:dyDescent="0.35">
      <c r="B9" s="275"/>
      <c r="C9" s="277"/>
      <c r="D9" s="273"/>
      <c r="E9" s="273"/>
      <c r="F9" s="273"/>
      <c r="G9" s="273"/>
      <c r="H9" s="273"/>
    </row>
    <row r="10" spans="2:8" x14ac:dyDescent="0.35">
      <c r="B10" s="275"/>
      <c r="C10" s="277"/>
      <c r="D10" s="273"/>
      <c r="E10" s="273"/>
      <c r="F10" s="273"/>
      <c r="G10" s="273"/>
      <c r="H10" s="273"/>
    </row>
    <row r="11" spans="2:8" x14ac:dyDescent="0.35">
      <c r="B11" s="275"/>
      <c r="C11" s="277"/>
      <c r="D11" s="273"/>
      <c r="E11" s="273"/>
      <c r="F11" s="273"/>
      <c r="G11" s="273"/>
      <c r="H11" s="273"/>
    </row>
    <row r="12" spans="2:8" x14ac:dyDescent="0.35">
      <c r="B12" s="275"/>
      <c r="C12" s="277"/>
      <c r="D12" s="273"/>
      <c r="E12" s="273"/>
      <c r="F12" s="273"/>
      <c r="G12" s="273"/>
      <c r="H12" s="273"/>
    </row>
    <row r="13" spans="2:8" x14ac:dyDescent="0.35">
      <c r="B13" s="275"/>
      <c r="C13" s="277"/>
      <c r="D13" s="273"/>
      <c r="E13" s="273"/>
      <c r="F13" s="273"/>
      <c r="G13" s="273"/>
      <c r="H13" s="273"/>
    </row>
    <row r="14" spans="2:8" x14ac:dyDescent="0.35">
      <c r="B14" s="275"/>
      <c r="C14" s="277"/>
      <c r="D14" s="273"/>
      <c r="E14" s="273"/>
      <c r="F14" s="273"/>
      <c r="G14" s="273"/>
      <c r="H14" s="273"/>
    </row>
    <row r="15" spans="2:8" x14ac:dyDescent="0.35">
      <c r="B15" s="275"/>
      <c r="C15" s="277"/>
      <c r="D15" s="273"/>
      <c r="E15" s="273"/>
      <c r="F15" s="273"/>
      <c r="G15" s="273"/>
      <c r="H15" s="273"/>
    </row>
    <row r="16" spans="2:8" x14ac:dyDescent="0.35">
      <c r="B16" s="275"/>
      <c r="C16" s="277"/>
      <c r="D16" s="273"/>
      <c r="E16" s="273"/>
      <c r="F16" s="273"/>
      <c r="G16" s="273"/>
      <c r="H16" s="273"/>
    </row>
    <row r="17" spans="2:8" x14ac:dyDescent="0.35">
      <c r="B17" s="275"/>
      <c r="C17" s="277"/>
      <c r="D17" s="273"/>
      <c r="E17" s="273"/>
      <c r="F17" s="273"/>
      <c r="G17" s="273"/>
      <c r="H17" s="273"/>
    </row>
    <row r="18" spans="2:8" x14ac:dyDescent="0.35">
      <c r="B18" s="275"/>
      <c r="C18" s="277"/>
      <c r="D18" s="273"/>
      <c r="E18" s="273"/>
      <c r="F18" s="273"/>
      <c r="G18" s="273"/>
      <c r="H18" s="273"/>
    </row>
    <row r="19" spans="2:8" x14ac:dyDescent="0.35">
      <c r="B19" s="275"/>
      <c r="C19" s="277"/>
      <c r="D19" s="273"/>
      <c r="E19" s="273"/>
      <c r="F19" s="273"/>
      <c r="G19" s="273"/>
      <c r="H19" s="273"/>
    </row>
    <row r="20" spans="2:8" x14ac:dyDescent="0.35">
      <c r="B20" s="275"/>
      <c r="C20" s="277"/>
      <c r="D20" s="273"/>
      <c r="E20" s="273"/>
      <c r="F20" s="273"/>
      <c r="G20" s="273"/>
      <c r="H20" s="273"/>
    </row>
    <row r="21" spans="2:8" x14ac:dyDescent="0.35">
      <c r="B21" s="275"/>
      <c r="C21" s="277"/>
      <c r="D21" s="273"/>
      <c r="E21" s="273"/>
      <c r="F21" s="273"/>
      <c r="G21" s="273"/>
      <c r="H21" s="273"/>
    </row>
    <row r="22" spans="2:8" x14ac:dyDescent="0.35">
      <c r="B22" s="275"/>
      <c r="C22" s="277"/>
      <c r="D22" s="273"/>
      <c r="E22" s="273"/>
      <c r="F22" s="273"/>
      <c r="G22" s="273"/>
      <c r="H22" s="273"/>
    </row>
    <row r="23" spans="2:8" x14ac:dyDescent="0.35">
      <c r="B23" s="275"/>
      <c r="C23" s="277"/>
      <c r="D23" s="273"/>
      <c r="E23" s="273"/>
      <c r="F23" s="273"/>
      <c r="G23" s="273"/>
      <c r="H23" s="273"/>
    </row>
    <row r="24" spans="2:8" x14ac:dyDescent="0.35">
      <c r="B24" s="275"/>
      <c r="C24" s="277"/>
      <c r="D24" s="273"/>
      <c r="E24" s="273"/>
      <c r="F24" s="273"/>
      <c r="G24" s="273"/>
      <c r="H24" s="273"/>
    </row>
    <row r="25" spans="2:8" x14ac:dyDescent="0.35">
      <c r="B25" s="275"/>
      <c r="C25" s="277"/>
      <c r="D25" s="273"/>
      <c r="E25" s="273"/>
      <c r="F25" s="273"/>
      <c r="G25" s="273"/>
      <c r="H25" s="273"/>
    </row>
    <row r="26" spans="2:8" x14ac:dyDescent="0.35">
      <c r="B26" s="275"/>
      <c r="C26" s="277"/>
      <c r="D26" s="273"/>
      <c r="E26" s="273"/>
      <c r="F26" s="273"/>
      <c r="G26" s="273"/>
      <c r="H26" s="273"/>
    </row>
    <row r="27" spans="2:8" x14ac:dyDescent="0.35">
      <c r="B27" s="275"/>
      <c r="C27" s="277"/>
      <c r="D27" s="273"/>
      <c r="E27" s="273"/>
      <c r="F27" s="273"/>
      <c r="G27" s="273"/>
      <c r="H27" s="273"/>
    </row>
    <row r="28" spans="2:8" x14ac:dyDescent="0.35">
      <c r="B28" s="275"/>
      <c r="C28" s="277"/>
      <c r="D28" s="273"/>
      <c r="E28" s="273"/>
      <c r="F28" s="273"/>
      <c r="G28" s="273"/>
      <c r="H28" s="273"/>
    </row>
    <row r="29" spans="2:8" x14ac:dyDescent="0.35">
      <c r="B29" s="275"/>
      <c r="C29" s="277"/>
      <c r="D29" s="273"/>
      <c r="E29" s="273"/>
      <c r="F29" s="273"/>
      <c r="G29" s="273"/>
      <c r="H29" s="273"/>
    </row>
    <row r="30" spans="2:8" x14ac:dyDescent="0.35">
      <c r="B30" s="275"/>
      <c r="C30" s="277"/>
      <c r="D30" s="273"/>
      <c r="E30" s="273"/>
      <c r="F30" s="273"/>
      <c r="G30" s="273"/>
      <c r="H30" s="273"/>
    </row>
    <row r="31" spans="2:8" ht="15" thickBot="1" x14ac:dyDescent="0.4">
      <c r="B31" s="275"/>
      <c r="C31" s="278"/>
      <c r="D31" s="273"/>
      <c r="E31" s="273"/>
      <c r="F31" s="273"/>
      <c r="G31" s="273"/>
      <c r="H31" s="273"/>
    </row>
    <row r="32" spans="2:8" x14ac:dyDescent="0.35">
      <c r="B32" s="274" t="s">
        <v>251</v>
      </c>
      <c r="C32" s="276"/>
      <c r="D32" s="273"/>
      <c r="E32" s="273"/>
      <c r="F32" s="273"/>
      <c r="G32" s="273"/>
      <c r="H32" s="273"/>
    </row>
    <row r="33" spans="2:8" x14ac:dyDescent="0.35">
      <c r="B33" s="275"/>
      <c r="C33" s="277"/>
      <c r="D33" s="273"/>
      <c r="E33" s="273"/>
      <c r="F33" s="273"/>
      <c r="G33" s="273"/>
      <c r="H33" s="273"/>
    </row>
    <row r="34" spans="2:8" x14ac:dyDescent="0.35">
      <c r="B34" s="275"/>
      <c r="C34" s="277"/>
      <c r="D34" s="273"/>
      <c r="E34" s="273"/>
      <c r="F34" s="273"/>
      <c r="G34" s="273"/>
      <c r="H34" s="273"/>
    </row>
    <row r="35" spans="2:8" x14ac:dyDescent="0.35">
      <c r="B35" s="275"/>
      <c r="C35" s="277"/>
      <c r="D35" s="273"/>
      <c r="E35" s="273"/>
      <c r="F35" s="273"/>
      <c r="G35" s="273"/>
      <c r="H35" s="273"/>
    </row>
    <row r="36" spans="2:8" x14ac:dyDescent="0.35">
      <c r="B36" s="275"/>
      <c r="C36" s="277"/>
      <c r="D36" s="273"/>
      <c r="E36" s="273"/>
      <c r="F36" s="273"/>
      <c r="G36" s="273"/>
      <c r="H36" s="273"/>
    </row>
    <row r="37" spans="2:8" x14ac:dyDescent="0.35">
      <c r="B37" s="275"/>
      <c r="C37" s="277"/>
      <c r="D37" s="273"/>
      <c r="E37" s="273"/>
      <c r="F37" s="273"/>
      <c r="G37" s="273"/>
      <c r="H37" s="273"/>
    </row>
    <row r="38" spans="2:8" x14ac:dyDescent="0.35">
      <c r="B38" s="275"/>
      <c r="C38" s="277"/>
      <c r="D38" s="273"/>
      <c r="E38" s="273"/>
      <c r="F38" s="273"/>
      <c r="G38" s="273"/>
      <c r="H38" s="273"/>
    </row>
    <row r="39" spans="2:8" x14ac:dyDescent="0.35">
      <c r="B39" s="275"/>
      <c r="C39" s="277"/>
      <c r="D39" s="273"/>
      <c r="E39" s="273"/>
      <c r="F39" s="273"/>
      <c r="G39" s="273"/>
      <c r="H39" s="273"/>
    </row>
    <row r="40" spans="2:8" x14ac:dyDescent="0.35">
      <c r="B40" s="275"/>
      <c r="C40" s="277"/>
      <c r="D40" s="273"/>
      <c r="E40" s="273"/>
      <c r="F40" s="273"/>
      <c r="G40" s="273"/>
      <c r="H40" s="273"/>
    </row>
    <row r="41" spans="2:8" x14ac:dyDescent="0.35">
      <c r="B41" s="275"/>
      <c r="C41" s="277"/>
      <c r="D41" s="273"/>
      <c r="E41" s="273"/>
      <c r="F41" s="273"/>
      <c r="G41" s="273"/>
      <c r="H41" s="273"/>
    </row>
    <row r="42" spans="2:8" x14ac:dyDescent="0.35">
      <c r="B42" s="275"/>
      <c r="C42" s="277"/>
      <c r="D42" s="273"/>
      <c r="E42" s="273"/>
      <c r="F42" s="273"/>
      <c r="G42" s="273"/>
      <c r="H42" s="273"/>
    </row>
    <row r="43" spans="2:8" x14ac:dyDescent="0.35">
      <c r="B43" s="275"/>
      <c r="C43" s="277"/>
      <c r="D43" s="273"/>
      <c r="E43" s="273"/>
      <c r="F43" s="273"/>
      <c r="G43" s="273"/>
      <c r="H43" s="273"/>
    </row>
    <row r="44" spans="2:8" x14ac:dyDescent="0.35">
      <c r="B44" s="275"/>
      <c r="C44" s="277"/>
      <c r="D44" s="273"/>
      <c r="E44" s="273"/>
      <c r="F44" s="273"/>
      <c r="G44" s="273"/>
      <c r="H44" s="273"/>
    </row>
    <row r="45" spans="2:8" x14ac:dyDescent="0.35">
      <c r="B45" s="275"/>
      <c r="C45" s="277"/>
      <c r="D45" s="273"/>
      <c r="E45" s="273"/>
      <c r="F45" s="273"/>
      <c r="G45" s="273"/>
      <c r="H45" s="273"/>
    </row>
    <row r="46" spans="2:8" x14ac:dyDescent="0.35">
      <c r="B46" s="275"/>
      <c r="C46" s="277"/>
      <c r="D46" s="273"/>
      <c r="E46" s="273"/>
      <c r="F46" s="273"/>
      <c r="G46" s="273"/>
      <c r="H46" s="273"/>
    </row>
    <row r="47" spans="2:8" x14ac:dyDescent="0.35">
      <c r="B47" s="275"/>
      <c r="C47" s="277"/>
      <c r="D47" s="273"/>
      <c r="E47" s="273"/>
      <c r="F47" s="273"/>
      <c r="G47" s="273"/>
      <c r="H47" s="273"/>
    </row>
    <row r="48" spans="2:8" x14ac:dyDescent="0.35">
      <c r="B48" s="275"/>
      <c r="C48" s="277"/>
      <c r="D48" s="273"/>
      <c r="E48" s="273"/>
      <c r="F48" s="273"/>
      <c r="G48" s="273"/>
      <c r="H48" s="273"/>
    </row>
    <row r="49" spans="2:8" x14ac:dyDescent="0.35">
      <c r="B49" s="275"/>
      <c r="C49" s="277"/>
      <c r="D49" s="273"/>
      <c r="E49" s="273"/>
      <c r="F49" s="273"/>
      <c r="G49" s="273"/>
      <c r="H49" s="273"/>
    </row>
    <row r="50" spans="2:8" x14ac:dyDescent="0.35">
      <c r="B50" s="275"/>
      <c r="C50" s="277"/>
      <c r="D50" s="273"/>
      <c r="E50" s="273"/>
      <c r="F50" s="273"/>
      <c r="G50" s="273"/>
      <c r="H50" s="273"/>
    </row>
    <row r="51" spans="2:8" x14ac:dyDescent="0.35">
      <c r="B51" s="275"/>
      <c r="C51" s="277"/>
      <c r="D51" s="273"/>
      <c r="E51" s="273"/>
      <c r="F51" s="273"/>
      <c r="G51" s="273"/>
      <c r="H51" s="273"/>
    </row>
    <row r="52" spans="2:8" x14ac:dyDescent="0.35">
      <c r="B52" s="275"/>
      <c r="C52" s="277"/>
      <c r="D52" s="273"/>
      <c r="E52" s="273"/>
      <c r="F52" s="273"/>
      <c r="G52" s="273"/>
      <c r="H52" s="273"/>
    </row>
    <row r="53" spans="2:8" x14ac:dyDescent="0.35">
      <c r="B53" s="275"/>
      <c r="C53" s="277"/>
      <c r="D53" s="273"/>
      <c r="E53" s="273"/>
      <c r="F53" s="273"/>
      <c r="G53" s="273"/>
      <c r="H53" s="273"/>
    </row>
    <row r="54" spans="2:8" x14ac:dyDescent="0.35">
      <c r="B54" s="275"/>
      <c r="C54" s="277"/>
      <c r="D54" s="273"/>
      <c r="E54" s="273"/>
      <c r="F54" s="273"/>
      <c r="G54" s="273"/>
      <c r="H54" s="273"/>
    </row>
    <row r="55" spans="2:8" x14ac:dyDescent="0.35">
      <c r="B55" s="275"/>
      <c r="C55" s="277"/>
      <c r="D55" s="273"/>
      <c r="E55" s="273"/>
      <c r="F55" s="273"/>
      <c r="G55" s="273"/>
      <c r="H55" s="273"/>
    </row>
    <row r="56" spans="2:8" x14ac:dyDescent="0.35">
      <c r="B56" s="275"/>
      <c r="C56" s="277"/>
      <c r="D56" s="273"/>
      <c r="E56" s="273"/>
      <c r="F56" s="273"/>
      <c r="G56" s="273"/>
      <c r="H56" s="273"/>
    </row>
    <row r="57" spans="2:8" x14ac:dyDescent="0.35">
      <c r="B57" s="275"/>
      <c r="C57" s="277"/>
      <c r="D57" s="273"/>
      <c r="E57" s="273"/>
      <c r="F57" s="273"/>
      <c r="G57" s="273"/>
      <c r="H57" s="273"/>
    </row>
    <row r="58" spans="2:8" x14ac:dyDescent="0.35">
      <c r="B58" s="275"/>
      <c r="C58" s="277"/>
      <c r="D58" s="273"/>
      <c r="E58" s="273"/>
      <c r="F58" s="273"/>
      <c r="G58" s="273"/>
      <c r="H58" s="273"/>
    </row>
    <row r="59" spans="2:8" x14ac:dyDescent="0.35">
      <c r="B59" s="275"/>
      <c r="C59" s="277"/>
      <c r="D59" s="273"/>
      <c r="E59" s="273"/>
      <c r="F59" s="273"/>
      <c r="G59" s="273"/>
      <c r="H59" s="273"/>
    </row>
    <row r="60" spans="2:8" x14ac:dyDescent="0.35">
      <c r="B60" s="275"/>
      <c r="C60" s="277"/>
      <c r="D60" s="273"/>
      <c r="E60" s="273"/>
      <c r="F60" s="273"/>
      <c r="G60" s="273"/>
      <c r="H60" s="273"/>
    </row>
    <row r="61" spans="2:8" x14ac:dyDescent="0.35">
      <c r="B61" s="275"/>
      <c r="C61" s="277"/>
      <c r="D61" s="273"/>
      <c r="E61" s="273"/>
      <c r="F61" s="273"/>
      <c r="G61" s="273"/>
      <c r="H61" s="273"/>
    </row>
    <row r="62" spans="2:8" ht="5" customHeight="1" thickBot="1" x14ac:dyDescent="0.4">
      <c r="B62" s="275"/>
      <c r="C62" s="277"/>
      <c r="D62" s="273"/>
      <c r="E62" s="273"/>
      <c r="F62" s="273"/>
      <c r="G62" s="273"/>
      <c r="H62" s="273"/>
    </row>
    <row r="63" spans="2:8" ht="15" hidden="1" thickBot="1" x14ac:dyDescent="0.4">
      <c r="B63" s="275"/>
      <c r="C63" s="277"/>
      <c r="D63" s="273"/>
      <c r="E63" s="273"/>
      <c r="F63" s="273"/>
      <c r="G63" s="273"/>
      <c r="H63" s="273"/>
    </row>
    <row r="64" spans="2:8" ht="6" hidden="1" customHeight="1" thickBot="1" x14ac:dyDescent="0.4">
      <c r="B64" s="275"/>
      <c r="C64" s="277"/>
      <c r="D64" s="273"/>
      <c r="E64" s="273"/>
      <c r="F64" s="273"/>
      <c r="G64" s="273"/>
      <c r="H64" s="273"/>
    </row>
    <row r="65" spans="2:8" ht="15" hidden="1" thickBot="1" x14ac:dyDescent="0.4">
      <c r="B65" s="275"/>
      <c r="C65" s="277"/>
      <c r="D65" s="273"/>
      <c r="E65" s="273"/>
      <c r="F65" s="273"/>
      <c r="G65" s="273"/>
      <c r="H65" s="273"/>
    </row>
    <row r="66" spans="2:8" ht="15" hidden="1" thickBot="1" x14ac:dyDescent="0.4">
      <c r="B66" s="275"/>
      <c r="C66" s="277"/>
      <c r="D66" s="273"/>
      <c r="E66" s="273"/>
      <c r="F66" s="273"/>
      <c r="G66" s="273"/>
      <c r="H66" s="273"/>
    </row>
    <row r="67" spans="2:8" ht="15" hidden="1" thickBot="1" x14ac:dyDescent="0.4">
      <c r="B67" s="275"/>
      <c r="C67" s="277"/>
      <c r="D67" s="273"/>
      <c r="E67" s="273"/>
      <c r="F67" s="273"/>
      <c r="G67" s="273"/>
      <c r="H67" s="273"/>
    </row>
    <row r="68" spans="2:8" ht="15" hidden="1" thickBot="1" x14ac:dyDescent="0.4">
      <c r="B68" s="275"/>
      <c r="C68" s="277"/>
      <c r="D68" s="273"/>
      <c r="E68" s="273"/>
      <c r="F68" s="273"/>
      <c r="G68" s="273"/>
      <c r="H68" s="273"/>
    </row>
    <row r="69" spans="2:8" ht="15" hidden="1" thickBot="1" x14ac:dyDescent="0.4">
      <c r="B69" s="275"/>
      <c r="C69" s="277"/>
      <c r="D69" s="273"/>
      <c r="E69" s="273"/>
      <c r="F69" s="273"/>
      <c r="G69" s="273"/>
      <c r="H69" s="273"/>
    </row>
    <row r="70" spans="2:8" ht="15" hidden="1" thickBot="1" x14ac:dyDescent="0.4">
      <c r="B70" s="279"/>
      <c r="C70" s="278"/>
      <c r="D70" s="273"/>
      <c r="E70" s="273"/>
      <c r="F70" s="273"/>
      <c r="G70" s="273"/>
      <c r="H70" s="273"/>
    </row>
    <row r="71" spans="2:8" x14ac:dyDescent="0.35">
      <c r="B71" s="263" t="s">
        <v>205</v>
      </c>
      <c r="C71" s="266"/>
      <c r="D71" s="273"/>
      <c r="E71" s="273"/>
      <c r="F71" s="273"/>
      <c r="G71" s="273"/>
      <c r="H71" s="273"/>
    </row>
    <row r="72" spans="2:8" x14ac:dyDescent="0.35">
      <c r="B72" s="264"/>
      <c r="C72" s="267"/>
      <c r="D72" s="273"/>
      <c r="E72" s="273"/>
      <c r="F72" s="273"/>
      <c r="G72" s="273"/>
      <c r="H72" s="273"/>
    </row>
    <row r="73" spans="2:8" x14ac:dyDescent="0.35">
      <c r="B73" s="264"/>
      <c r="C73" s="267"/>
      <c r="D73" s="273"/>
      <c r="E73" s="273"/>
      <c r="F73" s="273"/>
      <c r="G73" s="273"/>
      <c r="H73" s="273"/>
    </row>
    <row r="74" spans="2:8" x14ac:dyDescent="0.35">
      <c r="B74" s="264"/>
      <c r="C74" s="267"/>
      <c r="D74" s="273"/>
      <c r="E74" s="273"/>
      <c r="F74" s="273"/>
      <c r="G74" s="273"/>
      <c r="H74" s="273"/>
    </row>
    <row r="75" spans="2:8" x14ac:dyDescent="0.35">
      <c r="B75" s="264"/>
      <c r="C75" s="267"/>
      <c r="D75" s="273"/>
      <c r="E75" s="273"/>
      <c r="F75" s="273"/>
      <c r="G75" s="273"/>
      <c r="H75" s="273"/>
    </row>
    <row r="76" spans="2:8" x14ac:dyDescent="0.35">
      <c r="B76" s="264"/>
      <c r="C76" s="267"/>
      <c r="D76" s="273"/>
      <c r="E76" s="273"/>
      <c r="F76" s="273"/>
      <c r="G76" s="273"/>
      <c r="H76" s="273"/>
    </row>
    <row r="77" spans="2:8" x14ac:dyDescent="0.35">
      <c r="B77" s="264"/>
      <c r="C77" s="267"/>
      <c r="D77" s="273"/>
      <c r="E77" s="273"/>
      <c r="F77" s="273"/>
      <c r="G77" s="273"/>
      <c r="H77" s="273"/>
    </row>
    <row r="78" spans="2:8" x14ac:dyDescent="0.35">
      <c r="B78" s="264"/>
      <c r="C78" s="267"/>
      <c r="D78" s="273"/>
      <c r="E78" s="273"/>
      <c r="F78" s="273"/>
      <c r="G78" s="273"/>
      <c r="H78" s="273"/>
    </row>
    <row r="79" spans="2:8" x14ac:dyDescent="0.35">
      <c r="B79" s="264"/>
      <c r="C79" s="267"/>
      <c r="D79" s="273"/>
      <c r="E79" s="273"/>
      <c r="F79" s="273"/>
      <c r="G79" s="273"/>
      <c r="H79" s="273"/>
    </row>
    <row r="80" spans="2:8" x14ac:dyDescent="0.35">
      <c r="B80" s="264"/>
      <c r="C80" s="267"/>
      <c r="D80" s="273"/>
      <c r="E80" s="273"/>
      <c r="F80" s="273"/>
      <c r="G80" s="273"/>
      <c r="H80" s="273"/>
    </row>
    <row r="81" spans="2:8" x14ac:dyDescent="0.35">
      <c r="B81" s="264"/>
      <c r="C81" s="267"/>
      <c r="D81" s="273"/>
      <c r="E81" s="273"/>
      <c r="F81" s="273"/>
      <c r="G81" s="273"/>
      <c r="H81" s="273"/>
    </row>
    <row r="82" spans="2:8" x14ac:dyDescent="0.35">
      <c r="B82" s="264"/>
      <c r="C82" s="267"/>
      <c r="D82" s="273"/>
      <c r="E82" s="273"/>
      <c r="F82" s="273"/>
      <c r="G82" s="273"/>
      <c r="H82" s="273"/>
    </row>
    <row r="83" spans="2:8" x14ac:dyDescent="0.35">
      <c r="B83" s="264"/>
      <c r="C83" s="267"/>
      <c r="D83" s="273"/>
      <c r="E83" s="273"/>
      <c r="F83" s="273"/>
      <c r="G83" s="273"/>
      <c r="H83" s="273"/>
    </row>
    <row r="84" spans="2:8" x14ac:dyDescent="0.35">
      <c r="B84" s="264"/>
      <c r="C84" s="267"/>
      <c r="D84" s="273"/>
      <c r="E84" s="273"/>
      <c r="F84" s="273"/>
      <c r="G84" s="273"/>
      <c r="H84" s="273"/>
    </row>
    <row r="85" spans="2:8" x14ac:dyDescent="0.35">
      <c r="B85" s="264"/>
      <c r="C85" s="267"/>
      <c r="D85" s="273"/>
      <c r="E85" s="273"/>
      <c r="F85" s="273"/>
      <c r="G85" s="273"/>
      <c r="H85" s="273"/>
    </row>
    <row r="86" spans="2:8" x14ac:dyDescent="0.35">
      <c r="B86" s="264"/>
      <c r="C86" s="267"/>
      <c r="D86" s="273"/>
      <c r="E86" s="273"/>
      <c r="F86" s="273"/>
      <c r="G86" s="273"/>
      <c r="H86" s="273"/>
    </row>
    <row r="87" spans="2:8" x14ac:dyDescent="0.35">
      <c r="B87" s="264"/>
      <c r="C87" s="267"/>
      <c r="D87" s="273"/>
      <c r="E87" s="273"/>
      <c r="F87" s="273"/>
      <c r="G87" s="273"/>
      <c r="H87" s="273"/>
    </row>
    <row r="88" spans="2:8" x14ac:dyDescent="0.35">
      <c r="B88" s="264"/>
      <c r="C88" s="267"/>
      <c r="D88" s="273"/>
      <c r="E88" s="273"/>
      <c r="F88" s="273"/>
      <c r="G88" s="273"/>
      <c r="H88" s="273"/>
    </row>
    <row r="89" spans="2:8" x14ac:dyDescent="0.35">
      <c r="B89" s="264"/>
      <c r="C89" s="267"/>
      <c r="D89" s="273"/>
      <c r="E89" s="273"/>
      <c r="F89" s="273"/>
      <c r="G89" s="273"/>
      <c r="H89" s="273"/>
    </row>
    <row r="90" spans="2:8" x14ac:dyDescent="0.35">
      <c r="B90" s="264"/>
      <c r="C90" s="267"/>
      <c r="D90" s="273"/>
      <c r="E90" s="273"/>
      <c r="F90" s="273"/>
      <c r="G90" s="273"/>
      <c r="H90" s="273"/>
    </row>
    <row r="91" spans="2:8" x14ac:dyDescent="0.35">
      <c r="B91" s="264"/>
      <c r="C91" s="267"/>
      <c r="D91" s="273"/>
      <c r="E91" s="273"/>
      <c r="F91" s="273"/>
      <c r="G91" s="273"/>
      <c r="H91" s="273"/>
    </row>
    <row r="92" spans="2:8" x14ac:dyDescent="0.35">
      <c r="B92" s="264"/>
      <c r="C92" s="267"/>
      <c r="D92" s="273"/>
      <c r="E92" s="273"/>
      <c r="F92" s="273"/>
      <c r="G92" s="273"/>
      <c r="H92" s="273"/>
    </row>
    <row r="93" spans="2:8" x14ac:dyDescent="0.35">
      <c r="B93" s="264"/>
      <c r="C93" s="267"/>
      <c r="D93" s="273"/>
      <c r="E93" s="273"/>
      <c r="F93" s="273"/>
      <c r="G93" s="273"/>
      <c r="H93" s="273"/>
    </row>
    <row r="94" spans="2:8" x14ac:dyDescent="0.35">
      <c r="B94" s="264"/>
      <c r="C94" s="267"/>
      <c r="D94" s="273"/>
      <c r="E94" s="273"/>
      <c r="F94" s="273"/>
      <c r="G94" s="273"/>
      <c r="H94" s="273"/>
    </row>
    <row r="95" spans="2:8" x14ac:dyDescent="0.35">
      <c r="B95" s="264"/>
      <c r="C95" s="267"/>
      <c r="D95" s="273"/>
      <c r="E95" s="273"/>
      <c r="F95" s="273"/>
      <c r="G95" s="273"/>
      <c r="H95" s="273"/>
    </row>
    <row r="96" spans="2:8" x14ac:dyDescent="0.35">
      <c r="B96" s="264"/>
      <c r="C96" s="267"/>
      <c r="D96" s="273"/>
      <c r="E96" s="273"/>
      <c r="F96" s="273"/>
      <c r="G96" s="273"/>
      <c r="H96" s="273"/>
    </row>
    <row r="97" spans="2:8" x14ac:dyDescent="0.35">
      <c r="B97" s="264"/>
      <c r="C97" s="267"/>
      <c r="D97" s="273"/>
      <c r="E97" s="273"/>
      <c r="F97" s="273"/>
      <c r="G97" s="273"/>
      <c r="H97" s="273"/>
    </row>
    <row r="98" spans="2:8" x14ac:dyDescent="0.35">
      <c r="B98" s="264"/>
      <c r="C98" s="267"/>
      <c r="D98" s="273"/>
      <c r="E98" s="273"/>
      <c r="F98" s="273"/>
      <c r="G98" s="273"/>
      <c r="H98" s="273"/>
    </row>
    <row r="99" spans="2:8" x14ac:dyDescent="0.35">
      <c r="B99" s="264"/>
      <c r="C99" s="267"/>
      <c r="D99" s="273"/>
      <c r="E99" s="273"/>
      <c r="F99" s="273"/>
      <c r="G99" s="273"/>
      <c r="H99" s="273"/>
    </row>
    <row r="100" spans="2:8" x14ac:dyDescent="0.35">
      <c r="B100" s="264"/>
      <c r="C100" s="267"/>
      <c r="D100" s="273"/>
      <c r="E100" s="273"/>
      <c r="F100" s="273"/>
      <c r="G100" s="273"/>
      <c r="H100" s="273"/>
    </row>
    <row r="101" spans="2:8" x14ac:dyDescent="0.35">
      <c r="B101" s="264"/>
      <c r="C101" s="267"/>
      <c r="D101" s="273"/>
      <c r="E101" s="273"/>
      <c r="F101" s="273"/>
      <c r="G101" s="273"/>
      <c r="H101" s="273"/>
    </row>
    <row r="102" spans="2:8" x14ac:dyDescent="0.35">
      <c r="B102" s="264"/>
      <c r="C102" s="267"/>
      <c r="D102" s="273"/>
      <c r="E102" s="273"/>
      <c r="F102" s="273"/>
      <c r="G102" s="273"/>
      <c r="H102" s="273"/>
    </row>
    <row r="103" spans="2:8" x14ac:dyDescent="0.35">
      <c r="B103" s="264"/>
      <c r="C103" s="267"/>
      <c r="D103" s="273"/>
      <c r="E103" s="273"/>
      <c r="F103" s="273"/>
      <c r="G103" s="273"/>
      <c r="H103" s="273"/>
    </row>
    <row r="104" spans="2:8" x14ac:dyDescent="0.35">
      <c r="B104" s="264"/>
      <c r="C104" s="267"/>
      <c r="D104" s="273"/>
      <c r="E104" s="273"/>
      <c r="F104" s="273"/>
      <c r="G104" s="273"/>
      <c r="H104" s="273"/>
    </row>
    <row r="105" spans="2:8" x14ac:dyDescent="0.35">
      <c r="B105" s="264"/>
      <c r="C105" s="267"/>
      <c r="D105" s="273"/>
      <c r="E105" s="273"/>
      <c r="F105" s="273"/>
      <c r="G105" s="273"/>
      <c r="H105" s="273"/>
    </row>
    <row r="106" spans="2:8" x14ac:dyDescent="0.35">
      <c r="B106" s="264"/>
      <c r="C106" s="267"/>
      <c r="D106" s="273"/>
      <c r="E106" s="273"/>
      <c r="F106" s="273"/>
      <c r="G106" s="273"/>
      <c r="H106" s="273"/>
    </row>
    <row r="107" spans="2:8" x14ac:dyDescent="0.35">
      <c r="B107" s="264"/>
      <c r="C107" s="267"/>
      <c r="D107" s="273"/>
      <c r="E107" s="273"/>
      <c r="F107" s="273"/>
      <c r="G107" s="273"/>
      <c r="H107" s="273"/>
    </row>
    <row r="108" spans="2:8" x14ac:dyDescent="0.35">
      <c r="B108" s="264"/>
      <c r="C108" s="267"/>
    </row>
    <row r="109" spans="2:8" x14ac:dyDescent="0.35">
      <c r="B109" s="264"/>
      <c r="C109" s="267"/>
    </row>
    <row r="110" spans="2:8" x14ac:dyDescent="0.35">
      <c r="B110" s="264"/>
      <c r="C110" s="267"/>
    </row>
    <row r="111" spans="2:8" x14ac:dyDescent="0.35">
      <c r="B111" s="264"/>
      <c r="C111" s="267"/>
    </row>
    <row r="112" spans="2:8" x14ac:dyDescent="0.35">
      <c r="B112" s="264"/>
      <c r="C112" s="267"/>
    </row>
    <row r="113" spans="2:3" ht="15" thickBot="1" x14ac:dyDescent="0.4">
      <c r="B113" s="265"/>
      <c r="C113" s="268"/>
    </row>
  </sheetData>
  <sheetProtection algorithmName="SHA-512" hashValue="WXjfp0bawdlhhvA1+hefgHXUWcXitBVYp6BZRccDEMmCcLanQUMymd6Un4kKOZnGk5mM5cud0zWpJhyCUyNo/w==" saltValue="2wjTXguVdq3Y1eWMRROvww==" spinCount="100000" sheet="1" objects="1" scenarios="1"/>
  <mergeCells count="9">
    <mergeCell ref="B71:B113"/>
    <mergeCell ref="C71:C113"/>
    <mergeCell ref="B2:C2"/>
    <mergeCell ref="B3:C3"/>
    <mergeCell ref="D2:H107"/>
    <mergeCell ref="B5:B31"/>
    <mergeCell ref="C5:C31"/>
    <mergeCell ref="B32:B70"/>
    <mergeCell ref="C32:C7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E45"/>
  <sheetViews>
    <sheetView showGridLines="0" zoomScale="70" zoomScaleNormal="70" workbookViewId="0"/>
  </sheetViews>
  <sheetFormatPr defaultRowHeight="14.5" x14ac:dyDescent="0.35"/>
  <cols>
    <col min="2" max="2" width="31.81640625" customWidth="1"/>
    <col min="3" max="3" width="90.36328125" customWidth="1"/>
    <col min="4" max="4" width="92.1796875" customWidth="1"/>
    <col min="5" max="5" width="109.1796875" customWidth="1"/>
  </cols>
  <sheetData>
    <row r="1" spans="2:5" ht="15" thickBot="1" x14ac:dyDescent="0.4"/>
    <row r="2" spans="2:5" ht="42" customHeight="1" thickBot="1" x14ac:dyDescent="0.4">
      <c r="B2" s="269" t="s">
        <v>129</v>
      </c>
      <c r="C2" s="282"/>
      <c r="D2" s="283"/>
      <c r="E2" s="284"/>
    </row>
    <row r="3" spans="2:5" ht="32.5" customHeight="1" thickBot="1" x14ac:dyDescent="0.4">
      <c r="B3" s="271" t="s">
        <v>186</v>
      </c>
      <c r="C3" s="285"/>
      <c r="D3" s="285"/>
      <c r="E3" s="272"/>
    </row>
    <row r="4" spans="2:5" ht="16.5" customHeight="1" x14ac:dyDescent="0.35">
      <c r="B4" s="123" t="s">
        <v>5</v>
      </c>
      <c r="C4" s="142" t="s">
        <v>140</v>
      </c>
      <c r="D4" s="125" t="s">
        <v>6</v>
      </c>
      <c r="E4" s="140" t="s">
        <v>7</v>
      </c>
    </row>
    <row r="5" spans="2:5" ht="16.5" customHeight="1" thickBot="1" x14ac:dyDescent="0.4">
      <c r="B5" s="124" t="s">
        <v>8</v>
      </c>
      <c r="C5" s="143" t="s">
        <v>141</v>
      </c>
      <c r="D5" s="126" t="s">
        <v>187</v>
      </c>
      <c r="E5" s="141" t="s">
        <v>188</v>
      </c>
    </row>
    <row r="6" spans="2:5" x14ac:dyDescent="0.35">
      <c r="B6" s="116" t="s">
        <v>13</v>
      </c>
      <c r="C6" s="34" t="s">
        <v>153</v>
      </c>
      <c r="D6" s="34" t="s">
        <v>14</v>
      </c>
      <c r="E6" s="37" t="s">
        <v>14</v>
      </c>
    </row>
    <row r="7" spans="2:5" x14ac:dyDescent="0.35">
      <c r="B7" s="111" t="s">
        <v>15</v>
      </c>
      <c r="C7" s="35" t="s">
        <v>16</v>
      </c>
      <c r="D7" s="35" t="s">
        <v>16</v>
      </c>
      <c r="E7" s="38" t="s">
        <v>16</v>
      </c>
    </row>
    <row r="8" spans="2:5" x14ac:dyDescent="0.35">
      <c r="B8" s="111" t="s">
        <v>10</v>
      </c>
      <c r="C8" s="35" t="s">
        <v>11</v>
      </c>
      <c r="D8" s="35" t="s">
        <v>11</v>
      </c>
      <c r="E8" s="38" t="s">
        <v>11</v>
      </c>
    </row>
    <row r="9" spans="2:5" ht="29" x14ac:dyDescent="0.35">
      <c r="B9" s="112" t="s">
        <v>37</v>
      </c>
      <c r="C9" s="11" t="s">
        <v>154</v>
      </c>
      <c r="D9" s="11" t="s">
        <v>226</v>
      </c>
      <c r="E9" s="39" t="s">
        <v>51</v>
      </c>
    </row>
    <row r="10" spans="2:5" ht="58" x14ac:dyDescent="0.35">
      <c r="B10" s="112" t="s">
        <v>36</v>
      </c>
      <c r="C10" s="11" t="s">
        <v>155</v>
      </c>
      <c r="D10" s="11" t="s">
        <v>227</v>
      </c>
      <c r="E10" s="39" t="s">
        <v>122</v>
      </c>
    </row>
    <row r="11" spans="2:5" x14ac:dyDescent="0.35">
      <c r="B11" s="111" t="s">
        <v>43</v>
      </c>
      <c r="C11" s="9" t="s">
        <v>156</v>
      </c>
      <c r="D11" s="9" t="s">
        <v>157</v>
      </c>
      <c r="E11" s="76" t="s">
        <v>158</v>
      </c>
    </row>
    <row r="12" spans="2:5" x14ac:dyDescent="0.35">
      <c r="B12" s="117" t="s">
        <v>41</v>
      </c>
      <c r="C12" s="148" t="s">
        <v>159</v>
      </c>
      <c r="D12" s="36" t="s">
        <v>38</v>
      </c>
      <c r="E12" s="36" t="s">
        <v>38</v>
      </c>
    </row>
    <row r="13" spans="2:5" x14ac:dyDescent="0.35">
      <c r="B13" s="112" t="s">
        <v>55</v>
      </c>
      <c r="C13" s="101" t="s">
        <v>160</v>
      </c>
      <c r="D13" s="101" t="s">
        <v>87</v>
      </c>
      <c r="E13" s="102" t="s">
        <v>214</v>
      </c>
    </row>
    <row r="14" spans="2:5" x14ac:dyDescent="0.35">
      <c r="B14" s="112" t="s">
        <v>44</v>
      </c>
      <c r="C14" s="35" t="s">
        <v>45</v>
      </c>
      <c r="D14" s="35" t="s">
        <v>45</v>
      </c>
      <c r="E14" s="35" t="s">
        <v>45</v>
      </c>
    </row>
    <row r="15" spans="2:5" ht="200.5" customHeight="1" x14ac:dyDescent="0.35">
      <c r="B15" s="112" t="s">
        <v>39</v>
      </c>
      <c r="C15" s="7" t="s">
        <v>241</v>
      </c>
      <c r="D15" s="7" t="s">
        <v>228</v>
      </c>
      <c r="E15" s="101" t="s">
        <v>215</v>
      </c>
    </row>
    <row r="16" spans="2:5" ht="15" thickBot="1" x14ac:dyDescent="0.4">
      <c r="B16" s="118" t="s">
        <v>65</v>
      </c>
      <c r="C16" s="159" t="s">
        <v>66</v>
      </c>
      <c r="D16" s="171" t="s">
        <v>82</v>
      </c>
      <c r="E16" s="45" t="s">
        <v>66</v>
      </c>
    </row>
    <row r="17" spans="2:5" ht="15" thickBot="1" x14ac:dyDescent="0.4">
      <c r="B17" s="280" t="s">
        <v>12</v>
      </c>
      <c r="C17" s="281"/>
      <c r="D17" s="281"/>
      <c r="E17" s="281"/>
    </row>
    <row r="18" spans="2:5" x14ac:dyDescent="0.35">
      <c r="B18" s="119" t="s">
        <v>12</v>
      </c>
      <c r="C18" s="172" t="s">
        <v>229</v>
      </c>
      <c r="D18" s="172" t="s">
        <v>229</v>
      </c>
      <c r="E18" s="172" t="s">
        <v>229</v>
      </c>
    </row>
    <row r="19" spans="2:5" x14ac:dyDescent="0.35">
      <c r="B19" s="112" t="s">
        <v>23</v>
      </c>
      <c r="C19" s="149" t="s">
        <v>252</v>
      </c>
      <c r="D19" s="11" t="s">
        <v>254</v>
      </c>
      <c r="E19" s="39" t="s">
        <v>253</v>
      </c>
    </row>
    <row r="20" spans="2:5" ht="15" thickBot="1" x14ac:dyDescent="0.4">
      <c r="B20" s="118" t="s">
        <v>230</v>
      </c>
      <c r="C20" s="150" t="s">
        <v>161</v>
      </c>
      <c r="D20" s="68" t="s">
        <v>88</v>
      </c>
      <c r="E20" s="45" t="s">
        <v>216</v>
      </c>
    </row>
    <row r="21" spans="2:5" ht="15" thickBot="1" x14ac:dyDescent="0.4">
      <c r="B21" s="280" t="s">
        <v>48</v>
      </c>
      <c r="C21" s="281"/>
      <c r="D21" s="281"/>
      <c r="E21" s="281"/>
    </row>
    <row r="22" spans="2:5" ht="303" customHeight="1" x14ac:dyDescent="0.35">
      <c r="B22" s="119" t="s">
        <v>9</v>
      </c>
      <c r="C22" s="151" t="s">
        <v>255</v>
      </c>
      <c r="D22" s="69" t="s">
        <v>256</v>
      </c>
      <c r="E22" s="40" t="s">
        <v>123</v>
      </c>
    </row>
    <row r="23" spans="2:5" ht="116.5" customHeight="1" x14ac:dyDescent="0.35">
      <c r="B23" s="120" t="s">
        <v>60</v>
      </c>
      <c r="C23" s="152" t="s">
        <v>89</v>
      </c>
      <c r="D23" s="70" t="s">
        <v>89</v>
      </c>
      <c r="E23" s="31" t="s">
        <v>257</v>
      </c>
    </row>
    <row r="24" spans="2:5" ht="115.5" customHeight="1" x14ac:dyDescent="0.35">
      <c r="B24" s="120" t="s">
        <v>67</v>
      </c>
      <c r="C24" s="134" t="s">
        <v>242</v>
      </c>
      <c r="D24" s="70" t="s">
        <v>231</v>
      </c>
      <c r="E24" s="70" t="s">
        <v>217</v>
      </c>
    </row>
    <row r="25" spans="2:5" ht="169.5" customHeight="1" x14ac:dyDescent="0.35">
      <c r="B25" s="120" t="s">
        <v>56</v>
      </c>
      <c r="C25" s="134" t="s">
        <v>243</v>
      </c>
      <c r="D25" s="70" t="s">
        <v>232</v>
      </c>
      <c r="E25" s="31" t="s">
        <v>218</v>
      </c>
    </row>
    <row r="26" spans="2:5" ht="103" customHeight="1" x14ac:dyDescent="0.35">
      <c r="B26" s="120" t="s">
        <v>162</v>
      </c>
      <c r="C26" s="152" t="s">
        <v>258</v>
      </c>
      <c r="D26" s="11" t="s">
        <v>259</v>
      </c>
      <c r="E26" s="41" t="s">
        <v>219</v>
      </c>
    </row>
    <row r="27" spans="2:5" ht="91.5" customHeight="1" thickBot="1" x14ac:dyDescent="0.4">
      <c r="B27" s="121" t="s">
        <v>93</v>
      </c>
      <c r="C27" s="156" t="s">
        <v>24</v>
      </c>
      <c r="D27" s="75" t="s">
        <v>233</v>
      </c>
      <c r="E27" s="159" t="s">
        <v>220</v>
      </c>
    </row>
    <row r="28" spans="2:5" ht="15" thickBot="1" x14ac:dyDescent="0.4">
      <c r="B28" s="280" t="s">
        <v>52</v>
      </c>
      <c r="C28" s="281"/>
      <c r="D28" s="281"/>
      <c r="E28" s="281"/>
    </row>
    <row r="29" spans="2:5" ht="155" customHeight="1" x14ac:dyDescent="0.35">
      <c r="B29" s="119" t="s">
        <v>163</v>
      </c>
      <c r="C29" s="153" t="s">
        <v>244</v>
      </c>
      <c r="D29" s="71" t="s">
        <v>57</v>
      </c>
      <c r="E29" s="77" t="s">
        <v>221</v>
      </c>
    </row>
    <row r="30" spans="2:5" ht="139.25" customHeight="1" x14ac:dyDescent="0.35">
      <c r="B30" s="120" t="s">
        <v>164</v>
      </c>
      <c r="C30" s="154" t="s">
        <v>261</v>
      </c>
      <c r="D30" s="33" t="s">
        <v>165</v>
      </c>
      <c r="E30" s="42" t="s">
        <v>260</v>
      </c>
    </row>
    <row r="31" spans="2:5" ht="298.75" customHeight="1" x14ac:dyDescent="0.35">
      <c r="B31" s="122" t="s">
        <v>58</v>
      </c>
      <c r="C31" s="154" t="s">
        <v>245</v>
      </c>
      <c r="D31" s="33" t="s">
        <v>234</v>
      </c>
      <c r="E31" s="42" t="s">
        <v>222</v>
      </c>
    </row>
    <row r="32" spans="2:5" ht="61.5" customHeight="1" x14ac:dyDescent="0.35">
      <c r="B32" s="111" t="s">
        <v>40</v>
      </c>
      <c r="C32" s="149" t="s">
        <v>59</v>
      </c>
      <c r="D32" s="32" t="s">
        <v>235</v>
      </c>
      <c r="E32" s="43" t="s">
        <v>223</v>
      </c>
    </row>
    <row r="33" spans="2:5" ht="205.5" customHeight="1" thickBot="1" x14ac:dyDescent="0.4">
      <c r="B33" s="121" t="s">
        <v>166</v>
      </c>
      <c r="C33" s="156" t="s">
        <v>246</v>
      </c>
      <c r="D33" s="72" t="s">
        <v>236</v>
      </c>
      <c r="E33" s="73" t="s">
        <v>167</v>
      </c>
    </row>
    <row r="34" spans="2:5" ht="15" thickBot="1" x14ac:dyDescent="0.4">
      <c r="B34" s="280" t="s">
        <v>54</v>
      </c>
      <c r="C34" s="281"/>
      <c r="D34" s="281"/>
      <c r="E34" s="281"/>
    </row>
    <row r="35" spans="2:5" ht="217.5" x14ac:dyDescent="0.35">
      <c r="B35" s="117" t="s">
        <v>42</v>
      </c>
      <c r="C35" s="151" t="s">
        <v>247</v>
      </c>
      <c r="D35" s="69" t="s">
        <v>237</v>
      </c>
      <c r="E35" s="64" t="s">
        <v>224</v>
      </c>
    </row>
    <row r="36" spans="2:5" ht="78.650000000000006" customHeight="1" x14ac:dyDescent="0.35">
      <c r="B36" s="112" t="s">
        <v>50</v>
      </c>
      <c r="C36" s="149" t="s">
        <v>168</v>
      </c>
      <c r="D36" s="70" t="s">
        <v>90</v>
      </c>
      <c r="E36" s="44" t="s">
        <v>182</v>
      </c>
    </row>
    <row r="37" spans="2:5" ht="361.5" customHeight="1" x14ac:dyDescent="0.35">
      <c r="B37" s="112" t="s">
        <v>169</v>
      </c>
      <c r="C37" s="149" t="s">
        <v>24</v>
      </c>
      <c r="D37" s="32" t="s">
        <v>94</v>
      </c>
      <c r="E37" s="42" t="s">
        <v>124</v>
      </c>
    </row>
    <row r="38" spans="2:5" ht="125.5" customHeight="1" x14ac:dyDescent="0.35">
      <c r="B38" s="112" t="s">
        <v>170</v>
      </c>
      <c r="C38" s="149" t="s">
        <v>171</v>
      </c>
      <c r="D38" s="101" t="s">
        <v>238</v>
      </c>
      <c r="E38" s="41" t="s">
        <v>24</v>
      </c>
    </row>
    <row r="39" spans="2:5" ht="229.5" customHeight="1" x14ac:dyDescent="0.35">
      <c r="B39" s="112" t="s">
        <v>172</v>
      </c>
      <c r="C39" s="149" t="s">
        <v>173</v>
      </c>
      <c r="D39" s="101" t="s">
        <v>239</v>
      </c>
      <c r="E39" s="39" t="s">
        <v>24</v>
      </c>
    </row>
    <row r="40" spans="2:5" ht="120" customHeight="1" x14ac:dyDescent="0.35">
      <c r="B40" s="111" t="s">
        <v>26</v>
      </c>
      <c r="C40" s="155" t="s">
        <v>24</v>
      </c>
      <c r="D40" s="101" t="s">
        <v>174</v>
      </c>
      <c r="E40" s="41" t="s">
        <v>24</v>
      </c>
    </row>
    <row r="41" spans="2:5" ht="43.5" x14ac:dyDescent="0.35">
      <c r="B41" s="120" t="s">
        <v>175</v>
      </c>
      <c r="C41" s="154" t="s">
        <v>176</v>
      </c>
      <c r="D41" s="7" t="s">
        <v>240</v>
      </c>
      <c r="E41" s="39" t="s">
        <v>49</v>
      </c>
    </row>
    <row r="42" spans="2:5" ht="29" x14ac:dyDescent="0.35">
      <c r="B42" s="111" t="s">
        <v>61</v>
      </c>
      <c r="C42" s="173" t="s">
        <v>248</v>
      </c>
      <c r="D42" s="101" t="s">
        <v>91</v>
      </c>
      <c r="E42" s="39" t="s">
        <v>225</v>
      </c>
    </row>
    <row r="43" spans="2:5" ht="29" x14ac:dyDescent="0.35">
      <c r="B43" s="111" t="s">
        <v>25</v>
      </c>
      <c r="C43" s="149" t="s">
        <v>177</v>
      </c>
      <c r="D43" s="32" t="s">
        <v>178</v>
      </c>
      <c r="E43" s="42" t="s">
        <v>53</v>
      </c>
    </row>
    <row r="44" spans="2:5" ht="29" x14ac:dyDescent="0.35">
      <c r="B44" s="112" t="s">
        <v>33</v>
      </c>
      <c r="C44" s="149" t="s">
        <v>34</v>
      </c>
      <c r="D44" s="7" t="s">
        <v>34</v>
      </c>
      <c r="E44" s="41" t="s">
        <v>35</v>
      </c>
    </row>
    <row r="45" spans="2:5" x14ac:dyDescent="0.35">
      <c r="B45" s="174" t="s">
        <v>184</v>
      </c>
      <c r="C45" s="11" t="s">
        <v>24</v>
      </c>
      <c r="D45" s="7" t="s">
        <v>185</v>
      </c>
      <c r="E45" s="11" t="s">
        <v>24</v>
      </c>
    </row>
  </sheetData>
  <sheetProtection algorithmName="SHA-512" hashValue="KLjLMyrEYnHt1SRrjFJ9Z8bUmvZ6Dc9kV35v0B27+9Dl5vhyfPiCFbOifSJo6nnlW061CS2c9LYQY0NS1MrmOg==" saltValue="mJ6cVlc/gXYjlei+AxT/eA==" spinCount="100000" sheet="1" selectLockedCells="1" selectUnlockedCells="1"/>
  <mergeCells count="6">
    <mergeCell ref="B34:E34"/>
    <mergeCell ref="B2:E2"/>
    <mergeCell ref="B28:E28"/>
    <mergeCell ref="B17:E17"/>
    <mergeCell ref="B21:E21"/>
    <mergeCell ref="B3:E3"/>
  </mergeCells>
  <phoneticPr fontId="26" type="noConversion"/>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3:I4"/>
  <sheetViews>
    <sheetView zoomScale="65" zoomScaleNormal="65" workbookViewId="0">
      <selection activeCell="Z32" sqref="Z32:AB32"/>
    </sheetView>
  </sheetViews>
  <sheetFormatPr defaultColWidth="9.1796875" defaultRowHeight="12.5" x14ac:dyDescent="0.25"/>
  <cols>
    <col min="1" max="1" width="10.81640625" style="1" customWidth="1"/>
    <col min="2" max="8" width="9.1796875" style="1"/>
    <col min="9" max="9" width="13.1796875" style="1" customWidth="1"/>
    <col min="10" max="16384" width="9.1796875" style="1"/>
  </cols>
  <sheetData>
    <row r="3" spans="1:9" ht="18" customHeight="1" x14ac:dyDescent="0.35">
      <c r="A3" s="262" t="s">
        <v>0</v>
      </c>
      <c r="B3" s="262"/>
      <c r="C3" s="262"/>
      <c r="D3" s="262"/>
      <c r="E3" s="262"/>
      <c r="F3" s="262"/>
      <c r="G3" s="262"/>
      <c r="H3" s="262"/>
      <c r="I3" s="262"/>
    </row>
    <row r="4" spans="1:9" ht="17.5" x14ac:dyDescent="0.35">
      <c r="A4" s="262" t="s">
        <v>1</v>
      </c>
      <c r="B4" s="262"/>
      <c r="C4" s="262"/>
      <c r="D4" s="262"/>
      <c r="E4" s="262"/>
      <c r="F4" s="262"/>
      <c r="G4" s="262"/>
      <c r="H4" s="262"/>
      <c r="I4" s="262"/>
    </row>
  </sheetData>
  <sheetProtection algorithmName="SHA-512" hashValue="Dk4Rz5g/kqjv0unGwATj/1S7Xsqcf3Zfhs0w/YCAgxm4w67RE/mZLv7UPedTzMnF97DSsmG1HNCkZLMof2jXIQ==" saltValue="UpPiKaGSGI78advoUOuo8Q==" spinCount="100000" sheet="1" selectLockedCells="1" selectUnlockedCells="1"/>
  <mergeCells count="2">
    <mergeCell ref="A3:I3"/>
    <mergeCell ref="A4:I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D63C5-C2B4-4244-A2E8-DA1332559698}">
  <sheetPr>
    <pageSetUpPr fitToPage="1"/>
  </sheetPr>
  <dimension ref="B1:E10"/>
  <sheetViews>
    <sheetView showGridLines="0" zoomScale="70" zoomScaleNormal="70" workbookViewId="0"/>
  </sheetViews>
  <sheetFormatPr defaultRowHeight="14.5" x14ac:dyDescent="0.35"/>
  <cols>
    <col min="1" max="1" width="10.6328125" customWidth="1"/>
    <col min="2" max="2" width="31.81640625" customWidth="1"/>
    <col min="3" max="3" width="91.453125" customWidth="1"/>
    <col min="4" max="4" width="87.1796875" customWidth="1"/>
    <col min="5" max="5" width="113.81640625" customWidth="1"/>
  </cols>
  <sheetData>
    <row r="1" spans="2:5" ht="15" thickBot="1" x14ac:dyDescent="0.4"/>
    <row r="2" spans="2:5" ht="42.5" customHeight="1" thickBot="1" x14ac:dyDescent="0.4">
      <c r="B2" s="269" t="s">
        <v>125</v>
      </c>
      <c r="C2" s="282"/>
      <c r="D2" s="283"/>
      <c r="E2" s="284"/>
    </row>
    <row r="3" spans="2:5" ht="37" customHeight="1" thickBot="1" x14ac:dyDescent="0.4">
      <c r="B3" s="271" t="s">
        <v>186</v>
      </c>
      <c r="C3" s="285"/>
      <c r="D3" s="285"/>
      <c r="E3" s="272"/>
    </row>
    <row r="4" spans="2:5" ht="29" x14ac:dyDescent="0.35">
      <c r="B4" s="123" t="s">
        <v>5</v>
      </c>
      <c r="C4" s="142" t="s">
        <v>140</v>
      </c>
      <c r="D4" s="125" t="s">
        <v>6</v>
      </c>
      <c r="E4" s="157" t="s">
        <v>62</v>
      </c>
    </row>
    <row r="5" spans="2:5" ht="15" thickBot="1" x14ac:dyDescent="0.4">
      <c r="B5" s="124" t="s">
        <v>8</v>
      </c>
      <c r="C5" s="143" t="s">
        <v>141</v>
      </c>
      <c r="D5" s="126" t="s">
        <v>187</v>
      </c>
      <c r="E5" s="141" t="s">
        <v>188</v>
      </c>
    </row>
    <row r="6" spans="2:5" ht="269.5" customHeight="1" x14ac:dyDescent="0.35">
      <c r="B6" s="127" t="s">
        <v>46</v>
      </c>
      <c r="C6" s="175" t="s">
        <v>262</v>
      </c>
      <c r="D6" s="103" t="s">
        <v>207</v>
      </c>
      <c r="E6" s="106" t="s">
        <v>206</v>
      </c>
    </row>
    <row r="7" spans="2:5" ht="230.5" customHeight="1" x14ac:dyDescent="0.35">
      <c r="B7" s="120" t="s">
        <v>179</v>
      </c>
      <c r="C7" s="154" t="s">
        <v>210</v>
      </c>
      <c r="D7" s="33" t="s">
        <v>209</v>
      </c>
      <c r="E7" s="107" t="s">
        <v>208</v>
      </c>
    </row>
    <row r="8" spans="2:5" ht="256" customHeight="1" x14ac:dyDescent="0.35">
      <c r="B8" s="120" t="s">
        <v>181</v>
      </c>
      <c r="C8" s="154" t="s">
        <v>265</v>
      </c>
      <c r="D8" s="33" t="s">
        <v>263</v>
      </c>
      <c r="E8" s="170" t="s">
        <v>264</v>
      </c>
    </row>
    <row r="9" spans="2:5" ht="87.5" customHeight="1" x14ac:dyDescent="0.35">
      <c r="B9" s="120" t="s">
        <v>180</v>
      </c>
      <c r="C9" s="154" t="s">
        <v>213</v>
      </c>
      <c r="D9" s="33" t="s">
        <v>266</v>
      </c>
      <c r="E9" s="107" t="s">
        <v>211</v>
      </c>
    </row>
    <row r="10" spans="2:5" ht="322.5" customHeight="1" thickBot="1" x14ac:dyDescent="0.4">
      <c r="B10" s="128" t="s">
        <v>47</v>
      </c>
      <c r="C10" s="158" t="s">
        <v>267</v>
      </c>
      <c r="D10" s="108" t="s">
        <v>212</v>
      </c>
      <c r="E10" s="33" t="s">
        <v>268</v>
      </c>
    </row>
  </sheetData>
  <sheetProtection algorithmName="SHA-512" hashValue="iBHFeiELFWLRwyufVTHQDvcSjX9aGEMdhCvDgE3yVUxUsZiiL4Y74UyFnCrBubz7dnTdB35hpU4icYUoU570eA==" saltValue="pMgSQmzkeKhluXW+aDfSCA==" spinCount="100000" sheet="1" selectLockedCells="1" selectUnlockedCells="1"/>
  <mergeCells count="2">
    <mergeCell ref="B2:E2"/>
    <mergeCell ref="B3:E3"/>
  </mergeCells>
  <printOptions horizontalCentered="1" verticalCentered="1"/>
  <pageMargins left="0" right="0" top="0" bottom="0" header="0" footer="0"/>
  <pageSetup paperSize="9" scale="62" fitToHeight="0" orientation="landscape" r:id="rId1"/>
  <headerFooter>
    <oddFooter>&amp;L_x000D_&amp;1#&amp;"Calibri"&amp;8&amp;K0000FF Internal</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Disclaimer</vt:lpstr>
      <vt:lpstr>Content Page</vt:lpstr>
      <vt:lpstr>Non-Providers IULs</vt:lpstr>
      <vt:lpstr>Summary</vt:lpstr>
      <vt:lpstr>PF CP</vt:lpstr>
      <vt:lpstr>Product Structure</vt:lpstr>
      <vt:lpstr>Product Features</vt:lpstr>
      <vt:lpstr>CP (Fees &amp; Charges)</vt:lpstr>
      <vt:lpstr>Fees &amp; Charges</vt:lpstr>
      <vt:lpstr>Monthly Policy Expense Charge</vt:lpstr>
      <vt:lpstr>Cost of Insurance (COI)</vt:lpstr>
      <vt:lpstr>Value Comparisons</vt:lpstr>
      <vt:lpstr>1) 100% FA</vt:lpstr>
      <vt:lpstr>2) 75% FA, 25% IA</vt:lpstr>
      <vt:lpstr>3) 50% FA, 50% IA</vt:lpstr>
      <vt:lpstr>4) 25% FA, 75% IA</vt:lpstr>
      <vt:lpstr>5) 100% IA</vt:lpstr>
      <vt:lpstr>'1) 100% FA'!Print_Area</vt:lpstr>
      <vt:lpstr>'2) 75% FA, 25% IA'!Print_Area</vt:lpstr>
      <vt:lpstr>'3) 50% FA, 50% IA'!Print_Area</vt:lpstr>
      <vt:lpstr>'4) 25% FA, 75% IA'!Print_Area</vt:lpstr>
      <vt:lpstr>'5) 100% IA'!Print_Area</vt:lpstr>
      <vt:lpstr>'Content Page'!Print_Area</vt:lpstr>
      <vt:lpstr>'Cost of Insurance (COI)'!Print_Area</vt:lpstr>
      <vt:lpstr>Disclaimer!Print_Area</vt:lpstr>
      <vt:lpstr>'Fees &amp; Charges'!Print_Area</vt:lpstr>
      <vt:lpstr>'Monthly Policy Expense Charge'!Print_Area</vt:lpstr>
      <vt:lpstr>'Product Features'!Print_Area</vt:lpstr>
      <vt:lpstr>Summary!Print_Area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Cristtin TEOW Pei Ying</dc:creator>
  <cp:lastModifiedBy>Cristtin Teow</cp:lastModifiedBy>
  <cp:lastPrinted>2024-09-20T04:11:11Z</cp:lastPrinted>
  <dcterms:created xsi:type="dcterms:W3CDTF">2018-02-19T08:29:42Z</dcterms:created>
  <dcterms:modified xsi:type="dcterms:W3CDTF">2025-06-06T06:42:24Z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45dc7df0-0fa5-4b23-851c-624ca3a7b330</vt:lpwstr>
  </property>
  <property fmtid="{D5CDD505-2E9C-101B-9397-08002B2CF9AE}" pid="3" name="MSIP_Label_b4736c2c-fcb1-4cac-97f3-89b84deb3f53_Enabled">
    <vt:lpwstr>true</vt:lpwstr>
  </property>
  <property fmtid="{D5CDD505-2E9C-101B-9397-08002B2CF9AE}" pid="4" name="MSIP_Label_b4736c2c-fcb1-4cac-97f3-89b84deb3f53_SetDate">
    <vt:lpwstr>2022-05-05T03:19:21Z</vt:lpwstr>
  </property>
  <property fmtid="{D5CDD505-2E9C-101B-9397-08002B2CF9AE}" pid="5" name="MSIP_Label_b4736c2c-fcb1-4cac-97f3-89b84deb3f53_Method">
    <vt:lpwstr>Privileged</vt:lpwstr>
  </property>
  <property fmtid="{D5CDD505-2E9C-101B-9397-08002B2CF9AE}" pid="6" name="MSIP_Label_b4736c2c-fcb1-4cac-97f3-89b84deb3f53_Name">
    <vt:lpwstr>Aviva Singlife Internal</vt:lpwstr>
  </property>
  <property fmtid="{D5CDD505-2E9C-101B-9397-08002B2CF9AE}" pid="7" name="MSIP_Label_b4736c2c-fcb1-4cac-97f3-89b84deb3f53_SiteId">
    <vt:lpwstr>ff2a83c7-ec1d-4cc7-8bbe-6c529a23f41a</vt:lpwstr>
  </property>
  <property fmtid="{D5CDD505-2E9C-101B-9397-08002B2CF9AE}" pid="8" name="MSIP_Label_b4736c2c-fcb1-4cac-97f3-89b84deb3f53_ActionId">
    <vt:lpwstr>56d9d46c-bb41-4290-bf41-8f66332c6722</vt:lpwstr>
  </property>
  <property fmtid="{D5CDD505-2E9C-101B-9397-08002B2CF9AE}" pid="9" name="MSIP_Label_b4736c2c-fcb1-4cac-97f3-89b84deb3f53_ContentBits">
    <vt:lpwstr>2</vt:lpwstr>
  </property>
</Properties>
</file>