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2EE24182-47E5-4347-A093-2B92A004AD4A}" xr6:coauthVersionLast="46" xr6:coauthVersionMax="46" xr10:uidLastSave="{00000000-0000-0000-0000-000000000000}"/>
  <bookViews>
    <workbookView xWindow="828" yWindow="-108" windowWidth="30000" windowHeight="17496" tabRatio="748" activeTab="5" xr2:uid="{00000000-000D-0000-FFFF-FFFF00000000}"/>
  </bookViews>
  <sheets>
    <sheet name="注意事项" sheetId="12" r:id="rId1"/>
    <sheet name="工艺类别总览" sheetId="5" r:id="rId2"/>
    <sheet name="步兵机器人" sheetId="1" r:id="rId3"/>
    <sheet name="工程机器人" sheetId="9" r:id="rId4"/>
    <sheet name="英雄机器人" sheetId="8" r:id="rId5"/>
    <sheet name="哨兵机器人" sheetId="15" r:id="rId6"/>
    <sheet name="空中机器人" sheetId="16" r:id="rId7"/>
    <sheet name="飞镖" sheetId="17" r:id="rId8"/>
    <sheet name="下拉菜单选项" sheetId="6" r:id="rId9"/>
  </sheets>
  <calcPr calcId="191029"/>
</workbook>
</file>

<file path=xl/calcChain.xml><?xml version="1.0" encoding="utf-8"?>
<calcChain xmlns="http://schemas.openxmlformats.org/spreadsheetml/2006/main">
  <c r="N146" i="15" l="1"/>
  <c r="O146" i="15" s="1"/>
  <c r="N145" i="15"/>
  <c r="O145" i="15" s="1"/>
  <c r="N144" i="15"/>
  <c r="O144" i="15" s="1"/>
  <c r="N143" i="15"/>
  <c r="O143" i="15" s="1"/>
  <c r="N142" i="15"/>
  <c r="O142" i="15" s="1"/>
  <c r="N141" i="15"/>
  <c r="O141" i="15" s="1"/>
  <c r="N140" i="15"/>
  <c r="O140" i="15" s="1"/>
  <c r="N139" i="15"/>
  <c r="O139" i="15" s="1"/>
  <c r="N138" i="15"/>
  <c r="O138" i="15" s="1"/>
  <c r="N137" i="15"/>
  <c r="O137" i="15" s="1"/>
  <c r="N136" i="15"/>
  <c r="O136" i="15" s="1"/>
  <c r="N135" i="15"/>
  <c r="O135" i="15" s="1"/>
  <c r="N134" i="15"/>
  <c r="O134" i="15" s="1"/>
  <c r="N133" i="15"/>
  <c r="O133" i="15" s="1"/>
  <c r="N132" i="15"/>
  <c r="O132" i="15" s="1"/>
  <c r="N131" i="15"/>
  <c r="O131" i="15" s="1"/>
  <c r="N130" i="15"/>
  <c r="O130" i="15" s="1"/>
  <c r="N129" i="15"/>
  <c r="O129" i="15" s="1"/>
  <c r="N128" i="15"/>
  <c r="O128" i="15" s="1"/>
  <c r="N127" i="15"/>
  <c r="O127" i="15" s="1"/>
  <c r="N126" i="15"/>
  <c r="O126" i="15" s="1"/>
  <c r="N125" i="15"/>
  <c r="O125" i="15" s="1"/>
  <c r="N124" i="15"/>
  <c r="O124" i="15" s="1"/>
  <c r="N123" i="15"/>
  <c r="O123" i="15" s="1"/>
  <c r="N122" i="15"/>
  <c r="O122" i="15" s="1"/>
  <c r="N121" i="15"/>
  <c r="O121" i="15" s="1"/>
  <c r="N120" i="15"/>
  <c r="O120" i="15" s="1"/>
  <c r="N119" i="15"/>
  <c r="O119" i="15" s="1"/>
  <c r="N118" i="15"/>
  <c r="O118" i="15" s="1"/>
  <c r="N117" i="15"/>
  <c r="O117" i="15" s="1"/>
  <c r="N116" i="15"/>
  <c r="O116" i="15" s="1"/>
  <c r="N115" i="15"/>
  <c r="O115" i="15" s="1"/>
  <c r="N114" i="15"/>
  <c r="O114" i="15" s="1"/>
  <c r="N113" i="15"/>
  <c r="O113" i="15" s="1"/>
  <c r="N112" i="15"/>
  <c r="O112" i="15" s="1"/>
  <c r="N111" i="15"/>
  <c r="O111" i="15" s="1"/>
  <c r="N110" i="15"/>
  <c r="O110" i="15" s="1"/>
  <c r="N109" i="15"/>
  <c r="O109" i="15" s="1"/>
  <c r="N108" i="15"/>
  <c r="O108" i="15" s="1"/>
  <c r="N107" i="15"/>
  <c r="O107" i="15" s="1"/>
  <c r="N106" i="15"/>
  <c r="O106" i="15" s="1"/>
  <c r="N105" i="15"/>
  <c r="O105" i="15" s="1"/>
  <c r="N104" i="15"/>
  <c r="O104" i="15" s="1"/>
  <c r="N103" i="15"/>
  <c r="O103" i="15" s="1"/>
  <c r="N102" i="15"/>
  <c r="O102" i="15" s="1"/>
  <c r="N101" i="15"/>
  <c r="O101" i="15" s="1"/>
  <c r="N100" i="15"/>
  <c r="O100" i="15" s="1"/>
  <c r="N99" i="15"/>
  <c r="O99" i="15" s="1"/>
  <c r="N98" i="15"/>
  <c r="O98" i="15" s="1"/>
  <c r="N97" i="15"/>
  <c r="O97" i="15" s="1"/>
  <c r="N96" i="15"/>
  <c r="O96" i="15" s="1"/>
  <c r="N95" i="15"/>
  <c r="O95" i="15" s="1"/>
  <c r="N94" i="15"/>
  <c r="O94" i="15" s="1"/>
  <c r="N93" i="15"/>
  <c r="O93" i="15" s="1"/>
  <c r="N92" i="15"/>
  <c r="O92" i="15" s="1"/>
  <c r="N91" i="15"/>
  <c r="O91" i="15" s="1"/>
  <c r="N90" i="15"/>
  <c r="O90" i="15" s="1"/>
  <c r="N89" i="15"/>
  <c r="O89" i="15" s="1"/>
  <c r="N88" i="15"/>
  <c r="O88" i="15" s="1"/>
  <c r="N87" i="15"/>
  <c r="O87" i="15" s="1"/>
  <c r="N86" i="15"/>
  <c r="O86" i="15" s="1"/>
  <c r="N85" i="15"/>
  <c r="O85" i="15" s="1"/>
  <c r="N84" i="15"/>
  <c r="O84" i="15" s="1"/>
  <c r="N83" i="15"/>
  <c r="O83" i="15" s="1"/>
  <c r="N82" i="15"/>
  <c r="O82" i="15" s="1"/>
  <c r="N81" i="15"/>
  <c r="O81" i="15" s="1"/>
  <c r="N80" i="15"/>
  <c r="O80" i="15" s="1"/>
  <c r="N79" i="15"/>
  <c r="O79" i="15" s="1"/>
  <c r="N78" i="15"/>
  <c r="O78" i="15" s="1"/>
  <c r="N77" i="15"/>
  <c r="O77" i="15" s="1"/>
  <c r="N76" i="15"/>
  <c r="O76" i="15" s="1"/>
  <c r="N75" i="15"/>
  <c r="O75" i="15" s="1"/>
  <c r="N74" i="15"/>
  <c r="O74" i="15" s="1"/>
  <c r="N73" i="15"/>
  <c r="O73" i="15" s="1"/>
  <c r="G15" i="5"/>
  <c r="G16" i="5" s="1"/>
  <c r="F15" i="5"/>
  <c r="F16" i="5" s="1"/>
  <c r="E15" i="5"/>
  <c r="F14" i="5"/>
  <c r="G14" i="5"/>
  <c r="G2" i="5"/>
  <c r="G3" i="5"/>
  <c r="G4" i="5"/>
  <c r="G5" i="5"/>
  <c r="G6" i="5"/>
  <c r="G7" i="5"/>
  <c r="G8" i="5"/>
  <c r="G9" i="5"/>
  <c r="G10" i="5"/>
  <c r="G11" i="5"/>
  <c r="F2" i="5"/>
  <c r="F3" i="5"/>
  <c r="F4" i="5"/>
  <c r="F5" i="5"/>
  <c r="F6" i="5"/>
  <c r="F7" i="5"/>
  <c r="F8" i="5"/>
  <c r="F9" i="5"/>
  <c r="F10" i="5"/>
  <c r="F11" i="5"/>
  <c r="N67" i="16"/>
  <c r="O67" i="16"/>
  <c r="N66" i="16"/>
  <c r="O66" i="16"/>
  <c r="N65" i="16"/>
  <c r="O65" i="16"/>
  <c r="N64" i="16"/>
  <c r="O64" i="16"/>
  <c r="N63" i="16"/>
  <c r="O63" i="16"/>
  <c r="N62" i="16"/>
  <c r="O62" i="16"/>
  <c r="N61" i="16"/>
  <c r="O61" i="16"/>
  <c r="N60" i="16"/>
  <c r="O60" i="16"/>
  <c r="N59" i="16"/>
  <c r="O59" i="16"/>
  <c r="N58" i="16"/>
  <c r="O58" i="16"/>
  <c r="N57" i="16"/>
  <c r="O57" i="16"/>
  <c r="N56" i="16"/>
  <c r="O56" i="16"/>
  <c r="N55" i="16"/>
  <c r="O55" i="16"/>
  <c r="N54" i="16"/>
  <c r="O54" i="16"/>
  <c r="N53" i="16"/>
  <c r="O53" i="16"/>
  <c r="N52" i="16"/>
  <c r="O52" i="16"/>
  <c r="N51" i="16"/>
  <c r="O51" i="16"/>
  <c r="N50" i="16"/>
  <c r="O50" i="16"/>
  <c r="N49" i="16"/>
  <c r="O49" i="16"/>
  <c r="N48" i="16"/>
  <c r="O48" i="16"/>
  <c r="N47" i="16"/>
  <c r="O47" i="16"/>
  <c r="N46" i="16"/>
  <c r="O46" i="16"/>
  <c r="N45" i="16"/>
  <c r="O45" i="16"/>
  <c r="N44" i="16"/>
  <c r="O44" i="16"/>
  <c r="N43" i="16"/>
  <c r="O43" i="16"/>
  <c r="N42" i="16"/>
  <c r="O42" i="16"/>
  <c r="N41" i="16"/>
  <c r="O41" i="16"/>
  <c r="N40" i="16"/>
  <c r="O40" i="16"/>
  <c r="N39" i="16"/>
  <c r="O39" i="16"/>
  <c r="N38" i="16"/>
  <c r="O38" i="16"/>
  <c r="N37" i="16"/>
  <c r="O37" i="16"/>
  <c r="N36" i="16"/>
  <c r="O36" i="16"/>
  <c r="N35" i="16"/>
  <c r="O35" i="16"/>
  <c r="N34" i="16"/>
  <c r="O34" i="16"/>
  <c r="N33" i="16"/>
  <c r="O33" i="16"/>
  <c r="N32" i="16"/>
  <c r="O32" i="16"/>
  <c r="N31" i="16"/>
  <c r="O31" i="16"/>
  <c r="N30" i="16"/>
  <c r="O30" i="16"/>
  <c r="N29" i="16"/>
  <c r="O29" i="16"/>
  <c r="N28" i="16"/>
  <c r="O28" i="16"/>
  <c r="N27" i="16"/>
  <c r="O27" i="16"/>
  <c r="N26" i="16"/>
  <c r="O26" i="16"/>
  <c r="N25" i="16"/>
  <c r="O25" i="16"/>
  <c r="N24" i="16"/>
  <c r="O24" i="16"/>
  <c r="N23" i="16"/>
  <c r="O23" i="16"/>
  <c r="N22" i="16"/>
  <c r="O22" i="16"/>
  <c r="N21" i="16"/>
  <c r="O21" i="16"/>
  <c r="N20" i="16"/>
  <c r="O20" i="16"/>
  <c r="N19" i="16"/>
  <c r="O19" i="16"/>
  <c r="N18" i="16"/>
  <c r="O18" i="16"/>
  <c r="N17" i="16"/>
  <c r="O17" i="16"/>
  <c r="N16" i="16"/>
  <c r="O16" i="16"/>
  <c r="N15" i="16"/>
  <c r="O15" i="16"/>
  <c r="N14" i="16"/>
  <c r="O14" i="16"/>
  <c r="N13" i="16"/>
  <c r="O13" i="16"/>
  <c r="N12" i="16"/>
  <c r="O12" i="16"/>
  <c r="N11" i="16"/>
  <c r="O11" i="16"/>
  <c r="N10" i="16"/>
  <c r="O10" i="16"/>
  <c r="N9" i="16"/>
  <c r="O9" i="16"/>
  <c r="N8" i="16"/>
  <c r="O8" i="16"/>
  <c r="N7" i="16"/>
  <c r="O7" i="16"/>
  <c r="N6" i="16"/>
  <c r="O6" i="16"/>
  <c r="N5" i="16"/>
  <c r="O5" i="16"/>
  <c r="N4" i="16"/>
  <c r="O4" i="16"/>
  <c r="N3" i="16"/>
  <c r="O3" i="16"/>
  <c r="N2" i="16"/>
  <c r="O2" i="16"/>
  <c r="E2" i="5"/>
  <c r="H2" i="5" s="1"/>
  <c r="E3" i="5"/>
  <c r="H3" i="5" s="1"/>
  <c r="E4" i="5"/>
  <c r="H4" i="5" s="1"/>
  <c r="E5" i="5"/>
  <c r="H5" i="5" s="1"/>
  <c r="E6" i="5"/>
  <c r="H6" i="5" s="1"/>
  <c r="E7" i="5"/>
  <c r="H7" i="5" s="1"/>
  <c r="E8" i="5"/>
  <c r="H8" i="5" s="1"/>
  <c r="E9" i="5"/>
  <c r="H9" i="5" s="1"/>
  <c r="E10" i="5"/>
  <c r="H10" i="5" s="1"/>
  <c r="E11" i="5"/>
  <c r="H11" i="5" s="1"/>
  <c r="B2" i="5"/>
  <c r="C2" i="5"/>
  <c r="D2" i="5"/>
  <c r="N70" i="17"/>
  <c r="O70" i="17"/>
  <c r="N69" i="17"/>
  <c r="O69" i="17"/>
  <c r="N68" i="17"/>
  <c r="O68" i="17"/>
  <c r="N67" i="17"/>
  <c r="O67" i="17"/>
  <c r="N66" i="17"/>
  <c r="O66" i="17"/>
  <c r="N65" i="17"/>
  <c r="O65" i="17"/>
  <c r="N64" i="17"/>
  <c r="O64" i="17"/>
  <c r="N63" i="17"/>
  <c r="O63" i="17"/>
  <c r="N62" i="17"/>
  <c r="O62" i="17"/>
  <c r="N61" i="17"/>
  <c r="O61" i="17"/>
  <c r="N60" i="17"/>
  <c r="O60" i="17"/>
  <c r="N59" i="17"/>
  <c r="O59" i="17"/>
  <c r="N58" i="17"/>
  <c r="O58" i="17"/>
  <c r="N57" i="17"/>
  <c r="O57" i="17"/>
  <c r="N56" i="17"/>
  <c r="O56" i="17"/>
  <c r="N55" i="17"/>
  <c r="O55" i="17"/>
  <c r="N54" i="17"/>
  <c r="O54" i="17"/>
  <c r="N53" i="17"/>
  <c r="O53" i="17"/>
  <c r="N52" i="17"/>
  <c r="O52" i="17"/>
  <c r="N51" i="17"/>
  <c r="O51" i="17"/>
  <c r="N50" i="17"/>
  <c r="O50" i="17"/>
  <c r="N49" i="17"/>
  <c r="O49" i="17"/>
  <c r="N48" i="17"/>
  <c r="O48" i="17"/>
  <c r="N47" i="17"/>
  <c r="O47" i="17"/>
  <c r="N46" i="17"/>
  <c r="O46" i="17"/>
  <c r="N45" i="17"/>
  <c r="O45" i="17"/>
  <c r="N44" i="17"/>
  <c r="O44" i="17"/>
  <c r="N43" i="17"/>
  <c r="O43" i="17"/>
  <c r="N42" i="17"/>
  <c r="O42" i="17"/>
  <c r="N41" i="17"/>
  <c r="O41" i="17"/>
  <c r="N40" i="17"/>
  <c r="O40" i="17"/>
  <c r="N39" i="17"/>
  <c r="O39" i="17"/>
  <c r="N38" i="17"/>
  <c r="O38" i="17"/>
  <c r="N37" i="17"/>
  <c r="O37" i="17"/>
  <c r="N36" i="17"/>
  <c r="O36" i="17"/>
  <c r="N35" i="17"/>
  <c r="O35" i="17"/>
  <c r="N34" i="17"/>
  <c r="O34" i="17"/>
  <c r="N33" i="17"/>
  <c r="O33" i="17"/>
  <c r="N32" i="17"/>
  <c r="O32" i="17"/>
  <c r="N31" i="17"/>
  <c r="O31" i="17"/>
  <c r="N30" i="17"/>
  <c r="O30" i="17"/>
  <c r="N29" i="17"/>
  <c r="O29" i="17"/>
  <c r="N28" i="17"/>
  <c r="O28" i="17"/>
  <c r="N27" i="17"/>
  <c r="O27" i="17"/>
  <c r="N26" i="17"/>
  <c r="O26" i="17"/>
  <c r="N25" i="17"/>
  <c r="O25" i="17"/>
  <c r="N24" i="17"/>
  <c r="O24" i="17"/>
  <c r="N23" i="17"/>
  <c r="O23" i="17"/>
  <c r="N22" i="17"/>
  <c r="O22" i="17"/>
  <c r="N21" i="17"/>
  <c r="O21" i="17"/>
  <c r="N20" i="17"/>
  <c r="O20" i="17"/>
  <c r="N19" i="17"/>
  <c r="O19" i="17"/>
  <c r="N18" i="17"/>
  <c r="O18" i="17"/>
  <c r="N17" i="17"/>
  <c r="O17" i="17"/>
  <c r="N16" i="17"/>
  <c r="O16" i="17"/>
  <c r="N15" i="17"/>
  <c r="O15" i="17"/>
  <c r="N14" i="17"/>
  <c r="O14" i="17"/>
  <c r="N13" i="17"/>
  <c r="O13" i="17"/>
  <c r="N12" i="17"/>
  <c r="O12" i="17"/>
  <c r="N11" i="17"/>
  <c r="O11" i="17"/>
  <c r="N10" i="17"/>
  <c r="O10" i="17"/>
  <c r="N9" i="17"/>
  <c r="O9" i="17"/>
  <c r="N8" i="17"/>
  <c r="O8" i="17"/>
  <c r="N7" i="17"/>
  <c r="O7" i="17"/>
  <c r="N6" i="17"/>
  <c r="O6" i="17"/>
  <c r="N5" i="17"/>
  <c r="O5" i="17"/>
  <c r="N4" i="17"/>
  <c r="O4" i="17"/>
  <c r="N3" i="17"/>
  <c r="O3" i="17"/>
  <c r="N2" i="17"/>
  <c r="O2" i="17"/>
  <c r="N72" i="15"/>
  <c r="O72" i="15" s="1"/>
  <c r="N71" i="15"/>
  <c r="O71" i="15" s="1"/>
  <c r="N70" i="15"/>
  <c r="O70" i="15"/>
  <c r="N69" i="15"/>
  <c r="O69" i="15"/>
  <c r="N68" i="15"/>
  <c r="O68" i="15"/>
  <c r="N67" i="15"/>
  <c r="O67" i="15"/>
  <c r="N66" i="15"/>
  <c r="O66" i="15" s="1"/>
  <c r="N65" i="15"/>
  <c r="O65" i="15" s="1"/>
  <c r="N64" i="15"/>
  <c r="O64" i="15"/>
  <c r="N63" i="15"/>
  <c r="O63" i="15"/>
  <c r="N62" i="15"/>
  <c r="O62" i="15"/>
  <c r="N61" i="15"/>
  <c r="O61" i="15"/>
  <c r="N60" i="15"/>
  <c r="O60" i="15" s="1"/>
  <c r="N59" i="15"/>
  <c r="O59" i="15" s="1"/>
  <c r="N58" i="15"/>
  <c r="O58" i="15"/>
  <c r="N57" i="15"/>
  <c r="O57" i="15"/>
  <c r="N56" i="15"/>
  <c r="O56" i="15"/>
  <c r="N55" i="15"/>
  <c r="O55" i="15"/>
  <c r="N54" i="15"/>
  <c r="O54" i="15" s="1"/>
  <c r="N53" i="15"/>
  <c r="O53" i="15" s="1"/>
  <c r="N52" i="15"/>
  <c r="O52" i="15"/>
  <c r="N51" i="15"/>
  <c r="O51" i="15"/>
  <c r="N50" i="15"/>
  <c r="O50" i="15"/>
  <c r="N49" i="15"/>
  <c r="O49" i="15"/>
  <c r="N48" i="15"/>
  <c r="O48" i="15" s="1"/>
  <c r="N47" i="15"/>
  <c r="O47" i="15" s="1"/>
  <c r="N46" i="15"/>
  <c r="O46" i="15"/>
  <c r="N45" i="15"/>
  <c r="O45" i="15"/>
  <c r="N44" i="15"/>
  <c r="O44" i="15"/>
  <c r="N43" i="15"/>
  <c r="O43" i="15"/>
  <c r="N42" i="15"/>
  <c r="O42" i="15" s="1"/>
  <c r="N41" i="15"/>
  <c r="O41" i="15" s="1"/>
  <c r="N40" i="15"/>
  <c r="O40" i="15"/>
  <c r="N39" i="15"/>
  <c r="O39" i="15"/>
  <c r="N38" i="15"/>
  <c r="O38" i="15"/>
  <c r="N37" i="15"/>
  <c r="O37" i="15"/>
  <c r="N36" i="15"/>
  <c r="O36" i="15" s="1"/>
  <c r="N35" i="15"/>
  <c r="O35" i="15" s="1"/>
  <c r="N34" i="15"/>
  <c r="O34" i="15"/>
  <c r="N33" i="15"/>
  <c r="O33" i="15"/>
  <c r="N32" i="15"/>
  <c r="O32" i="15"/>
  <c r="N31" i="15"/>
  <c r="O31" i="15"/>
  <c r="N30" i="15"/>
  <c r="O30" i="15" s="1"/>
  <c r="N29" i="15"/>
  <c r="O29" i="15" s="1"/>
  <c r="N28" i="15"/>
  <c r="O28" i="15"/>
  <c r="N27" i="15"/>
  <c r="O27" i="15"/>
  <c r="N26" i="15"/>
  <c r="O26" i="15"/>
  <c r="N25" i="15"/>
  <c r="O25" i="15"/>
  <c r="N24" i="15"/>
  <c r="O24" i="15" s="1"/>
  <c r="N23" i="15"/>
  <c r="O23" i="15" s="1"/>
  <c r="N22" i="15"/>
  <c r="O22" i="15"/>
  <c r="N21" i="15"/>
  <c r="O21" i="15"/>
  <c r="N20" i="15"/>
  <c r="O20" i="15"/>
  <c r="N19" i="15"/>
  <c r="O19" i="15"/>
  <c r="N18" i="15"/>
  <c r="O18" i="15" s="1"/>
  <c r="N17" i="15"/>
  <c r="O17" i="15" s="1"/>
  <c r="N16" i="15"/>
  <c r="O16" i="15"/>
  <c r="N15" i="15"/>
  <c r="O15" i="15"/>
  <c r="N14" i="15"/>
  <c r="O14" i="15"/>
  <c r="N13" i="15"/>
  <c r="O13" i="15"/>
  <c r="N12" i="15"/>
  <c r="O12" i="15" s="1"/>
  <c r="N11" i="15"/>
  <c r="O11" i="15" s="1"/>
  <c r="N10" i="15"/>
  <c r="O10" i="15"/>
  <c r="N9" i="15"/>
  <c r="O9" i="15"/>
  <c r="O8" i="15"/>
  <c r="N7" i="15"/>
  <c r="O7" i="15" s="1"/>
  <c r="N6" i="15"/>
  <c r="O6" i="15" s="1"/>
  <c r="N5" i="15"/>
  <c r="O5" i="15" s="1"/>
  <c r="N4" i="15"/>
  <c r="O4" i="15"/>
  <c r="O72" i="17"/>
  <c r="O69" i="16"/>
  <c r="O173" i="8"/>
  <c r="O51" i="9"/>
  <c r="O49" i="1"/>
  <c r="N49" i="9"/>
  <c r="O49" i="9"/>
  <c r="N48" i="9"/>
  <c r="O48" i="9"/>
  <c r="N47" i="9"/>
  <c r="O47" i="9"/>
  <c r="N46" i="9"/>
  <c r="O46" i="9"/>
  <c r="N45" i="9"/>
  <c r="O45" i="9"/>
  <c r="N44" i="9"/>
  <c r="O44" i="9"/>
  <c r="N43" i="9"/>
  <c r="O43" i="9"/>
  <c r="N42" i="9"/>
  <c r="O42" i="9"/>
  <c r="N41" i="9"/>
  <c r="O41" i="9"/>
  <c r="N40" i="9"/>
  <c r="O40" i="9"/>
  <c r="N39" i="9"/>
  <c r="O39" i="9"/>
  <c r="N38" i="9"/>
  <c r="O38" i="9"/>
  <c r="N37" i="9"/>
  <c r="O37" i="9"/>
  <c r="N36" i="9"/>
  <c r="O36" i="9"/>
  <c r="N35" i="9"/>
  <c r="O35" i="9"/>
  <c r="N34" i="9"/>
  <c r="O34" i="9"/>
  <c r="N33" i="9"/>
  <c r="O33" i="9"/>
  <c r="N32" i="9"/>
  <c r="O32" i="9"/>
  <c r="N31" i="9"/>
  <c r="O31" i="9"/>
  <c r="N30" i="9"/>
  <c r="O30" i="9"/>
  <c r="N29" i="9"/>
  <c r="O29" i="9"/>
  <c r="N28" i="9"/>
  <c r="O28" i="9"/>
  <c r="N27" i="9"/>
  <c r="O27" i="9"/>
  <c r="N26" i="9"/>
  <c r="O26" i="9"/>
  <c r="N25" i="9"/>
  <c r="O25" i="9"/>
  <c r="N24" i="9"/>
  <c r="O24" i="9"/>
  <c r="N23" i="9"/>
  <c r="O23" i="9"/>
  <c r="N22" i="9"/>
  <c r="O22" i="9"/>
  <c r="N21" i="9"/>
  <c r="O21" i="9"/>
  <c r="N20" i="9"/>
  <c r="O20" i="9"/>
  <c r="N19" i="9"/>
  <c r="O19" i="9"/>
  <c r="N18" i="9"/>
  <c r="O18" i="9"/>
  <c r="N17" i="9"/>
  <c r="O17" i="9"/>
  <c r="N16" i="9"/>
  <c r="O16" i="9"/>
  <c r="N15" i="9"/>
  <c r="O15" i="9"/>
  <c r="N14" i="9"/>
  <c r="O14" i="9"/>
  <c r="N13" i="9"/>
  <c r="O13" i="9"/>
  <c r="N12" i="9"/>
  <c r="O12" i="9"/>
  <c r="N11" i="9"/>
  <c r="O11" i="9"/>
  <c r="N10" i="9"/>
  <c r="O10" i="9"/>
  <c r="N9" i="9"/>
  <c r="O9" i="9"/>
  <c r="N8" i="9"/>
  <c r="O8" i="9"/>
  <c r="N7" i="9"/>
  <c r="O7" i="9"/>
  <c r="N6" i="9"/>
  <c r="O6" i="9"/>
  <c r="N5" i="9"/>
  <c r="O5" i="9"/>
  <c r="N4" i="9"/>
  <c r="O4" i="9"/>
  <c r="N3" i="9"/>
  <c r="O3" i="9"/>
  <c r="N2" i="9"/>
  <c r="O2" i="9"/>
  <c r="N171" i="8"/>
  <c r="O171" i="8"/>
  <c r="M170" i="8"/>
  <c r="N170" i="8"/>
  <c r="O170" i="8"/>
  <c r="M169" i="8"/>
  <c r="N169" i="8"/>
  <c r="O169" i="8"/>
  <c r="M168" i="8"/>
  <c r="N168" i="8"/>
  <c r="O168" i="8"/>
  <c r="M167" i="8"/>
  <c r="N167" i="8"/>
  <c r="O167" i="8"/>
  <c r="M166" i="8"/>
  <c r="N166" i="8"/>
  <c r="O166" i="8"/>
  <c r="M165" i="8"/>
  <c r="N165" i="8"/>
  <c r="O165" i="8"/>
  <c r="M164" i="8"/>
  <c r="N164" i="8"/>
  <c r="O164" i="8"/>
  <c r="N163" i="8"/>
  <c r="O163" i="8"/>
  <c r="N162" i="8"/>
  <c r="O162" i="8"/>
  <c r="M161" i="8"/>
  <c r="N161" i="8"/>
  <c r="O161" i="8"/>
  <c r="M160" i="8"/>
  <c r="N160" i="8"/>
  <c r="O160" i="8"/>
  <c r="M159" i="8"/>
  <c r="N159" i="8"/>
  <c r="O159" i="8"/>
  <c r="M158" i="8"/>
  <c r="N158" i="8"/>
  <c r="O158" i="8"/>
  <c r="M157" i="8"/>
  <c r="N157" i="8"/>
  <c r="O157" i="8"/>
  <c r="M156" i="8"/>
  <c r="N156" i="8"/>
  <c r="O156" i="8"/>
  <c r="M155" i="8"/>
  <c r="N155" i="8"/>
  <c r="O155" i="8"/>
  <c r="M154" i="8"/>
  <c r="N154" i="8"/>
  <c r="O154" i="8"/>
  <c r="N153" i="8"/>
  <c r="O153" i="8"/>
  <c r="M152" i="8"/>
  <c r="N152" i="8"/>
  <c r="O152" i="8"/>
  <c r="M151" i="8"/>
  <c r="N151" i="8"/>
  <c r="O151" i="8"/>
  <c r="M150" i="8"/>
  <c r="N150" i="8"/>
  <c r="O150" i="8"/>
  <c r="M149" i="8"/>
  <c r="N149" i="8"/>
  <c r="O149" i="8"/>
  <c r="N148" i="8"/>
  <c r="O148" i="8"/>
  <c r="M147" i="8"/>
  <c r="N147" i="8"/>
  <c r="O147" i="8"/>
  <c r="M146" i="8"/>
  <c r="N146" i="8"/>
  <c r="O146" i="8"/>
  <c r="M145" i="8"/>
  <c r="N145" i="8"/>
  <c r="O145" i="8"/>
  <c r="M144" i="8"/>
  <c r="N144" i="8"/>
  <c r="O144" i="8"/>
  <c r="N143" i="8"/>
  <c r="O143" i="8"/>
  <c r="N142" i="8"/>
  <c r="O142" i="8"/>
  <c r="N141" i="8"/>
  <c r="O141" i="8"/>
  <c r="N140" i="8"/>
  <c r="O140" i="8"/>
  <c r="N139" i="8"/>
  <c r="O139" i="8"/>
  <c r="N138" i="8"/>
  <c r="O138" i="8"/>
  <c r="N137" i="8"/>
  <c r="O137" i="8"/>
  <c r="N136" i="8"/>
  <c r="O136" i="8"/>
  <c r="N135" i="8"/>
  <c r="O135" i="8"/>
  <c r="N134" i="8"/>
  <c r="O134" i="8"/>
  <c r="N133" i="8"/>
  <c r="O133" i="8"/>
  <c r="N132" i="8"/>
  <c r="O132" i="8"/>
  <c r="N131" i="8"/>
  <c r="O131" i="8"/>
  <c r="N130" i="8"/>
  <c r="O130" i="8"/>
  <c r="N129" i="8"/>
  <c r="O129" i="8"/>
  <c r="N128" i="8"/>
  <c r="O128" i="8"/>
  <c r="N127" i="8"/>
  <c r="O127" i="8"/>
  <c r="N126" i="8"/>
  <c r="O126" i="8"/>
  <c r="N125" i="8"/>
  <c r="O125" i="8"/>
  <c r="N124" i="8"/>
  <c r="O124" i="8"/>
  <c r="N123" i="8"/>
  <c r="O123" i="8"/>
  <c r="N122" i="8"/>
  <c r="O122" i="8"/>
  <c r="N121" i="8"/>
  <c r="O121" i="8"/>
  <c r="N120" i="8"/>
  <c r="O120" i="8"/>
  <c r="N119" i="8"/>
  <c r="O119" i="8"/>
  <c r="N118" i="8"/>
  <c r="O118" i="8"/>
  <c r="N117" i="8"/>
  <c r="O117" i="8"/>
  <c r="N116" i="8"/>
  <c r="O116" i="8"/>
  <c r="N115" i="8"/>
  <c r="O115" i="8"/>
  <c r="N114" i="8"/>
  <c r="O114" i="8"/>
  <c r="N113" i="8"/>
  <c r="O113" i="8"/>
  <c r="N112" i="8"/>
  <c r="O112" i="8"/>
  <c r="N111" i="8"/>
  <c r="O111" i="8"/>
  <c r="N110" i="8"/>
  <c r="O110" i="8"/>
  <c r="N109" i="8"/>
  <c r="O109" i="8"/>
  <c r="N108" i="8"/>
  <c r="O108" i="8"/>
  <c r="N107" i="8"/>
  <c r="O107" i="8"/>
  <c r="N106" i="8"/>
  <c r="O106" i="8"/>
  <c r="N105" i="8"/>
  <c r="O105" i="8"/>
  <c r="N104" i="8"/>
  <c r="O104" i="8"/>
  <c r="N103" i="8"/>
  <c r="O103" i="8"/>
  <c r="N102" i="8"/>
  <c r="O102" i="8"/>
  <c r="N101" i="8"/>
  <c r="O101" i="8"/>
  <c r="N100" i="8"/>
  <c r="O100" i="8"/>
  <c r="N99" i="8"/>
  <c r="O99" i="8"/>
  <c r="N98" i="8"/>
  <c r="O98" i="8"/>
  <c r="N97" i="8"/>
  <c r="O97" i="8"/>
  <c r="N96" i="8"/>
  <c r="O96" i="8"/>
  <c r="N95" i="8"/>
  <c r="O95" i="8"/>
  <c r="N94" i="8"/>
  <c r="O94" i="8"/>
  <c r="N93" i="8"/>
  <c r="O93" i="8"/>
  <c r="N92" i="8"/>
  <c r="O92" i="8"/>
  <c r="N91" i="8"/>
  <c r="O91" i="8"/>
  <c r="N90" i="8"/>
  <c r="O90" i="8"/>
  <c r="N89" i="8"/>
  <c r="O89" i="8"/>
  <c r="N88" i="8"/>
  <c r="O88" i="8"/>
  <c r="N87" i="8"/>
  <c r="O87" i="8"/>
  <c r="N86" i="8"/>
  <c r="O86" i="8"/>
  <c r="N85" i="8"/>
  <c r="O85" i="8"/>
  <c r="N84" i="8"/>
  <c r="O84" i="8"/>
  <c r="N83" i="8"/>
  <c r="O83" i="8"/>
  <c r="N82" i="8"/>
  <c r="O82" i="8"/>
  <c r="N81" i="8"/>
  <c r="O81" i="8"/>
  <c r="N80" i="8"/>
  <c r="O80" i="8"/>
  <c r="N79" i="8"/>
  <c r="O79" i="8"/>
  <c r="N78" i="8"/>
  <c r="O78" i="8"/>
  <c r="N77" i="8"/>
  <c r="O77" i="8"/>
  <c r="N76" i="8"/>
  <c r="O76" i="8"/>
  <c r="N75" i="8"/>
  <c r="O75" i="8"/>
  <c r="N74" i="8"/>
  <c r="O74" i="8"/>
  <c r="N73" i="8"/>
  <c r="O73" i="8"/>
  <c r="N72" i="8"/>
  <c r="O72" i="8"/>
  <c r="N71" i="8"/>
  <c r="O71" i="8"/>
  <c r="N70" i="8"/>
  <c r="O70" i="8"/>
  <c r="N69" i="8"/>
  <c r="O69" i="8"/>
  <c r="N68" i="8"/>
  <c r="O68" i="8"/>
  <c r="N67" i="8"/>
  <c r="O67" i="8"/>
  <c r="N66" i="8"/>
  <c r="O66" i="8"/>
  <c r="N65" i="8"/>
  <c r="O65" i="8"/>
  <c r="N64" i="8"/>
  <c r="O64" i="8"/>
  <c r="N63" i="8"/>
  <c r="O63" i="8"/>
  <c r="N62" i="8"/>
  <c r="O62" i="8"/>
  <c r="N61" i="8"/>
  <c r="O61" i="8"/>
  <c r="N60" i="8"/>
  <c r="O60" i="8"/>
  <c r="N59" i="8"/>
  <c r="O59" i="8"/>
  <c r="N58" i="8"/>
  <c r="O58" i="8"/>
  <c r="N57" i="8"/>
  <c r="O57" i="8"/>
  <c r="N56" i="8"/>
  <c r="O56" i="8"/>
  <c r="N55" i="8"/>
  <c r="O55" i="8"/>
  <c r="N54" i="8"/>
  <c r="O54" i="8"/>
  <c r="N53" i="8"/>
  <c r="O53" i="8"/>
  <c r="N52" i="8"/>
  <c r="O52" i="8"/>
  <c r="N51" i="8"/>
  <c r="O51" i="8"/>
  <c r="N50" i="8"/>
  <c r="O50" i="8"/>
  <c r="N49" i="8"/>
  <c r="O49" i="8"/>
  <c r="N48" i="8"/>
  <c r="O48" i="8"/>
  <c r="N47" i="8"/>
  <c r="O47" i="8"/>
  <c r="N46" i="8"/>
  <c r="O46" i="8"/>
  <c r="N45" i="8"/>
  <c r="O45" i="8"/>
  <c r="N44" i="8"/>
  <c r="O44" i="8"/>
  <c r="N43" i="8"/>
  <c r="O43" i="8"/>
  <c r="N42" i="8"/>
  <c r="O42" i="8"/>
  <c r="N41" i="8"/>
  <c r="O41" i="8"/>
  <c r="N40" i="8"/>
  <c r="O40" i="8"/>
  <c r="N39" i="8"/>
  <c r="O39" i="8"/>
  <c r="N38" i="8"/>
  <c r="O38" i="8"/>
  <c r="N37" i="8"/>
  <c r="O37" i="8"/>
  <c r="N36" i="8"/>
  <c r="O36" i="8"/>
  <c r="N35" i="8"/>
  <c r="O35" i="8"/>
  <c r="N34" i="8"/>
  <c r="O34" i="8"/>
  <c r="N33" i="8"/>
  <c r="O33" i="8"/>
  <c r="N32" i="8"/>
  <c r="O32" i="8"/>
  <c r="N31" i="8"/>
  <c r="O31" i="8"/>
  <c r="N30" i="8"/>
  <c r="O30" i="8"/>
  <c r="N29" i="8"/>
  <c r="O29" i="8"/>
  <c r="N28" i="8"/>
  <c r="O28" i="8"/>
  <c r="N27" i="8"/>
  <c r="O27" i="8"/>
  <c r="N26" i="8"/>
  <c r="O26" i="8"/>
  <c r="N25" i="8"/>
  <c r="O25" i="8"/>
  <c r="N24" i="8"/>
  <c r="O24" i="8"/>
  <c r="N23" i="8"/>
  <c r="O23" i="8"/>
  <c r="N22" i="8"/>
  <c r="O22" i="8"/>
  <c r="N21" i="8"/>
  <c r="O21" i="8"/>
  <c r="N20" i="8"/>
  <c r="O20" i="8"/>
  <c r="N19" i="8"/>
  <c r="O19" i="8"/>
  <c r="N18" i="8"/>
  <c r="O18" i="8"/>
  <c r="N17" i="8"/>
  <c r="O17" i="8"/>
  <c r="N16" i="8"/>
  <c r="O16" i="8"/>
  <c r="N15" i="8"/>
  <c r="O15" i="8"/>
  <c r="N14" i="8"/>
  <c r="O14" i="8"/>
  <c r="N13" i="8"/>
  <c r="O13" i="8"/>
  <c r="N12" i="8"/>
  <c r="O12" i="8"/>
  <c r="N11" i="8"/>
  <c r="O11" i="8"/>
  <c r="N10" i="8"/>
  <c r="O10" i="8"/>
  <c r="N9" i="8"/>
  <c r="O9" i="8"/>
  <c r="N8" i="8"/>
  <c r="O8" i="8"/>
  <c r="N7" i="8"/>
  <c r="O7" i="8"/>
  <c r="N6" i="8"/>
  <c r="O6" i="8"/>
  <c r="N5" i="8"/>
  <c r="O5" i="8"/>
  <c r="N4" i="8"/>
  <c r="O4" i="8"/>
  <c r="M3" i="8"/>
  <c r="N3" i="8"/>
  <c r="O3" i="8"/>
  <c r="N2" i="8"/>
  <c r="O2" i="8"/>
  <c r="N47" i="1"/>
  <c r="O47" i="1"/>
  <c r="N46" i="1"/>
  <c r="O46" i="1"/>
  <c r="M45" i="1"/>
  <c r="N45" i="1"/>
  <c r="O45" i="1"/>
  <c r="N44" i="1"/>
  <c r="O44" i="1"/>
  <c r="N43" i="1"/>
  <c r="O43" i="1"/>
  <c r="N42" i="1"/>
  <c r="O42" i="1"/>
  <c r="N41" i="1"/>
  <c r="O41" i="1"/>
  <c r="N40" i="1"/>
  <c r="O40" i="1"/>
  <c r="N39" i="1"/>
  <c r="O39" i="1"/>
  <c r="N38" i="1"/>
  <c r="O38" i="1"/>
  <c r="N37" i="1"/>
  <c r="O37" i="1"/>
  <c r="N36" i="1"/>
  <c r="O36" i="1"/>
  <c r="N35" i="1"/>
  <c r="O35" i="1"/>
  <c r="N34" i="1"/>
  <c r="O34" i="1"/>
  <c r="N33" i="1"/>
  <c r="O33" i="1"/>
  <c r="N32" i="1"/>
  <c r="O32" i="1"/>
  <c r="N31" i="1"/>
  <c r="O31" i="1"/>
  <c r="N30" i="1"/>
  <c r="O30" i="1"/>
  <c r="M29" i="1"/>
  <c r="N29" i="1"/>
  <c r="O29" i="1"/>
  <c r="N28" i="1"/>
  <c r="O28" i="1"/>
  <c r="N27" i="1"/>
  <c r="O27" i="1"/>
  <c r="N26" i="1"/>
  <c r="O26" i="1"/>
  <c r="N25" i="1"/>
  <c r="O25" i="1"/>
  <c r="N24" i="1"/>
  <c r="O24" i="1"/>
  <c r="N23" i="1"/>
  <c r="O23" i="1"/>
  <c r="N22" i="1"/>
  <c r="O22" i="1"/>
  <c r="N21" i="1"/>
  <c r="O21" i="1"/>
  <c r="N20" i="1"/>
  <c r="O20" i="1"/>
  <c r="N19" i="1"/>
  <c r="O19" i="1"/>
  <c r="M18" i="1"/>
  <c r="N18" i="1"/>
  <c r="O18" i="1"/>
  <c r="M17" i="1"/>
  <c r="N17" i="1"/>
  <c r="O17" i="1"/>
  <c r="N16" i="1"/>
  <c r="O16" i="1"/>
  <c r="M15" i="1"/>
  <c r="N15" i="1"/>
  <c r="O15" i="1"/>
  <c r="N14" i="1"/>
  <c r="O14" i="1"/>
  <c r="N13" i="1"/>
  <c r="O13" i="1"/>
  <c r="N12" i="1"/>
  <c r="O12" i="1"/>
  <c r="N11" i="1"/>
  <c r="O11" i="1"/>
  <c r="N10" i="1"/>
  <c r="O10" i="1"/>
  <c r="N9" i="1"/>
  <c r="O9" i="1"/>
  <c r="N8" i="1"/>
  <c r="O8" i="1"/>
  <c r="N7" i="1"/>
  <c r="O7" i="1"/>
  <c r="N6" i="1"/>
  <c r="O6" i="1"/>
  <c r="N5" i="1"/>
  <c r="O5" i="1"/>
  <c r="N4" i="1"/>
  <c r="O4" i="1"/>
  <c r="M3" i="1"/>
  <c r="N3" i="1"/>
  <c r="O3" i="1"/>
  <c r="N2" i="1"/>
  <c r="O2" i="1"/>
  <c r="D3" i="5"/>
  <c r="D5" i="5"/>
  <c r="D6" i="5"/>
  <c r="D7" i="5"/>
  <c r="C3" i="5"/>
  <c r="C4" i="5"/>
  <c r="C5" i="5"/>
  <c r="C6" i="5"/>
  <c r="C7" i="5"/>
  <c r="B3" i="5"/>
  <c r="B5" i="5"/>
  <c r="B6" i="5"/>
  <c r="B7" i="5"/>
  <c r="C11" i="5"/>
  <c r="C15" i="5"/>
  <c r="C8" i="5"/>
  <c r="C10" i="5"/>
  <c r="D11" i="5"/>
  <c r="D15" i="5"/>
  <c r="D9" i="5"/>
  <c r="D4" i="5"/>
  <c r="D10" i="5"/>
  <c r="B8" i="5"/>
  <c r="B11" i="5"/>
  <c r="B4" i="5"/>
  <c r="B9" i="5"/>
  <c r="B10" i="5"/>
  <c r="B15" i="5"/>
  <c r="D8" i="5"/>
  <c r="C9" i="5"/>
  <c r="B14" i="5"/>
  <c r="B16" i="5"/>
  <c r="D14" i="5"/>
  <c r="D16" i="5"/>
  <c r="C14" i="5"/>
  <c r="C16" i="5"/>
  <c r="O148" i="15" l="1"/>
  <c r="H14" i="5"/>
  <c r="E14" i="5"/>
  <c r="E16" i="5" s="1"/>
  <c r="H15" i="5"/>
  <c r="H16" i="5" s="1"/>
</calcChain>
</file>

<file path=xl/sharedStrings.xml><?xml version="1.0" encoding="utf-8"?>
<sst xmlns="http://schemas.openxmlformats.org/spreadsheetml/2006/main" count="4603" uniqueCount="919">
  <si>
    <t>3D打印</t>
    <phoneticPr fontId="2" type="noConversion"/>
  </si>
  <si>
    <t>钣金</t>
    <phoneticPr fontId="2" type="noConversion"/>
  </si>
  <si>
    <t>线材</t>
    <phoneticPr fontId="2" type="noConversion"/>
  </si>
  <si>
    <t xml:space="preserve">     </t>
    <phoneticPr fontId="2" type="noConversion"/>
  </si>
  <si>
    <t>工程机器人</t>
    <phoneticPr fontId="2" type="noConversion"/>
  </si>
  <si>
    <t>步兵机器人</t>
    <phoneticPr fontId="2" type="noConversion"/>
  </si>
  <si>
    <t>英雄机器人</t>
    <phoneticPr fontId="2" type="noConversion"/>
  </si>
  <si>
    <t>总价</t>
    <phoneticPr fontId="2" type="noConversion"/>
  </si>
  <si>
    <t>底盘</t>
  </si>
  <si>
    <t>线材</t>
  </si>
  <si>
    <t>钣金</t>
  </si>
  <si>
    <t>硬件</t>
  </si>
  <si>
    <t>机械</t>
  </si>
  <si>
    <t>硬件</t>
    <phoneticPr fontId="2" type="noConversion"/>
  </si>
  <si>
    <t>机械</t>
    <phoneticPr fontId="2" type="noConversion"/>
  </si>
  <si>
    <t>属性</t>
    <phoneticPr fontId="2" type="noConversion"/>
  </si>
  <si>
    <t>工艺类别</t>
    <phoneticPr fontId="2" type="noConversion"/>
  </si>
  <si>
    <t>采购方式</t>
    <phoneticPr fontId="2" type="noConversion"/>
  </si>
  <si>
    <t>其他</t>
  </si>
  <si>
    <t>其他</t>
    <phoneticPr fontId="2" type="noConversion"/>
  </si>
  <si>
    <t>算法</t>
  </si>
  <si>
    <t>算法</t>
    <phoneticPr fontId="2" type="noConversion"/>
  </si>
  <si>
    <t>车&amp;铣</t>
  </si>
  <si>
    <t>车&amp;铣</t>
    <phoneticPr fontId="2" type="noConversion"/>
  </si>
  <si>
    <t>赞助</t>
    <phoneticPr fontId="2" type="noConversion"/>
  </si>
  <si>
    <t>非官方成品模块</t>
  </si>
  <si>
    <t>非官方成品模块</t>
    <phoneticPr fontId="2" type="noConversion"/>
  </si>
  <si>
    <t>官方成品模块</t>
  </si>
  <si>
    <t>官方成品模块</t>
    <phoneticPr fontId="2" type="noConversion"/>
  </si>
  <si>
    <t>硬件自制</t>
  </si>
  <si>
    <t>硬件自制</t>
    <phoneticPr fontId="2" type="noConversion"/>
  </si>
  <si>
    <t>机械自制</t>
  </si>
  <si>
    <t>机械自制</t>
    <phoneticPr fontId="2" type="noConversion"/>
  </si>
  <si>
    <t>型材焊接</t>
  </si>
  <si>
    <t>型材焊接</t>
    <phoneticPr fontId="2" type="noConversion"/>
  </si>
  <si>
    <t>2D雕刻</t>
  </si>
  <si>
    <t>2D雕刻</t>
    <phoneticPr fontId="2" type="noConversion"/>
  </si>
  <si>
    <t>机械标准件</t>
  </si>
  <si>
    <t>机械标准件</t>
    <phoneticPr fontId="2" type="noConversion"/>
  </si>
  <si>
    <t>备注</t>
    <phoneticPr fontId="2" type="noConversion"/>
  </si>
  <si>
    <t>序号</t>
    <phoneticPr fontId="2" type="noConversion"/>
  </si>
  <si>
    <t>3D打印</t>
  </si>
  <si>
    <t>其他</t>
    <phoneticPr fontId="2" type="noConversion"/>
  </si>
  <si>
    <t>自行添加或修改</t>
    <phoneticPr fontId="2" type="noConversion"/>
  </si>
  <si>
    <t>轴承</t>
    <phoneticPr fontId="2" type="noConversion"/>
  </si>
  <si>
    <t>2006电机</t>
    <phoneticPr fontId="2" type="noConversion"/>
  </si>
  <si>
    <t>P36</t>
    <phoneticPr fontId="2" type="noConversion"/>
  </si>
  <si>
    <t>轮轴</t>
    <phoneticPr fontId="2" type="noConversion"/>
  </si>
  <si>
    <t>拨弹模块</t>
    <phoneticPr fontId="2" type="noConversion"/>
  </si>
  <si>
    <t>发射机构</t>
    <phoneticPr fontId="2" type="noConversion"/>
  </si>
  <si>
    <t>工艺类别
（下拉菜单）</t>
    <phoneticPr fontId="2" type="noConversion"/>
  </si>
  <si>
    <t>采购方式
（下拉菜单）</t>
    <phoneticPr fontId="2" type="noConversion"/>
  </si>
  <si>
    <t>子模块数量
（自定义数字）</t>
    <phoneticPr fontId="2" type="noConversion"/>
  </si>
  <si>
    <t>属性
（下拉菜单）</t>
    <phoneticPr fontId="2" type="noConversion"/>
  </si>
  <si>
    <t>PCBA</t>
    <phoneticPr fontId="2" type="noConversion"/>
  </si>
  <si>
    <t>悬挂模块</t>
    <phoneticPr fontId="2" type="noConversion"/>
  </si>
  <si>
    <t>缓冲弹簧</t>
    <phoneticPr fontId="2" type="noConversion"/>
  </si>
  <si>
    <t>其他机械定制件</t>
  </si>
  <si>
    <t>其他机械定制件</t>
    <phoneticPr fontId="2" type="noConversion"/>
  </si>
  <si>
    <t>底盘</t>
    <phoneticPr fontId="2" type="noConversion"/>
  </si>
  <si>
    <t>运算平台</t>
    <phoneticPr fontId="2" type="noConversion"/>
  </si>
  <si>
    <t>算法硬件</t>
    <phoneticPr fontId="2" type="noConversion"/>
  </si>
  <si>
    <t>miniPC</t>
    <phoneticPr fontId="2" type="noConversion"/>
  </si>
  <si>
    <t>电源模块</t>
    <phoneticPr fontId="2" type="noConversion"/>
  </si>
  <si>
    <t>传感器</t>
    <phoneticPr fontId="2" type="noConversion"/>
  </si>
  <si>
    <t>采购（定制）</t>
  </si>
  <si>
    <t>采购（定制）</t>
    <phoneticPr fontId="2" type="noConversion"/>
  </si>
  <si>
    <t>采购（非定制）</t>
  </si>
  <si>
    <t>采购（非定制）</t>
    <phoneticPr fontId="2" type="noConversion"/>
  </si>
  <si>
    <t>单价【含税】
自制件填写材料费
赞助写市场价</t>
    <phoneticPr fontId="2" type="noConversion"/>
  </si>
  <si>
    <t>父模块内该物料数量
（计算）</t>
    <phoneticPr fontId="2" type="noConversion"/>
  </si>
  <si>
    <t>父模块该物料总价
（计算）</t>
    <phoneticPr fontId="2" type="noConversion"/>
  </si>
  <si>
    <t>单机合计</t>
    <phoneticPr fontId="2" type="noConversion"/>
  </si>
  <si>
    <t>单机赞助</t>
    <phoneticPr fontId="2" type="noConversion"/>
  </si>
  <si>
    <t>单机除赞助合计</t>
    <phoneticPr fontId="2" type="noConversion"/>
  </si>
  <si>
    <t>子模块数量
（自定义数字）</t>
    <phoneticPr fontId="2" type="noConversion"/>
  </si>
  <si>
    <t>物料名称
（自定义文本）</t>
    <phoneticPr fontId="2" type="noConversion"/>
  </si>
  <si>
    <t>材料/尺寸/其他
（自定义文本）</t>
    <phoneticPr fontId="2" type="noConversion"/>
  </si>
  <si>
    <t>单价【含税】
自制件填写材料费
赞助写市场价</t>
    <phoneticPr fontId="2" type="noConversion"/>
  </si>
  <si>
    <t>规格/型号
(填写标准型号)
自制和定制件填自定义型号或不填</t>
    <phoneticPr fontId="2" type="noConversion"/>
  </si>
  <si>
    <t>定制</t>
    <phoneticPr fontId="2" type="noConversion"/>
  </si>
  <si>
    <t>RoboMaster</t>
    <phoneticPr fontId="2" type="noConversion"/>
  </si>
  <si>
    <t>哈尔滨轴承</t>
    <phoneticPr fontId="2" type="noConversion"/>
  </si>
  <si>
    <t>品牌
（自定义文本）
自制和定制件填自制和定制</t>
    <phoneticPr fontId="2" type="noConversion"/>
  </si>
  <si>
    <t>自制</t>
    <phoneticPr fontId="2" type="noConversion"/>
  </si>
  <si>
    <t>国标</t>
    <phoneticPr fontId="2" type="noConversion"/>
  </si>
  <si>
    <t>M2006-P36</t>
    <phoneticPr fontId="2" type="noConversion"/>
  </si>
  <si>
    <t>大恒图像</t>
    <phoneticPr fontId="2" type="noConversion"/>
  </si>
  <si>
    <t>MER-030-210U3C</t>
    <phoneticPr fontId="2" type="noConversion"/>
  </si>
  <si>
    <t>相机</t>
    <phoneticPr fontId="2" type="noConversion"/>
  </si>
  <si>
    <t>属性
（下拉菜单）</t>
    <phoneticPr fontId="2" type="noConversion"/>
  </si>
  <si>
    <t>子模块内该物料数量
（自定义数字）</t>
    <phoneticPr fontId="2" type="noConversion"/>
  </si>
  <si>
    <t>所属父模块
（自定义文本）</t>
    <phoneticPr fontId="2" type="noConversion"/>
  </si>
  <si>
    <t>所属子模块
（自定义文本）</t>
    <phoneticPr fontId="2" type="noConversion"/>
  </si>
  <si>
    <t>所属父模块
（自定义文本）</t>
    <phoneticPr fontId="2" type="noConversion"/>
  </si>
  <si>
    <t>所属子模块
（自定义文本）</t>
    <phoneticPr fontId="2" type="noConversion"/>
  </si>
  <si>
    <t>所属父模块
（自定义文本）</t>
    <phoneticPr fontId="2" type="noConversion"/>
  </si>
  <si>
    <t>所属子模块
（自定义文本）</t>
    <phoneticPr fontId="2" type="noConversion"/>
  </si>
  <si>
    <t>物料名称
（自定义文本）</t>
    <phoneticPr fontId="2" type="noConversion"/>
  </si>
  <si>
    <t>子模块内该物料数量
（自定义数字）</t>
    <phoneticPr fontId="2" type="noConversion"/>
  </si>
  <si>
    <t>材料/尺寸/其他
（自定义文本）
没有可不填</t>
    <phoneticPr fontId="2" type="noConversion"/>
  </si>
  <si>
    <r>
      <t>BOM</t>
    </r>
    <r>
      <rPr>
        <sz val="11"/>
        <color rgb="FF000000"/>
        <rFont val="微软雅黑"/>
        <family val="2"/>
        <charset val="134"/>
      </rPr>
      <t>表请勿合并单元格，以便于后期分析数据</t>
    </r>
    <phoneticPr fontId="2" type="noConversion"/>
  </si>
  <si>
    <t>模块分类清晰</t>
  </si>
  <si>
    <t>内容真实完整</t>
  </si>
  <si>
    <t>数据呈现直观</t>
  </si>
  <si>
    <t>参考BOM表模板内的已有内容，根据队伍实际情况进行填写，要求内容真实完整</t>
    <phoneticPr fontId="2" type="noConversion"/>
  </si>
  <si>
    <t>自行添加工作表填写其他机器人的BOM信息</t>
    <phoneticPr fontId="2" type="noConversion"/>
  </si>
  <si>
    <t>评价维度</t>
    <phoneticPr fontId="2" type="noConversion"/>
  </si>
  <si>
    <t>分数</t>
    <phoneticPr fontId="2" type="noConversion"/>
  </si>
  <si>
    <t>工艺类别</t>
    <phoneticPr fontId="2" type="noConversion"/>
  </si>
  <si>
    <t>轮组模块</t>
    <phoneticPr fontId="2" type="noConversion"/>
  </si>
  <si>
    <t>框架</t>
    <phoneticPr fontId="2" type="noConversion"/>
  </si>
  <si>
    <t>铝方管</t>
    <phoneticPr fontId="2" type="noConversion"/>
  </si>
  <si>
    <t>30*30*1.5&amp;40*30*1.5&amp;30*30*1&amp;50*20*1.5</t>
    <phoneticPr fontId="2" type="noConversion"/>
  </si>
  <si>
    <t>合金侠</t>
    <phoneticPr fontId="2" type="noConversion"/>
  </si>
  <si>
    <t>6061合金</t>
    <phoneticPr fontId="2" type="noConversion"/>
  </si>
  <si>
    <t>统一购买</t>
    <phoneticPr fontId="2" type="noConversion"/>
  </si>
  <si>
    <t>铝柱</t>
    <phoneticPr fontId="2" type="noConversion"/>
  </si>
  <si>
    <t>M4*70&amp;M4*30</t>
    <phoneticPr fontId="2" type="noConversion"/>
  </si>
  <si>
    <t>鸿康明五金</t>
    <phoneticPr fontId="2" type="noConversion"/>
  </si>
  <si>
    <t>玻纤板</t>
    <phoneticPr fontId="2" type="noConversion"/>
  </si>
  <si>
    <t>2mm 3mm 4mm  5mm玻纤</t>
    <phoneticPr fontId="2" type="noConversion"/>
  </si>
  <si>
    <t>M3508电机</t>
    <phoneticPr fontId="2" type="noConversion"/>
  </si>
  <si>
    <t>C620电调</t>
    <phoneticPr fontId="2" type="noConversion"/>
  </si>
  <si>
    <t>M3*50</t>
    <phoneticPr fontId="2" type="noConversion"/>
  </si>
  <si>
    <t>弘庆五金轴承</t>
    <phoneticPr fontId="2" type="noConversion"/>
  </si>
  <si>
    <t>AISI304</t>
    <phoneticPr fontId="2" type="noConversion"/>
  </si>
  <si>
    <t>麦克纳姆轮</t>
    <phoneticPr fontId="2" type="noConversion"/>
  </si>
  <si>
    <t>RoboMaster麦克纳姆轮</t>
    <phoneticPr fontId="2" type="noConversion"/>
  </si>
  <si>
    <t>麦轮联轴器</t>
    <phoneticPr fontId="2" type="noConversion"/>
  </si>
  <si>
    <t>成都机械加工</t>
    <phoneticPr fontId="2" type="noConversion"/>
  </si>
  <si>
    <t>光轴固定座</t>
    <phoneticPr fontId="2" type="noConversion"/>
  </si>
  <si>
    <t>万赢家居</t>
    <phoneticPr fontId="2" type="noConversion"/>
  </si>
  <si>
    <t>M12*60内六角螺钉</t>
    <phoneticPr fontId="2" type="noConversion"/>
  </si>
  <si>
    <t>M12</t>
    <phoneticPr fontId="2" type="noConversion"/>
  </si>
  <si>
    <t>佰瑞特</t>
    <phoneticPr fontId="2" type="noConversion"/>
  </si>
  <si>
    <t>M12*60 12.9级内六角杯头</t>
    <phoneticPr fontId="2" type="noConversion"/>
  </si>
  <si>
    <t>M12螺母</t>
    <phoneticPr fontId="2" type="noConversion"/>
  </si>
  <si>
    <t>避震器安装座</t>
    <phoneticPr fontId="2" type="noConversion"/>
  </si>
  <si>
    <t>5mm孔</t>
    <phoneticPr fontId="2" type="noConversion"/>
  </si>
  <si>
    <t>溪地创新</t>
    <phoneticPr fontId="2" type="noConversion"/>
  </si>
  <si>
    <t>铝合金</t>
    <phoneticPr fontId="2" type="noConversion"/>
  </si>
  <si>
    <t>弹簧避震器</t>
    <phoneticPr fontId="2" type="noConversion"/>
  </si>
  <si>
    <t>90mm孔距</t>
    <phoneticPr fontId="2" type="noConversion"/>
  </si>
  <si>
    <t>塞打螺栓</t>
    <phoneticPr fontId="2" type="noConversion"/>
  </si>
  <si>
    <t>Φ12*M10*60</t>
    <phoneticPr fontId="2" type="noConversion"/>
  </si>
  <si>
    <t>Φ12*M10*60 12.9级公制</t>
    <phoneticPr fontId="2" type="noConversion"/>
  </si>
  <si>
    <t>F6701ZZ</t>
    <phoneticPr fontId="2" type="noConversion"/>
  </si>
  <si>
    <t>F12-21M</t>
    <phoneticPr fontId="2" type="noConversion"/>
  </si>
  <si>
    <t>电池</t>
    <phoneticPr fontId="2" type="noConversion"/>
  </si>
  <si>
    <t>TB47</t>
    <phoneticPr fontId="2" type="noConversion"/>
  </si>
  <si>
    <t>电池架</t>
    <phoneticPr fontId="2" type="noConversion"/>
  </si>
  <si>
    <t>兼容型</t>
    <phoneticPr fontId="2" type="noConversion"/>
  </si>
  <si>
    <t>官方电池架</t>
    <phoneticPr fontId="2" type="noConversion"/>
  </si>
  <si>
    <t>超级电容</t>
    <phoneticPr fontId="2" type="noConversion"/>
  </si>
  <si>
    <t>雾列控制</t>
    <phoneticPr fontId="2" type="noConversion"/>
  </si>
  <si>
    <t>超级电容控制板</t>
    <phoneticPr fontId="2" type="noConversion"/>
  </si>
  <si>
    <t>官方中心版二版</t>
    <phoneticPr fontId="2" type="noConversion"/>
  </si>
  <si>
    <t>电调中心板二型</t>
    <phoneticPr fontId="2" type="noConversion"/>
  </si>
  <si>
    <t>云台</t>
    <phoneticPr fontId="2" type="noConversion"/>
  </si>
  <si>
    <t>yaw轴</t>
    <phoneticPr fontId="2" type="noConversion"/>
  </si>
  <si>
    <t>6020电机</t>
    <phoneticPr fontId="2" type="noConversion"/>
  </si>
  <si>
    <t>导电滑环</t>
    <phoneticPr fontId="2" type="noConversion"/>
  </si>
  <si>
    <t>默孚龙</t>
    <phoneticPr fontId="2" type="noConversion"/>
  </si>
  <si>
    <t>F6810ZZ</t>
    <phoneticPr fontId="2" type="noConversion"/>
  </si>
  <si>
    <t>pitch轴</t>
    <phoneticPr fontId="2" type="noConversion"/>
  </si>
  <si>
    <t>pitch转轴结构</t>
    <phoneticPr fontId="2" type="noConversion"/>
  </si>
  <si>
    <t>统一定制加工</t>
    <phoneticPr fontId="2" type="noConversion"/>
  </si>
  <si>
    <t>F6803ZZ</t>
    <phoneticPr fontId="2" type="noConversion"/>
  </si>
  <si>
    <t>拨弹机构</t>
    <phoneticPr fontId="2" type="noConversion"/>
  </si>
  <si>
    <t>弹仓</t>
    <phoneticPr fontId="2" type="noConversion"/>
  </si>
  <si>
    <t>未来工场</t>
    <phoneticPr fontId="2" type="noConversion"/>
  </si>
  <si>
    <t>拨弹轮</t>
    <phoneticPr fontId="2" type="noConversion"/>
  </si>
  <si>
    <t>舵机</t>
    <phoneticPr fontId="2" type="noConversion"/>
  </si>
  <si>
    <t>MG996R180度</t>
    <phoneticPr fontId="2" type="noConversion"/>
  </si>
  <si>
    <t>炮管总成</t>
    <phoneticPr fontId="2" type="noConversion"/>
  </si>
  <si>
    <t>M2006电机</t>
    <phoneticPr fontId="2" type="noConversion"/>
  </si>
  <si>
    <t>C610电调</t>
    <phoneticPr fontId="2" type="noConversion"/>
  </si>
  <si>
    <t>SG10</t>
    <phoneticPr fontId="2" type="noConversion"/>
  </si>
  <si>
    <t>摩擦轮</t>
    <phoneticPr fontId="2" type="noConversion"/>
  </si>
  <si>
    <t>荧光充能</t>
    <phoneticPr fontId="2" type="noConversion"/>
  </si>
  <si>
    <t>红点激光</t>
    <phoneticPr fontId="2" type="noConversion"/>
  </si>
  <si>
    <t>开发板C板</t>
    <phoneticPr fontId="2" type="noConversion"/>
  </si>
  <si>
    <t>Jetson xavier NX</t>
    <phoneticPr fontId="2" type="noConversion"/>
  </si>
  <si>
    <t>NVIDIA</t>
    <phoneticPr fontId="2" type="noConversion"/>
  </si>
  <si>
    <t>摄像头</t>
    <phoneticPr fontId="2" type="noConversion"/>
  </si>
  <si>
    <t>MER-139-210U3C</t>
    <phoneticPr fontId="2" type="noConversion"/>
  </si>
  <si>
    <t>大恒</t>
    <phoneticPr fontId="2" type="noConversion"/>
  </si>
  <si>
    <t>车体</t>
    <phoneticPr fontId="2" type="noConversion"/>
  </si>
  <si>
    <t>安装固定</t>
    <phoneticPr fontId="2" type="noConversion"/>
  </si>
  <si>
    <t>4孔转接件</t>
    <phoneticPr fontId="2" type="noConversion"/>
  </si>
  <si>
    <t>裁判系统</t>
    <phoneticPr fontId="2" type="noConversion"/>
  </si>
  <si>
    <t>RM2019裁判系统装甲模块AM12</t>
    <phoneticPr fontId="2" type="noConversion"/>
  </si>
  <si>
    <t>AM12</t>
    <phoneticPr fontId="2" type="noConversion"/>
  </si>
  <si>
    <t>大疆</t>
    <phoneticPr fontId="2" type="noConversion"/>
  </si>
  <si>
    <t>RM2019裁判系统支撑架AH02</t>
    <phoneticPr fontId="2" type="noConversion"/>
  </si>
  <si>
    <t>AH02</t>
    <phoneticPr fontId="2" type="noConversion"/>
  </si>
  <si>
    <t>RM2019裁判系统电源管理模块PM01</t>
    <phoneticPr fontId="2" type="noConversion"/>
  </si>
  <si>
    <t>PM01</t>
    <phoneticPr fontId="2" type="noConversion"/>
  </si>
  <si>
    <t>RM2019裁判系统主控模块MC02</t>
    <phoneticPr fontId="2" type="noConversion"/>
  </si>
  <si>
    <t>MC02</t>
    <phoneticPr fontId="2" type="noConversion"/>
  </si>
  <si>
    <t>RM2019裁判系统灯条模块LI01</t>
    <phoneticPr fontId="2" type="noConversion"/>
  </si>
  <si>
    <t>LI01</t>
    <phoneticPr fontId="2" type="noConversion"/>
  </si>
  <si>
    <t>RoboMaster 场地交互模块 FI02 2020</t>
    <phoneticPr fontId="2" type="noConversion"/>
  </si>
  <si>
    <t>FI02</t>
    <phoneticPr fontId="2" type="noConversion"/>
  </si>
  <si>
    <t>车架</t>
    <phoneticPr fontId="2" type="noConversion"/>
  </si>
  <si>
    <t>侧防撞杆安装板3mm 1.0</t>
    <phoneticPr fontId="2" type="noConversion"/>
  </si>
  <si>
    <t>玻璃纤维板</t>
    <phoneticPr fontId="2" type="noConversion"/>
  </si>
  <si>
    <t>悬挂架垫片2mm</t>
    <phoneticPr fontId="2" type="noConversion"/>
  </si>
  <si>
    <t>悬挂铰链铝方管连接板1.0</t>
    <phoneticPr fontId="2" type="noConversion"/>
  </si>
  <si>
    <t>减震器架板3mm 1.0</t>
    <phoneticPr fontId="2" type="noConversion"/>
  </si>
  <si>
    <t>悬挂架3mm</t>
    <phoneticPr fontId="2" type="noConversion"/>
  </si>
  <si>
    <t>防撞杆垫板双4mm</t>
    <phoneticPr fontId="2" type="noConversion"/>
  </si>
  <si>
    <t>防撞杆垫板双孔3mm</t>
    <phoneticPr fontId="2" type="noConversion"/>
  </si>
  <si>
    <t>后防撞杆安装板（上）3mm 1.0</t>
    <phoneticPr fontId="2" type="noConversion"/>
  </si>
  <si>
    <t>滑环支撑板3mm 1.0</t>
    <phoneticPr fontId="2" type="noConversion"/>
  </si>
  <si>
    <t>20x20 M3直角孔板接2mm</t>
    <phoneticPr fontId="2" type="noConversion"/>
  </si>
  <si>
    <t>电池安装板3mm</t>
    <phoneticPr fontId="2" type="noConversion"/>
  </si>
  <si>
    <t>悬挂铝方管垫板2mm</t>
    <phoneticPr fontId="2" type="noConversion"/>
  </si>
  <si>
    <t>横梁加强板3mm</t>
    <phoneticPr fontId="2" type="noConversion"/>
  </si>
  <si>
    <t>前防撞杆安装板3mm 1.0</t>
    <phoneticPr fontId="2" type="noConversion"/>
  </si>
  <si>
    <t>后防撞杆安装板3mm 1.0</t>
    <phoneticPr fontId="2" type="noConversion"/>
  </si>
  <si>
    <t>前方底盘护板2mm</t>
    <phoneticPr fontId="2" type="noConversion"/>
  </si>
  <si>
    <t>电容管理模块安装板2mm</t>
    <phoneticPr fontId="2" type="noConversion"/>
  </si>
  <si>
    <t>超级电容玻纤板2mm</t>
    <phoneticPr fontId="2" type="noConversion"/>
  </si>
  <si>
    <t>弹仓-车架垫板4mm</t>
    <phoneticPr fontId="2" type="noConversion"/>
  </si>
  <si>
    <t>电路板安装板1.5mm</t>
    <phoneticPr fontId="2" type="noConversion"/>
  </si>
  <si>
    <t>电源管理安装板1.5mm</t>
    <phoneticPr fontId="2" type="noConversion"/>
  </si>
  <si>
    <t>灯管架短转接板3mm</t>
    <phoneticPr fontId="2" type="noConversion"/>
  </si>
  <si>
    <t>六孔M3外壳连接板2mm</t>
    <phoneticPr fontId="2" type="noConversion"/>
  </si>
  <si>
    <t>裁判系统主控安装板1.5mm</t>
    <phoneticPr fontId="2" type="noConversion"/>
  </si>
  <si>
    <t>灯条支架垫板5mm</t>
    <phoneticPr fontId="2" type="noConversion"/>
  </si>
  <si>
    <t>云台底座板</t>
    <phoneticPr fontId="2" type="noConversion"/>
  </si>
  <si>
    <t>滑环支撑板-大梁连接板2mm</t>
    <phoneticPr fontId="2" type="noConversion"/>
  </si>
  <si>
    <t>20x10四M3安装孔垫板2mm</t>
    <phoneticPr fontId="2" type="noConversion"/>
  </si>
  <si>
    <t>滑环止转片压板1mm</t>
    <phoneticPr fontId="2" type="noConversion"/>
  </si>
  <si>
    <t>装甲板安装板3mm 1.1</t>
    <phoneticPr fontId="2" type="noConversion"/>
  </si>
  <si>
    <t>电池座打印件1</t>
    <phoneticPr fontId="2" type="noConversion"/>
  </si>
  <si>
    <t>PLA</t>
    <phoneticPr fontId="2" type="noConversion"/>
  </si>
  <si>
    <t>电池座打印件2</t>
    <phoneticPr fontId="2" type="noConversion"/>
  </si>
  <si>
    <t>40x60x2 50mm 悬挂铰链铝方管1.0</t>
    <phoneticPr fontId="2" type="noConversion"/>
  </si>
  <si>
    <t>6061铝合金</t>
    <phoneticPr fontId="2" type="noConversion"/>
  </si>
  <si>
    <t>40x20x2 500m 横梁1.0</t>
    <phoneticPr fontId="2" type="noConversion"/>
  </si>
  <si>
    <t>20x20x2 161.5mm 立柱1.0</t>
    <phoneticPr fontId="2" type="noConversion"/>
  </si>
  <si>
    <t>40x20x1.5 640mm 大梁1.0</t>
    <phoneticPr fontId="2" type="noConversion"/>
  </si>
  <si>
    <t>40x60x1 240mm 减震器及装甲板铝方管1.0</t>
    <phoneticPr fontId="2" type="noConversion"/>
  </si>
  <si>
    <t>20x20x2 160mm 云台支架铝方管</t>
    <phoneticPr fontId="2" type="noConversion"/>
  </si>
  <si>
    <t>20x40x1.5 105mm 防撞杆1.0</t>
    <phoneticPr fontId="2" type="noConversion"/>
  </si>
  <si>
    <t>20x30x1.5 670mm 侧防撞杆1.0</t>
    <phoneticPr fontId="2" type="noConversion"/>
  </si>
  <si>
    <t>20x20x2 240mm 滑环支撑铝方管1.0</t>
    <phoneticPr fontId="2" type="noConversion"/>
  </si>
  <si>
    <t>20x50x1.5 130mm 装甲板铝方管</t>
    <phoneticPr fontId="2" type="noConversion"/>
  </si>
  <si>
    <t>20x40x1 20mm 弹仓支撑铝方管</t>
    <phoneticPr fontId="2" type="noConversion"/>
  </si>
  <si>
    <t>25x40x2 110mm 装甲板附加安装架角铝</t>
    <phoneticPr fontId="2" type="noConversion"/>
  </si>
  <si>
    <t>减震器铝方管1.1 60x25x1.5 50mm</t>
    <phoneticPr fontId="2" type="noConversion"/>
  </si>
  <si>
    <t>四孔连接件</t>
    <phoneticPr fontId="2" type="noConversion"/>
  </si>
  <si>
    <t>RoboMaster电调中心板2</t>
    <phoneticPr fontId="2" type="noConversion"/>
  </si>
  <si>
    <t>中心板2</t>
    <phoneticPr fontId="2" type="noConversion"/>
  </si>
  <si>
    <t>RoboMaster开发板A型</t>
    <phoneticPr fontId="2" type="noConversion"/>
  </si>
  <si>
    <t>开发板A型</t>
    <phoneticPr fontId="2" type="noConversion"/>
  </si>
  <si>
    <t>RoboMaster 电池架</t>
    <phoneticPr fontId="2" type="noConversion"/>
  </si>
  <si>
    <t>SK10</t>
    <phoneticPr fontId="2" type="noConversion"/>
  </si>
  <si>
    <t>合页1.0寸0.6厘</t>
    <phoneticPr fontId="2" type="noConversion"/>
  </si>
  <si>
    <t>304304不锈钢</t>
  </si>
  <si>
    <t>弹仓后板2mm</t>
    <phoneticPr fontId="2" type="noConversion"/>
  </si>
  <si>
    <t>弹仓前板2mm</t>
    <phoneticPr fontId="2" type="noConversion"/>
  </si>
  <si>
    <t>弹仓底板3mm</t>
    <phoneticPr fontId="2" type="noConversion"/>
  </si>
  <si>
    <t>弹仓底部盖板（右）2mm 1.0</t>
    <phoneticPr fontId="2" type="noConversion"/>
  </si>
  <si>
    <t>弹仓底部盖板（左）2mm 1.0</t>
    <phoneticPr fontId="2" type="noConversion"/>
  </si>
  <si>
    <t>弹仓侧板80mm-2mm</t>
    <phoneticPr fontId="2" type="noConversion"/>
  </si>
  <si>
    <t>弹仓侧板60mm-2mm</t>
    <phoneticPr fontId="2" type="noConversion"/>
  </si>
  <si>
    <t>拨弹轮打印件</t>
    <phoneticPr fontId="2" type="noConversion"/>
  </si>
  <si>
    <t>弹仓打印件</t>
    <phoneticPr fontId="2" type="noConversion"/>
  </si>
  <si>
    <t>限位件打印件</t>
    <phoneticPr fontId="2" type="noConversion"/>
  </si>
  <si>
    <t>供弹管定位块打印件</t>
    <phoneticPr fontId="2" type="noConversion"/>
  </si>
  <si>
    <t>供弹管（镜像）</t>
    <phoneticPr fontId="2" type="noConversion"/>
  </si>
  <si>
    <t>供弹管</t>
    <phoneticPr fontId="2" type="noConversion"/>
  </si>
  <si>
    <t>拨弹轮电机座</t>
    <phoneticPr fontId="2" type="noConversion"/>
  </si>
  <si>
    <t>RoboMaster M3508直流无刷减速电机</t>
    <phoneticPr fontId="2" type="noConversion"/>
  </si>
  <si>
    <t>M3508</t>
    <phoneticPr fontId="2" type="noConversion"/>
  </si>
  <si>
    <t>RoboMaster C620无刷电机调速器</t>
    <phoneticPr fontId="2" type="noConversion"/>
  </si>
  <si>
    <t>C620</t>
    <phoneticPr fontId="2" type="noConversion"/>
  </si>
  <si>
    <t>5X10X4 轴承</t>
    <phoneticPr fontId="2" type="noConversion"/>
  </si>
  <si>
    <t>MF105ZZ</t>
    <phoneticPr fontId="2" type="noConversion"/>
  </si>
  <si>
    <t>微型精密轴承</t>
    <phoneticPr fontId="2" type="noConversion"/>
  </si>
  <si>
    <t>304不锈钢</t>
  </si>
  <si>
    <t>3x7x3 轴承</t>
    <phoneticPr fontId="2" type="noConversion"/>
  </si>
  <si>
    <t>683ZZ</t>
    <phoneticPr fontId="2" type="noConversion"/>
  </si>
  <si>
    <t>底盘板类零件</t>
    <phoneticPr fontId="2" type="noConversion"/>
  </si>
  <si>
    <t>玻璃纤维板/碳纤维板</t>
    <phoneticPr fontId="2" type="noConversion"/>
  </si>
  <si>
    <t>底盘铝方管</t>
    <phoneticPr fontId="2" type="noConversion"/>
  </si>
  <si>
    <t>底盘铝方管总价</t>
    <phoneticPr fontId="2" type="noConversion"/>
  </si>
  <si>
    <t>悬挂轮组</t>
    <phoneticPr fontId="2" type="noConversion"/>
  </si>
  <si>
    <t>悬挂侧板 电机侧1.0 3mm</t>
    <phoneticPr fontId="2" type="noConversion"/>
  </si>
  <si>
    <t>碳纤维板</t>
    <phoneticPr fontId="2" type="noConversion"/>
  </si>
  <si>
    <t>悬挂侧板 支撑侧1.0 3mm</t>
    <phoneticPr fontId="2" type="noConversion"/>
  </si>
  <si>
    <t>挡边压板</t>
    <phoneticPr fontId="2" type="noConversion"/>
  </si>
  <si>
    <t>悬挂100mm挡泥板2mm</t>
    <phoneticPr fontId="2" type="noConversion"/>
  </si>
  <si>
    <t>悬挂60mm挡泥板2mm</t>
    <phoneticPr fontId="2" type="noConversion"/>
  </si>
  <si>
    <t>悬挂80mm挡泥板2mm</t>
    <phoneticPr fontId="2" type="noConversion"/>
  </si>
  <si>
    <t>梅花形10mmD形轴6孔麦轮联轴器</t>
    <phoneticPr fontId="2" type="noConversion"/>
  </si>
  <si>
    <t>RoboMaster 麦克纳姆轮（左右旋）</t>
    <phoneticPr fontId="2" type="noConversion"/>
  </si>
  <si>
    <t>左右旋</t>
    <phoneticPr fontId="2" type="noConversion"/>
  </si>
  <si>
    <t>10x19x5-1 挡边轴承</t>
    <phoneticPr fontId="2" type="noConversion"/>
  </si>
  <si>
    <t>F6800ZZ</t>
    <phoneticPr fontId="2" type="noConversion"/>
  </si>
  <si>
    <t>鲁泰旗舰店</t>
    <phoneticPr fontId="2" type="noConversion"/>
  </si>
  <si>
    <t>10x24x9 51100 推力轴承</t>
    <phoneticPr fontId="2" type="noConversion"/>
  </si>
  <si>
    <t>微型平面推力球</t>
    <phoneticPr fontId="2" type="noConversion"/>
  </si>
  <si>
    <t>F10-18M</t>
    <phoneticPr fontId="2" type="noConversion"/>
  </si>
  <si>
    <t>遥控模组</t>
    <phoneticPr fontId="2" type="noConversion"/>
  </si>
  <si>
    <t>发射端</t>
    <phoneticPr fontId="2" type="noConversion"/>
  </si>
  <si>
    <t>DT7遥控器</t>
    <phoneticPr fontId="2" type="noConversion"/>
  </si>
  <si>
    <t>DT7</t>
    <phoneticPr fontId="2" type="noConversion"/>
  </si>
  <si>
    <t>接收端</t>
    <phoneticPr fontId="2" type="noConversion"/>
  </si>
  <si>
    <t>DR16接收机</t>
    <phoneticPr fontId="2" type="noConversion"/>
  </si>
  <si>
    <t>DR16</t>
    <phoneticPr fontId="2" type="noConversion"/>
  </si>
  <si>
    <t>Y轴</t>
    <phoneticPr fontId="2" type="noConversion"/>
  </si>
  <si>
    <t>同步轮主动轮垫片</t>
    <phoneticPr fontId="2" type="noConversion"/>
  </si>
  <si>
    <t>Y轴6020垫片</t>
    <phoneticPr fontId="2" type="noConversion"/>
  </si>
  <si>
    <t>Y轴铝方管垫片</t>
    <phoneticPr fontId="2" type="noConversion"/>
  </si>
  <si>
    <t>Y轴同步轮短片</t>
    <phoneticPr fontId="2" type="noConversion"/>
  </si>
  <si>
    <t>y轴同步带轮加工件</t>
    <phoneticPr fontId="2" type="noConversion"/>
  </si>
  <si>
    <t>滑环固定法兰</t>
    <phoneticPr fontId="2" type="noConversion"/>
  </si>
  <si>
    <t>云台铝方管总价</t>
    <phoneticPr fontId="2" type="noConversion"/>
  </si>
  <si>
    <t>5M60齿内孔8槽宽16AF同步带轮加工件</t>
    <phoneticPr fontId="2" type="noConversion"/>
  </si>
  <si>
    <t>5M60齿内孔8槽宽16AF</t>
    <phoneticPr fontId="2" type="noConversion"/>
  </si>
  <si>
    <t>RoboMaster GM6020 直流无刷电机</t>
    <phoneticPr fontId="2" type="noConversion"/>
  </si>
  <si>
    <t>GM6020</t>
    <phoneticPr fontId="2" type="noConversion"/>
  </si>
  <si>
    <t>挡边轴承F6803 17*26*5-1.1</t>
    <phoneticPr fontId="2" type="noConversion"/>
  </si>
  <si>
    <t>F6803 17*26*5-1.1</t>
    <phoneticPr fontId="2" type="noConversion"/>
  </si>
  <si>
    <t>精密微型轴承</t>
    <phoneticPr fontId="2" type="noConversion"/>
  </si>
  <si>
    <t>轴承钢</t>
    <phoneticPr fontId="2" type="noConversion"/>
  </si>
  <si>
    <t>回转支承交叉滚子XRU5515X-55x120x15</t>
    <phoneticPr fontId="2" type="noConversion"/>
  </si>
  <si>
    <t>XRU5515X-55x120x15</t>
    <phoneticPr fontId="2" type="noConversion"/>
  </si>
  <si>
    <t>5M60齿内孔17槽宽16BF键槽5*2.3同步带轮</t>
    <phoneticPr fontId="2" type="noConversion"/>
  </si>
  <si>
    <t>5M60齿内孔17槽宽16BF键槽5*2.3</t>
    <phoneticPr fontId="2" type="noConversion"/>
  </si>
  <si>
    <t>广发传动配件</t>
    <phoneticPr fontId="2" type="noConversion"/>
  </si>
  <si>
    <t>橡胶同步带5M-530-15宽</t>
    <phoneticPr fontId="2" type="noConversion"/>
  </si>
  <si>
    <t>5M-530-15宽</t>
    <phoneticPr fontId="2" type="noConversion"/>
  </si>
  <si>
    <t>橡胶</t>
    <phoneticPr fontId="2" type="noConversion"/>
  </si>
  <si>
    <t>平键销 5*5*20</t>
    <phoneticPr fontId="2" type="noConversion"/>
  </si>
  <si>
    <t>5*5*20</t>
    <phoneticPr fontId="2" type="noConversion"/>
  </si>
  <si>
    <t>12.9级碳钢</t>
  </si>
  <si>
    <t>RoboMaster 图传模块 
VT02 2019</t>
    <phoneticPr fontId="2" type="noConversion"/>
  </si>
  <si>
    <t>VT02 2019</t>
    <phoneticPr fontId="2" type="noConversion"/>
  </si>
  <si>
    <t>RM2019裁判系统测速模
块SM11</t>
    <phoneticPr fontId="2" type="noConversion"/>
  </si>
  <si>
    <t>SM11</t>
    <phoneticPr fontId="2" type="noConversion"/>
  </si>
  <si>
    <t>微型深沟球轴承3x7x3</t>
    <phoneticPr fontId="2" type="noConversion"/>
  </si>
  <si>
    <t>3x7x3</t>
    <phoneticPr fontId="2" type="noConversion"/>
  </si>
  <si>
    <t>滑槽侧板</t>
    <phoneticPr fontId="2" type="noConversion"/>
  </si>
  <si>
    <t>摩擦轮电机垫板</t>
    <phoneticPr fontId="2" type="noConversion"/>
  </si>
  <si>
    <t>云台下板</t>
    <phoneticPr fontId="2" type="noConversion"/>
  </si>
  <si>
    <t>云台侧板电脑侧</t>
    <phoneticPr fontId="2" type="noConversion"/>
  </si>
  <si>
    <t>云台侧板电机侧</t>
    <phoneticPr fontId="2" type="noConversion"/>
  </si>
  <si>
    <t>开发板C固定板</t>
    <phoneticPr fontId="2" type="noConversion"/>
  </si>
  <si>
    <t>云台顶板</t>
    <phoneticPr fontId="2" type="noConversion"/>
  </si>
  <si>
    <t>云台玻纤板总价</t>
    <phoneticPr fontId="2" type="noConversion"/>
  </si>
  <si>
    <t>炮管打印件</t>
    <phoneticPr fontId="2" type="noConversion"/>
  </si>
  <si>
    <t>RoboMaster M3508直流无刷电机</t>
    <phoneticPr fontId="2" type="noConversion"/>
  </si>
  <si>
    <t>RoboMaster开发板C型</t>
    <phoneticPr fontId="2" type="noConversion"/>
  </si>
  <si>
    <t>开发板C型</t>
    <phoneticPr fontId="2" type="noConversion"/>
  </si>
  <si>
    <t>大恒USB3.0摄像头</t>
    <phoneticPr fontId="2" type="noConversion"/>
  </si>
  <si>
    <t>英伟达NVIDIA Jetson Xavier NX核心板</t>
    <phoneticPr fontId="2" type="noConversion"/>
  </si>
  <si>
    <t>NVIDIA Jetson Xavier NX</t>
    <phoneticPr fontId="2" type="noConversion"/>
  </si>
  <si>
    <t>英伟达</t>
    <phoneticPr fontId="2" type="noConversion"/>
  </si>
  <si>
    <t>摩擦轮（溪地）</t>
    <phoneticPr fontId="2" type="noConversion"/>
  </si>
  <si>
    <t>6061铝合金/聚氨酯</t>
    <phoneticPr fontId="2" type="noConversion"/>
  </si>
  <si>
    <t>挡边轴承F6900 10*22*6-1.5</t>
    <phoneticPr fontId="2" type="noConversion"/>
  </si>
  <si>
    <t>F6900 10*22*6-1.5</t>
    <phoneticPr fontId="2" type="noConversion"/>
  </si>
  <si>
    <t>发射系统</t>
    <phoneticPr fontId="2" type="noConversion"/>
  </si>
  <si>
    <t>RoboMaster 红点激光器</t>
    <phoneticPr fontId="2" type="noConversion"/>
  </si>
  <si>
    <t>云台支架</t>
    <phoneticPr fontId="2" type="noConversion"/>
  </si>
  <si>
    <t>供弹管侧板</t>
    <phoneticPr fontId="2" type="noConversion"/>
  </si>
  <si>
    <t>供弹管外管侧板</t>
    <phoneticPr fontId="2" type="noConversion"/>
  </si>
  <si>
    <t>供弹管内管侧板</t>
    <phoneticPr fontId="2" type="noConversion"/>
  </si>
  <si>
    <t>供弹管内管</t>
    <phoneticPr fontId="2" type="noConversion"/>
  </si>
  <si>
    <t>云台支撑侧板</t>
    <phoneticPr fontId="2" type="noConversion"/>
  </si>
  <si>
    <t>P轴连杆</t>
    <phoneticPr fontId="2" type="noConversion"/>
  </si>
  <si>
    <t>P轴电机连杆</t>
    <phoneticPr fontId="2" type="noConversion"/>
  </si>
  <si>
    <t>p轴6020电机反向轴</t>
    <phoneticPr fontId="2" type="noConversion"/>
  </si>
  <si>
    <t>微型深沟球轴承2x5x2.5</t>
    <phoneticPr fontId="2" type="noConversion"/>
  </si>
  <si>
    <t>2x5x2.5</t>
    <phoneticPr fontId="2" type="noConversion"/>
  </si>
  <si>
    <t>挡边轴承F6701 12*18*4-0.8</t>
    <phoneticPr fontId="2" type="noConversion"/>
  </si>
  <si>
    <t>F6701 12*18*4-0.8</t>
    <phoneticPr fontId="2" type="noConversion"/>
  </si>
  <si>
    <t>推力轴承10*18*5.5</t>
    <phoneticPr fontId="2" type="noConversion"/>
  </si>
  <si>
    <t>10*18*5.5</t>
    <phoneticPr fontId="2" type="noConversion"/>
  </si>
  <si>
    <t>推力轴承5*12*4</t>
    <phoneticPr fontId="2" type="noConversion"/>
  </si>
  <si>
    <t>5*12*4</t>
    <phoneticPr fontId="2" type="noConversion"/>
  </si>
  <si>
    <t>佰瑞特旗舰店</t>
    <phoneticPr fontId="2" type="noConversion"/>
  </si>
  <si>
    <t>单通铜柱M3*10+6</t>
  </si>
  <si>
    <t>黄铜</t>
    <phoneticPr fontId="2" type="noConversion"/>
  </si>
  <si>
    <t>半圆头螺栓M5*40</t>
  </si>
  <si>
    <t>半圆头螺栓M5*20</t>
  </si>
  <si>
    <t>半圆头螺栓M5*18</t>
  </si>
  <si>
    <t>圆柱头螺栓M3*90</t>
    <phoneticPr fontId="2" type="noConversion"/>
  </si>
  <si>
    <t>垫圈3.2*7*0.5</t>
    <phoneticPr fontId="2" type="noConversion"/>
  </si>
  <si>
    <t>圆柱头螺栓M2.5*8</t>
  </si>
  <si>
    <t>圆柱头螺栓M2*22</t>
  </si>
  <si>
    <t>顶丝凹端M6*20</t>
  </si>
  <si>
    <t>通孔铝柱组</t>
    <phoneticPr fontId="2" type="noConversion"/>
  </si>
  <si>
    <t>6061铝合金</t>
  </si>
  <si>
    <t>铝柱</t>
  </si>
  <si>
    <t>M4*60</t>
  </si>
  <si>
    <t>鸿康明五金旗舰店</t>
  </si>
  <si>
    <t>M3*12</t>
  </si>
  <si>
    <t>抽芯铆钉</t>
  </si>
  <si>
    <t>M3*8</t>
    <phoneticPr fontId="2" type="noConversion"/>
  </si>
  <si>
    <t>M4*8</t>
    <phoneticPr fontId="2" type="noConversion"/>
  </si>
  <si>
    <t>百瑞特防滑螺母</t>
  </si>
  <si>
    <t>M4</t>
  </si>
  <si>
    <t>M3</t>
  </si>
  <si>
    <t>M5</t>
  </si>
  <si>
    <t>M2.5</t>
  </si>
  <si>
    <t>M3xφ10x10手拧螺丝</t>
  </si>
  <si>
    <t>M3xφ10x10</t>
  </si>
  <si>
    <t>M3xφ10x8手拧螺丝</t>
  </si>
  <si>
    <t>M3xφ10x8</t>
  </si>
  <si>
    <t>双通铜柱</t>
  </si>
  <si>
    <t>m3*10</t>
  </si>
  <si>
    <t>黄铜</t>
  </si>
  <si>
    <t>单通铜柱</t>
  </si>
  <si>
    <t>m3*10+6</t>
  </si>
  <si>
    <t>圆柱销</t>
  </si>
  <si>
    <t>4x12</t>
  </si>
  <si>
    <t>4x14</t>
  </si>
  <si>
    <t>4x6</t>
  </si>
  <si>
    <t>尼龙套筒</t>
  </si>
  <si>
    <t>6*11*15</t>
  </si>
  <si>
    <t>尼龙</t>
    <phoneticPr fontId="2" type="noConversion"/>
  </si>
  <si>
    <t>半圆头螺栓</t>
  </si>
  <si>
    <t>M6*50</t>
  </si>
  <si>
    <t>塞打螺丝</t>
  </si>
  <si>
    <t>10xM8x65</t>
    <phoneticPr fontId="2" type="noConversion"/>
  </si>
  <si>
    <t>12.9级</t>
  </si>
  <si>
    <t>3508电机</t>
    <phoneticPr fontId="2" type="noConversion"/>
  </si>
  <si>
    <t>M3508-P19</t>
    <phoneticPr fontId="2" type="noConversion"/>
  </si>
  <si>
    <t>P19</t>
    <phoneticPr fontId="2" type="noConversion"/>
  </si>
  <si>
    <t>联轴器</t>
    <phoneticPr fontId="2" type="noConversion"/>
  </si>
  <si>
    <t>3508法兰联轴器</t>
    <phoneticPr fontId="2" type="noConversion"/>
  </si>
  <si>
    <t>Al6061</t>
    <phoneticPr fontId="2" type="noConversion"/>
  </si>
  <si>
    <t>F6205</t>
    <phoneticPr fontId="2" type="noConversion"/>
  </si>
  <si>
    <t>D10*M8*65</t>
    <phoneticPr fontId="2" type="noConversion"/>
  </si>
  <si>
    <t>12.9级碳钢</t>
    <phoneticPr fontId="2" type="noConversion"/>
  </si>
  <si>
    <t>平面推力轴承</t>
    <phoneticPr fontId="2" type="noConversion"/>
  </si>
  <si>
    <t>10*24*9</t>
    <phoneticPr fontId="2" type="noConversion"/>
  </si>
  <si>
    <t>F6700ZZ</t>
    <phoneticPr fontId="2" type="noConversion"/>
  </si>
  <si>
    <t>孔距119</t>
    <phoneticPr fontId="2" type="noConversion"/>
  </si>
  <si>
    <t>升降</t>
    <phoneticPr fontId="2" type="noConversion"/>
  </si>
  <si>
    <t>升降传动</t>
    <phoneticPr fontId="2" type="noConversion"/>
  </si>
  <si>
    <t>同步带</t>
    <phoneticPr fontId="2" type="noConversion"/>
  </si>
  <si>
    <t>XL-10</t>
    <phoneticPr fontId="2" type="noConversion"/>
  </si>
  <si>
    <t>共约4m</t>
    <phoneticPr fontId="2" type="noConversion"/>
  </si>
  <si>
    <t>同步轮</t>
    <phoneticPr fontId="2" type="noConversion"/>
  </si>
  <si>
    <t>XL30齿AF型</t>
    <phoneticPr fontId="2" type="noConversion"/>
  </si>
  <si>
    <t>槽宽11mm</t>
    <phoneticPr fontId="2" type="noConversion"/>
  </si>
  <si>
    <t>涨紧轮</t>
    <phoneticPr fontId="2" type="noConversion"/>
  </si>
  <si>
    <t>XL20齿光面</t>
    <phoneticPr fontId="2" type="noConversion"/>
  </si>
  <si>
    <t>同步带压板</t>
    <phoneticPr fontId="2" type="noConversion"/>
  </si>
  <si>
    <t>升降滑车</t>
    <phoneticPr fontId="2" type="noConversion"/>
  </si>
  <si>
    <t>铜套</t>
    <phoneticPr fontId="2" type="noConversion"/>
  </si>
  <si>
    <t>4*8*16</t>
    <phoneticPr fontId="2" type="noConversion"/>
  </si>
  <si>
    <t>推出传动</t>
    <phoneticPr fontId="2" type="noConversion"/>
  </si>
  <si>
    <t>3M-10</t>
    <phoneticPr fontId="2" type="noConversion"/>
  </si>
  <si>
    <t>共约0.5m</t>
    <phoneticPr fontId="2" type="noConversion"/>
  </si>
  <si>
    <t>3M20齿BF型</t>
    <phoneticPr fontId="2" type="noConversion"/>
  </si>
  <si>
    <t>包胶轴承</t>
    <phoneticPr fontId="2" type="noConversion"/>
  </si>
  <si>
    <t>5*17*10</t>
    <phoneticPr fontId="2" type="noConversion"/>
  </si>
  <si>
    <t>推出滑车</t>
    <phoneticPr fontId="2" type="noConversion"/>
  </si>
  <si>
    <t>直线导轨</t>
    <phoneticPr fontId="2" type="noConversion"/>
  </si>
  <si>
    <t>MGN9R-400mm</t>
    <phoneticPr fontId="2" type="noConversion"/>
  </si>
  <si>
    <t>滑块</t>
    <phoneticPr fontId="2" type="noConversion"/>
  </si>
  <si>
    <t>MGN9H</t>
    <phoneticPr fontId="2" type="noConversion"/>
  </si>
  <si>
    <t>693ZZ</t>
    <phoneticPr fontId="2" type="noConversion"/>
  </si>
  <si>
    <t>采矿</t>
    <phoneticPr fontId="2" type="noConversion"/>
  </si>
  <si>
    <t>抓取模块</t>
    <phoneticPr fontId="2" type="noConversion"/>
  </si>
  <si>
    <t>MGN9R-80mm</t>
    <phoneticPr fontId="2" type="noConversion"/>
  </si>
  <si>
    <t>PITCH联轴器</t>
    <phoneticPr fontId="2" type="noConversion"/>
  </si>
  <si>
    <t>ROW联轴器</t>
    <phoneticPr fontId="2" type="noConversion"/>
  </si>
  <si>
    <t>ROW轴电机安装座</t>
    <phoneticPr fontId="2" type="noConversion"/>
  </si>
  <si>
    <t>1.5mm不锈钢</t>
    <phoneticPr fontId="2" type="noConversion"/>
  </si>
  <si>
    <t>DG996</t>
    <phoneticPr fontId="2" type="noConversion"/>
  </si>
  <si>
    <t>驯龙者</t>
    <phoneticPr fontId="2" type="noConversion"/>
  </si>
  <si>
    <t>270°</t>
    <phoneticPr fontId="2" type="noConversion"/>
  </si>
  <si>
    <t>金属舵机一字臂</t>
    <phoneticPr fontId="2" type="noConversion"/>
  </si>
  <si>
    <t>爪面</t>
    <phoneticPr fontId="2" type="noConversion"/>
  </si>
  <si>
    <t>夹爪板连接件</t>
    <phoneticPr fontId="2" type="noConversion"/>
  </si>
  <si>
    <t>矿仓</t>
    <phoneticPr fontId="2" type="noConversion"/>
  </si>
  <si>
    <t>储矿模块</t>
    <phoneticPr fontId="2" type="noConversion"/>
  </si>
  <si>
    <t>3*12*3</t>
    <phoneticPr fontId="2" type="noConversion"/>
  </si>
  <si>
    <t>限位板连接件</t>
    <phoneticPr fontId="2" type="noConversion"/>
  </si>
  <si>
    <t>角铝</t>
    <phoneticPr fontId="2" type="noConversion"/>
  </si>
  <si>
    <t>救援</t>
    <phoneticPr fontId="2" type="noConversion"/>
  </si>
  <si>
    <t>拖车模块</t>
    <phoneticPr fontId="2" type="noConversion"/>
  </si>
  <si>
    <t>刷卡模块</t>
    <phoneticPr fontId="2" type="noConversion"/>
  </si>
  <si>
    <t>卷尺</t>
    <phoneticPr fontId="2" type="noConversion"/>
  </si>
  <si>
    <t>360°</t>
    <phoneticPr fontId="2" type="noConversion"/>
  </si>
  <si>
    <t>舵机卷尺固定座</t>
    <phoneticPr fontId="2" type="noConversion"/>
  </si>
  <si>
    <t>铝框架</t>
    <phoneticPr fontId="2" type="noConversion"/>
  </si>
  <si>
    <t>铝</t>
    <phoneticPr fontId="2" type="noConversion"/>
  </si>
  <si>
    <t>玻璃纤维</t>
    <phoneticPr fontId="2" type="noConversion"/>
  </si>
  <si>
    <t>紧固件</t>
    <phoneticPr fontId="2" type="noConversion"/>
  </si>
  <si>
    <t>螺栓螺母</t>
    <phoneticPr fontId="2" type="noConversion"/>
  </si>
  <si>
    <t>接收机</t>
    <phoneticPr fontId="2" type="noConversion"/>
  </si>
  <si>
    <t>DJI遥控器接收机</t>
    <phoneticPr fontId="2" type="noConversion"/>
  </si>
  <si>
    <t>DJI</t>
    <phoneticPr fontId="2" type="noConversion"/>
  </si>
  <si>
    <t>发送端</t>
    <phoneticPr fontId="2" type="noConversion"/>
  </si>
  <si>
    <t>遥控器</t>
    <phoneticPr fontId="2" type="noConversion"/>
  </si>
  <si>
    <t>主控</t>
    <phoneticPr fontId="2" type="noConversion"/>
  </si>
  <si>
    <t>RoboMaster开发板C板</t>
    <phoneticPr fontId="2" type="noConversion"/>
  </si>
  <si>
    <t>C型</t>
    <phoneticPr fontId="2" type="noConversion"/>
  </si>
  <si>
    <t>电源</t>
    <phoneticPr fontId="2" type="noConversion"/>
  </si>
  <si>
    <t>电调</t>
    <phoneticPr fontId="2" type="noConversion"/>
  </si>
  <si>
    <t>C610</t>
    <phoneticPr fontId="2" type="noConversion"/>
  </si>
  <si>
    <t>6063-T1</t>
    <phoneticPr fontId="2" type="noConversion"/>
  </si>
  <si>
    <t>MF128</t>
    <phoneticPr fontId="2" type="noConversion"/>
  </si>
  <si>
    <t>DH东惠</t>
    <phoneticPr fontId="2" type="noConversion"/>
  </si>
  <si>
    <t>轴承钢   内8外12厚3.5</t>
    <phoneticPr fontId="2" type="noConversion"/>
  </si>
  <si>
    <t>侧边玻纤板2</t>
    <phoneticPr fontId="2" type="noConversion"/>
  </si>
  <si>
    <t>3mm玻纤板/黑色</t>
    <phoneticPr fontId="2" type="noConversion"/>
  </si>
  <si>
    <t>3508电机联轴器</t>
    <phoneticPr fontId="2" type="noConversion"/>
  </si>
  <si>
    <t>RoboMasterC620电调</t>
    <phoneticPr fontId="2" type="noConversion"/>
  </si>
  <si>
    <t>包胶轮</t>
    <phoneticPr fontId="2" type="noConversion"/>
  </si>
  <si>
    <t>60mm外径</t>
    <phoneticPr fontId="2" type="noConversion"/>
  </si>
  <si>
    <t>轴承包胶</t>
    <phoneticPr fontId="2" type="noConversion"/>
  </si>
  <si>
    <t>PU62636-10</t>
    <phoneticPr fontId="2" type="noConversion"/>
  </si>
  <si>
    <t>PU/内6外36厚10</t>
    <phoneticPr fontId="2" type="noConversion"/>
  </si>
  <si>
    <t>轮轴固定板</t>
    <phoneticPr fontId="2" type="noConversion"/>
  </si>
  <si>
    <t>4mm玻纤板/黑色</t>
    <phoneticPr fontId="2" type="noConversion"/>
  </si>
  <si>
    <t>3508电机安装板</t>
    <phoneticPr fontId="2" type="noConversion"/>
  </si>
  <si>
    <t>避震器支座</t>
    <phoneticPr fontId="2" type="noConversion"/>
  </si>
  <si>
    <t>5mm孔径</t>
    <phoneticPr fontId="2" type="noConversion"/>
  </si>
  <si>
    <t>PU52614-5</t>
    <phoneticPr fontId="2" type="noConversion"/>
  </si>
  <si>
    <t>PU/内5外14厚5</t>
    <phoneticPr fontId="2" type="noConversion"/>
  </si>
  <si>
    <t>地盘铝框架</t>
    <phoneticPr fontId="2" type="noConversion"/>
  </si>
  <si>
    <t>铝方管15*15*1.5</t>
    <phoneticPr fontId="2" type="noConversion"/>
  </si>
  <si>
    <t>底盘铝框架</t>
    <phoneticPr fontId="2" type="noConversion"/>
  </si>
  <si>
    <t>角连板</t>
    <phoneticPr fontId="2" type="noConversion"/>
  </si>
  <si>
    <t>避震器</t>
    <phoneticPr fontId="2" type="noConversion"/>
  </si>
  <si>
    <t>85mm孔距-30kg</t>
    <phoneticPr fontId="2" type="noConversion"/>
  </si>
  <si>
    <t>纵臂</t>
    <phoneticPr fontId="2" type="noConversion"/>
  </si>
  <si>
    <t>4mm碳纤板</t>
    <phoneticPr fontId="2" type="noConversion"/>
  </si>
  <si>
    <t>侧边玻纤板1</t>
    <phoneticPr fontId="2" type="noConversion"/>
  </si>
  <si>
    <t>T型避震支架</t>
    <phoneticPr fontId="2" type="noConversion"/>
  </si>
  <si>
    <t>3mm孔径</t>
    <phoneticPr fontId="2" type="noConversion"/>
  </si>
  <si>
    <t>快拆模块</t>
    <phoneticPr fontId="2" type="noConversion"/>
  </si>
  <si>
    <t>搭扣</t>
    <phoneticPr fontId="2" type="noConversion"/>
  </si>
  <si>
    <t>C_PKWSB1</t>
    <phoneticPr fontId="2" type="noConversion"/>
  </si>
  <si>
    <t>米思米</t>
    <phoneticPr fontId="2" type="noConversion"/>
  </si>
  <si>
    <t>锌合金</t>
    <phoneticPr fontId="2" type="noConversion"/>
  </si>
  <si>
    <t>搭扣垫板</t>
    <phoneticPr fontId="2" type="noConversion"/>
  </si>
  <si>
    <t>铰链碳纤维板</t>
    <phoneticPr fontId="2" type="noConversion"/>
  </si>
  <si>
    <t>5mm碳纤维板</t>
    <phoneticPr fontId="2" type="noConversion"/>
  </si>
  <si>
    <t>TB47D电池</t>
    <phoneticPr fontId="2" type="noConversion"/>
  </si>
  <si>
    <t>TB47D</t>
    <phoneticPr fontId="2" type="noConversion"/>
  </si>
  <si>
    <t>固定模块</t>
    <phoneticPr fontId="2" type="noConversion"/>
  </si>
  <si>
    <t>电池架固定玻纤板</t>
    <phoneticPr fontId="2" type="noConversion"/>
  </si>
  <si>
    <t>电池架固定打印件</t>
    <phoneticPr fontId="2" type="noConversion"/>
  </si>
  <si>
    <t>中继模块</t>
    <phoneticPr fontId="2" type="noConversion"/>
  </si>
  <si>
    <t>分电板</t>
    <phoneticPr fontId="2" type="noConversion"/>
  </si>
  <si>
    <t>硬件模块</t>
    <phoneticPr fontId="2" type="noConversion"/>
  </si>
  <si>
    <t>RoboMaster中心板2代</t>
    <phoneticPr fontId="2" type="noConversion"/>
  </si>
  <si>
    <t>中心板2代</t>
    <phoneticPr fontId="2" type="noConversion"/>
  </si>
  <si>
    <t>上云台</t>
    <phoneticPr fontId="2" type="noConversion"/>
  </si>
  <si>
    <t>yaw轴模块</t>
    <phoneticPr fontId="2" type="noConversion"/>
  </si>
  <si>
    <t>上云台底板1</t>
    <phoneticPr fontId="2" type="noConversion"/>
  </si>
  <si>
    <t>GM6020电机</t>
    <phoneticPr fontId="2" type="noConversion"/>
  </si>
  <si>
    <t>上云台底板2</t>
    <phoneticPr fontId="2" type="noConversion"/>
  </si>
  <si>
    <t>转接模块</t>
    <phoneticPr fontId="2" type="noConversion"/>
  </si>
  <si>
    <t>pitch轴模块</t>
    <phoneticPr fontId="2" type="noConversion"/>
  </si>
  <si>
    <t>云台侧边板</t>
    <phoneticPr fontId="2" type="noConversion"/>
  </si>
  <si>
    <t>pitch轴电机安装板</t>
    <phoneticPr fontId="2" type="noConversion"/>
  </si>
  <si>
    <t>5mm玻纤板/黑色</t>
    <phoneticPr fontId="2" type="noConversion"/>
  </si>
  <si>
    <t>6020电机垫板</t>
    <phoneticPr fontId="2" type="noConversion"/>
  </si>
  <si>
    <t>连杆传动件</t>
    <phoneticPr fontId="2" type="noConversion"/>
  </si>
  <si>
    <t>曲柄</t>
    <phoneticPr fontId="2" type="noConversion"/>
  </si>
  <si>
    <t>3mm碳纤维板</t>
    <phoneticPr fontId="2" type="noConversion"/>
  </si>
  <si>
    <t>挡边轴承</t>
    <phoneticPr fontId="2" type="noConversion"/>
  </si>
  <si>
    <t>MF106</t>
    <phoneticPr fontId="2" type="noConversion"/>
  </si>
  <si>
    <t>轴承钢内6外10厚2.5</t>
    <phoneticPr fontId="2" type="noConversion"/>
  </si>
  <si>
    <t>连杆支座</t>
    <phoneticPr fontId="2" type="noConversion"/>
  </si>
  <si>
    <t>pitch 轴转接件</t>
    <phoneticPr fontId="2" type="noConversion"/>
  </si>
  <si>
    <t>弹仓模块</t>
    <phoneticPr fontId="2" type="noConversion"/>
  </si>
  <si>
    <t>c610</t>
    <phoneticPr fontId="2" type="noConversion"/>
  </si>
  <si>
    <t>未来工厂</t>
    <phoneticPr fontId="2" type="noConversion"/>
  </si>
  <si>
    <t>未来8200树脂</t>
    <phoneticPr fontId="2" type="noConversion"/>
  </si>
  <si>
    <t>拨弹轮联轴器</t>
    <phoneticPr fontId="2" type="noConversion"/>
  </si>
  <si>
    <t>弹仓围板1</t>
    <phoneticPr fontId="2" type="noConversion"/>
  </si>
  <si>
    <t>弹仓围板2</t>
    <phoneticPr fontId="2" type="noConversion"/>
  </si>
  <si>
    <t>弹仓漏斗</t>
    <phoneticPr fontId="2" type="noConversion"/>
  </si>
  <si>
    <t>连接件-4孔</t>
    <phoneticPr fontId="2" type="noConversion"/>
  </si>
  <si>
    <t>发射机构模块</t>
    <phoneticPr fontId="2" type="noConversion"/>
  </si>
  <si>
    <t>发射系统底板</t>
    <phoneticPr fontId="2" type="noConversion"/>
  </si>
  <si>
    <t>紫外灯固定件</t>
    <phoneticPr fontId="2" type="noConversion"/>
  </si>
  <si>
    <t>直径60mm</t>
    <phoneticPr fontId="2" type="noConversion"/>
  </si>
  <si>
    <t>摩擦轮60mm外径</t>
    <phoneticPr fontId="2" type="noConversion"/>
  </si>
  <si>
    <t>枪管</t>
    <phoneticPr fontId="2" type="noConversion"/>
  </si>
  <si>
    <t>镜头保护打印件</t>
    <phoneticPr fontId="2" type="noConversion"/>
  </si>
  <si>
    <t>镜头保护亚克力板</t>
    <phoneticPr fontId="2" type="noConversion"/>
  </si>
  <si>
    <t>3mm透明亚克力板</t>
    <phoneticPr fontId="2" type="noConversion"/>
  </si>
  <si>
    <t>硬件承载板</t>
    <phoneticPr fontId="2" type="noConversion"/>
  </si>
  <si>
    <t>小电脑</t>
    <phoneticPr fontId="2" type="noConversion"/>
  </si>
  <si>
    <t>NVIDA AGX XAVIER</t>
  </si>
  <si>
    <t>NVIDA</t>
    <phoneticPr fontId="2" type="noConversion"/>
  </si>
  <si>
    <t>MER-139U3C</t>
    <phoneticPr fontId="2" type="noConversion"/>
  </si>
  <si>
    <t>DJI遥控器</t>
    <phoneticPr fontId="2" type="noConversion"/>
  </si>
  <si>
    <t>铜柱</t>
    <phoneticPr fontId="2" type="noConversion"/>
  </si>
  <si>
    <t>多种</t>
    <phoneticPr fontId="2" type="noConversion"/>
  </si>
  <si>
    <t>铜合金</t>
    <phoneticPr fontId="2" type="noConversion"/>
  </si>
  <si>
    <t>螺母</t>
    <phoneticPr fontId="2" type="noConversion"/>
  </si>
  <si>
    <t>防松螺母</t>
    <phoneticPr fontId="2" type="noConversion"/>
  </si>
  <si>
    <t>镀镍合金</t>
    <phoneticPr fontId="2" type="noConversion"/>
  </si>
  <si>
    <t>螺钉</t>
    <phoneticPr fontId="2" type="noConversion"/>
  </si>
  <si>
    <t>内六角螺钉</t>
    <phoneticPr fontId="2" type="noConversion"/>
  </si>
  <si>
    <t>碳钢</t>
    <phoneticPr fontId="2" type="noConversion"/>
  </si>
  <si>
    <t>150mm</t>
  </si>
  <si>
    <t>发射轨道</t>
    <phoneticPr fontId="2" type="noConversion"/>
  </si>
  <si>
    <t>溪地摩擦轮</t>
    <phoneticPr fontId="2" type="noConversion"/>
  </si>
  <si>
    <t>铝合金包胶</t>
    <phoneticPr fontId="2" type="noConversion"/>
  </si>
  <si>
    <t>C620无刷电机调速器</t>
    <phoneticPr fontId="2" type="noConversion"/>
  </si>
  <si>
    <t>飞镖上压板横梁</t>
    <phoneticPr fontId="2" type="noConversion"/>
  </si>
  <si>
    <t>2mm-玻纤板-黑色</t>
    <phoneticPr fontId="2" type="noConversion"/>
  </si>
  <si>
    <t>飞镖上压板铝管</t>
    <phoneticPr fontId="2" type="noConversion"/>
  </si>
  <si>
    <t>摩擦轮侧立铝管角铝</t>
    <phoneticPr fontId="2" type="noConversion"/>
  </si>
  <si>
    <t>摩擦轮侧立铝管</t>
    <phoneticPr fontId="2" type="noConversion"/>
  </si>
  <si>
    <t>飞镖上压板</t>
    <phoneticPr fontId="2" type="noConversion"/>
  </si>
  <si>
    <t>BC摩擦轮载板改</t>
    <phoneticPr fontId="2" type="noConversion"/>
  </si>
  <si>
    <t>5mm-玻纤板-黑色</t>
    <phoneticPr fontId="2" type="noConversion"/>
  </si>
  <si>
    <t>A摩擦轮载板改</t>
    <phoneticPr fontId="2" type="noConversion"/>
  </si>
  <si>
    <t>BC摩擦轮载板垫片</t>
    <phoneticPr fontId="2" type="noConversion"/>
  </si>
  <si>
    <t>主铝管内侧加强</t>
    <phoneticPr fontId="2" type="noConversion"/>
  </si>
  <si>
    <t>A摩擦轮同步带压板</t>
    <phoneticPr fontId="2" type="noConversion"/>
  </si>
  <si>
    <t>3mm-玻纤板-黑色</t>
    <phoneticPr fontId="2" type="noConversion"/>
  </si>
  <si>
    <t>A摩擦轮2006夹板1</t>
    <phoneticPr fontId="2" type="noConversion"/>
  </si>
  <si>
    <t>A摩擦轮2006夹板2</t>
    <phoneticPr fontId="2" type="noConversion"/>
  </si>
  <si>
    <t>C610无刷电调</t>
    <phoneticPr fontId="2" type="noConversion"/>
  </si>
  <si>
    <t>A摩擦轮同步带盘</t>
    <phoneticPr fontId="2" type="noConversion"/>
  </si>
  <si>
    <t>A摩擦轮2006同步带角铝</t>
    <phoneticPr fontId="2" type="noConversion"/>
  </si>
  <si>
    <t>直线滑轨（滑块）</t>
    <phoneticPr fontId="2" type="noConversion"/>
  </si>
  <si>
    <t>凯迪自动化</t>
    <phoneticPr fontId="2" type="noConversion"/>
  </si>
  <si>
    <t>A摩擦轮同步带打印件</t>
    <phoneticPr fontId="2" type="noConversion"/>
  </si>
  <si>
    <t>两侧轨道</t>
    <phoneticPr fontId="2" type="noConversion"/>
  </si>
  <si>
    <t>两侧铝管下</t>
    <phoneticPr fontId="2" type="noConversion"/>
  </si>
  <si>
    <t>前横轴角铝</t>
    <phoneticPr fontId="2" type="noConversion"/>
  </si>
  <si>
    <t>前横轴铝方管</t>
    <phoneticPr fontId="2" type="noConversion"/>
  </si>
  <si>
    <t>前横轴吊耳</t>
    <phoneticPr fontId="2" type="noConversion"/>
  </si>
  <si>
    <t>绝对值编码器</t>
    <phoneticPr fontId="2" type="noConversion"/>
  </si>
  <si>
    <t>编码器安装打印件</t>
    <phoneticPr fontId="2" type="noConversion"/>
  </si>
  <si>
    <t>后横轴两侧铝方管</t>
    <phoneticPr fontId="2" type="noConversion"/>
  </si>
  <si>
    <t>鲁泰轴承厂</t>
    <phoneticPr fontId="2" type="noConversion"/>
  </si>
  <si>
    <t>螺栓、螺母</t>
    <phoneticPr fontId="2" type="noConversion"/>
  </si>
  <si>
    <t>弹鼓</t>
    <phoneticPr fontId="2" type="noConversion"/>
  </si>
  <si>
    <t>弹鼓前安装板固定</t>
    <phoneticPr fontId="2" type="noConversion"/>
  </si>
  <si>
    <t>弹鼓光轴定位增厚</t>
    <phoneticPr fontId="2" type="noConversion"/>
  </si>
  <si>
    <t>弹鼓光轴</t>
    <phoneticPr fontId="2" type="noConversion"/>
  </si>
  <si>
    <t>不锈钢</t>
    <phoneticPr fontId="2" type="noConversion"/>
  </si>
  <si>
    <t>弹鼓前安装板</t>
    <phoneticPr fontId="2" type="noConversion"/>
  </si>
  <si>
    <t>4mm-玻纤板-黑色</t>
    <phoneticPr fontId="2" type="noConversion"/>
  </si>
  <si>
    <t>弹鼓后安装板固定</t>
    <phoneticPr fontId="2" type="noConversion"/>
  </si>
  <si>
    <t>弹鼓轴联器</t>
    <phoneticPr fontId="2" type="noConversion"/>
  </si>
  <si>
    <t>弹鼓后盘</t>
    <phoneticPr fontId="2" type="noConversion"/>
  </si>
  <si>
    <t>飞镖下托板</t>
    <phoneticPr fontId="2" type="noConversion"/>
  </si>
  <si>
    <t>飞镖侧板</t>
    <phoneticPr fontId="2" type="noConversion"/>
  </si>
  <si>
    <t>飞镖尾部限位块</t>
    <phoneticPr fontId="2" type="noConversion"/>
  </si>
  <si>
    <t>弹鼓托板支撑件</t>
    <phoneticPr fontId="2" type="noConversion"/>
  </si>
  <si>
    <t>弹鼓前盘</t>
    <phoneticPr fontId="2" type="noConversion"/>
  </si>
  <si>
    <t>gt2同步带盘</t>
    <phoneticPr fontId="2" type="noConversion"/>
  </si>
  <si>
    <t>2GT-25齿-K型</t>
    <phoneticPr fontId="2" type="noConversion"/>
  </si>
  <si>
    <t>创巢</t>
    <phoneticPr fontId="2" type="noConversion"/>
  </si>
  <si>
    <t>橡胶同步带</t>
    <phoneticPr fontId="2" type="noConversion"/>
  </si>
  <si>
    <t>998-2GT-6mm</t>
    <phoneticPr fontId="2" type="noConversion"/>
  </si>
  <si>
    <t>张紧轮</t>
    <phoneticPr fontId="2" type="noConversion"/>
  </si>
  <si>
    <t>聚氨酯成型轴承</t>
    <phoneticPr fontId="2" type="noConversion"/>
  </si>
  <si>
    <t>Masimei</t>
    <phoneticPr fontId="2" type="noConversion"/>
  </si>
  <si>
    <t>橡胶、铝合金</t>
    <phoneticPr fontId="2" type="noConversion"/>
  </si>
  <si>
    <t>电动推杆</t>
    <phoneticPr fontId="2" type="noConversion"/>
  </si>
  <si>
    <t>卧式推杆</t>
    <phoneticPr fontId="2" type="noConversion"/>
  </si>
  <si>
    <t>luilec</t>
    <phoneticPr fontId="2" type="noConversion"/>
  </si>
  <si>
    <t>推杆下连接片</t>
    <phoneticPr fontId="2" type="noConversion"/>
  </si>
  <si>
    <t>yaw轴电机上板</t>
    <phoneticPr fontId="2" type="noConversion"/>
  </si>
  <si>
    <t>yaw轴电机左右夹板</t>
    <phoneticPr fontId="2" type="noConversion"/>
  </si>
  <si>
    <t>yaw轴电机中板</t>
    <phoneticPr fontId="2" type="noConversion"/>
  </si>
  <si>
    <t>yaw轴电机竖直板</t>
    <phoneticPr fontId="2" type="noConversion"/>
  </si>
  <si>
    <t>yaw轴轨道同步带夹板</t>
    <phoneticPr fontId="2" type="noConversion"/>
  </si>
  <si>
    <t>yaw轴轨道上板</t>
    <phoneticPr fontId="2" type="noConversion"/>
  </si>
  <si>
    <t>yaw轴轨道下板</t>
    <phoneticPr fontId="2" type="noConversion"/>
  </si>
  <si>
    <t>yaw轴轨道中板</t>
    <phoneticPr fontId="2" type="noConversion"/>
  </si>
  <si>
    <t>8mm-玻纤板-黑色</t>
    <phoneticPr fontId="2" type="noConversion"/>
  </si>
  <si>
    <t>后腿连接片</t>
    <phoneticPr fontId="2" type="noConversion"/>
  </si>
  <si>
    <t>yaw轴中心固定</t>
    <phoneticPr fontId="2" type="noConversion"/>
  </si>
  <si>
    <t>开关式磁力座</t>
    <phoneticPr fontId="2" type="noConversion"/>
  </si>
  <si>
    <t>PD-104</t>
    <phoneticPr fontId="2" type="noConversion"/>
  </si>
  <si>
    <t>PDOK</t>
    <phoneticPr fontId="2" type="noConversion"/>
  </si>
  <si>
    <t>PD-104 17kg</t>
    <phoneticPr fontId="2" type="noConversion"/>
  </si>
  <si>
    <t>后横轴</t>
    <phoneticPr fontId="2" type="noConversion"/>
  </si>
  <si>
    <t>立式光轴座</t>
    <phoneticPr fontId="2" type="noConversion"/>
  </si>
  <si>
    <t>SK12</t>
    <phoneticPr fontId="2" type="noConversion"/>
  </si>
  <si>
    <t>YXVSY</t>
    <phoneticPr fontId="2" type="noConversion"/>
  </si>
  <si>
    <t>直线轮</t>
    <phoneticPr fontId="2" type="noConversion"/>
  </si>
  <si>
    <t>四孔定向直线轮</t>
    <phoneticPr fontId="2" type="noConversion"/>
  </si>
  <si>
    <t>喜纳芙</t>
    <phoneticPr fontId="2" type="noConversion"/>
  </si>
  <si>
    <t>yaw轴连接铝管</t>
    <phoneticPr fontId="2" type="noConversion"/>
  </si>
  <si>
    <t>后横轴铝管</t>
    <phoneticPr fontId="2" type="noConversion"/>
  </si>
  <si>
    <t>后腿角铝</t>
    <phoneticPr fontId="2" type="noConversion"/>
  </si>
  <si>
    <t>后腿</t>
    <phoneticPr fontId="2" type="noConversion"/>
  </si>
  <si>
    <t>中横轴</t>
    <phoneticPr fontId="2" type="noConversion"/>
  </si>
  <si>
    <t>前支撑腿</t>
    <phoneticPr fontId="2" type="noConversion"/>
  </si>
  <si>
    <t>哨兵机器人</t>
    <phoneticPr fontId="2" type="noConversion"/>
  </si>
  <si>
    <t>空中机器人</t>
    <phoneticPr fontId="2" type="noConversion"/>
  </si>
  <si>
    <t>飞镖</t>
    <phoneticPr fontId="2" type="noConversion"/>
  </si>
  <si>
    <t>动力系统</t>
    <phoneticPr fontId="2" type="noConversion"/>
  </si>
  <si>
    <t>机架</t>
    <phoneticPr fontId="2" type="noConversion"/>
  </si>
  <si>
    <t>保护杆连接</t>
    <phoneticPr fontId="2" type="noConversion"/>
  </si>
  <si>
    <t>最上碳板</t>
    <phoneticPr fontId="2" type="noConversion"/>
  </si>
  <si>
    <t>3mm-斜纹哑光碳纤维板</t>
    <phoneticPr fontId="2" type="noConversion"/>
  </si>
  <si>
    <t>分电板转接</t>
    <phoneticPr fontId="2" type="noConversion"/>
  </si>
  <si>
    <t>5mm-亚克力板</t>
    <phoneticPr fontId="2" type="noConversion"/>
  </si>
  <si>
    <t>最上碳板盖板1</t>
    <phoneticPr fontId="2" type="noConversion"/>
  </si>
  <si>
    <t>4mm-亚克力板</t>
    <phoneticPr fontId="2" type="noConversion"/>
  </si>
  <si>
    <t>最上碳板盖板2</t>
    <phoneticPr fontId="2" type="noConversion"/>
  </si>
  <si>
    <t>M4*50内六角螺钉</t>
    <phoneticPr fontId="2" type="noConversion"/>
  </si>
  <si>
    <t>M4*50内六角</t>
    <phoneticPr fontId="2" type="noConversion"/>
  </si>
  <si>
    <t>M4*50 12.9级内六角圆柱头</t>
    <phoneticPr fontId="2" type="noConversion"/>
  </si>
  <si>
    <t>4*7*20尼龙套筒</t>
    <phoneticPr fontId="2" type="noConversion"/>
  </si>
  <si>
    <t>4*7*20</t>
    <phoneticPr fontId="2" type="noConversion"/>
  </si>
  <si>
    <t>4*7*20 尼龙</t>
    <phoneticPr fontId="2" type="noConversion"/>
  </si>
  <si>
    <t>3*7*8尼龙套筒</t>
    <phoneticPr fontId="2" type="noConversion"/>
  </si>
  <si>
    <t>3*7*8</t>
    <phoneticPr fontId="2" type="noConversion"/>
  </si>
  <si>
    <t>3*7*8 尼龙</t>
    <phoneticPr fontId="2" type="noConversion"/>
  </si>
  <si>
    <t>M3*20内六角螺钉</t>
    <phoneticPr fontId="2" type="noConversion"/>
  </si>
  <si>
    <t>M3*20内六角</t>
    <phoneticPr fontId="2" type="noConversion"/>
  </si>
  <si>
    <t>M3*20 12.9级内六角圆柱头</t>
    <phoneticPr fontId="2" type="noConversion"/>
  </si>
  <si>
    <t>电池架上固定板</t>
    <phoneticPr fontId="2" type="noConversion"/>
  </si>
  <si>
    <t>2mm-斜纹哑光碳纤维板</t>
    <phoneticPr fontId="2" type="noConversion"/>
  </si>
  <si>
    <t>M3*8内六角螺钉</t>
    <phoneticPr fontId="2" type="noConversion"/>
  </si>
  <si>
    <t>M3*8内六角</t>
    <phoneticPr fontId="2" type="noConversion"/>
  </si>
  <si>
    <t>M3*8 12.9级内六角圆柱头</t>
    <phoneticPr fontId="2" type="noConversion"/>
  </si>
  <si>
    <t>M3*10内六角螺钉</t>
    <phoneticPr fontId="2" type="noConversion"/>
  </si>
  <si>
    <t>M3*10内六角</t>
    <phoneticPr fontId="2" type="noConversion"/>
  </si>
  <si>
    <t>M3*10 12.9级内六角圆柱头</t>
    <phoneticPr fontId="2" type="noConversion"/>
  </si>
  <si>
    <t>M3*16内六角螺钉</t>
    <phoneticPr fontId="2" type="noConversion"/>
  </si>
  <si>
    <t>M3*16内六角</t>
    <phoneticPr fontId="2" type="noConversion"/>
  </si>
  <si>
    <t>M3*16 12.9级内六角圆柱头</t>
    <phoneticPr fontId="2" type="noConversion"/>
  </si>
  <si>
    <t>M3防松螺母</t>
    <phoneticPr fontId="2" type="noConversion"/>
  </si>
  <si>
    <t>304不锈钢</t>
    <phoneticPr fontId="2" type="noConversion"/>
  </si>
  <si>
    <t>M4防松螺母</t>
    <phoneticPr fontId="2" type="noConversion"/>
  </si>
  <si>
    <t>M4防松螺母</t>
  </si>
  <si>
    <t>M3 K型螺母</t>
    <phoneticPr fontId="2" type="noConversion"/>
  </si>
  <si>
    <t>305不锈钢</t>
  </si>
  <si>
    <t>上碳板</t>
    <phoneticPr fontId="2" type="noConversion"/>
  </si>
  <si>
    <t>Z28垫片</t>
    <phoneticPr fontId="2" type="noConversion"/>
  </si>
  <si>
    <t>3mm-亚克力板</t>
    <phoneticPr fontId="2" type="noConversion"/>
  </si>
  <si>
    <t>TB47D电池</t>
  </si>
  <si>
    <t>RoboMaster电池架（兼容型）</t>
  </si>
  <si>
    <t>主控模块载板1</t>
    <phoneticPr fontId="2" type="noConversion"/>
  </si>
  <si>
    <t>guidence臂</t>
    <phoneticPr fontId="2" type="noConversion"/>
  </si>
  <si>
    <t>电源管理模块载板1</t>
    <phoneticPr fontId="2" type="noConversion"/>
  </si>
  <si>
    <t>2mm-玻纤板（黑色）</t>
    <phoneticPr fontId="2" type="noConversion"/>
  </si>
  <si>
    <t>电源管理模块载板2</t>
    <phoneticPr fontId="2" type="noConversion"/>
  </si>
  <si>
    <t>3mm-玻纤板（黑色）</t>
    <phoneticPr fontId="2" type="noConversion"/>
  </si>
  <si>
    <t>N3飞控</t>
    <phoneticPr fontId="2" type="noConversion"/>
  </si>
  <si>
    <t>guidence</t>
    <phoneticPr fontId="2" type="noConversion"/>
  </si>
  <si>
    <t>机臂</t>
    <phoneticPr fontId="2" type="noConversion"/>
  </si>
  <si>
    <t>Z28V3自动式折叠件</t>
    <phoneticPr fontId="2" type="noConversion"/>
  </si>
  <si>
    <t>Z28V3</t>
    <phoneticPr fontId="2" type="noConversion"/>
  </si>
  <si>
    <t>飞航模型</t>
    <phoneticPr fontId="2" type="noConversion"/>
  </si>
  <si>
    <t>1.5mm-φ28斜纹哑光碳纤维管</t>
    <phoneticPr fontId="2" type="noConversion"/>
  </si>
  <si>
    <t>机臂管夹上下夹板</t>
    <phoneticPr fontId="2" type="noConversion"/>
  </si>
  <si>
    <t>机臂管夹</t>
    <phoneticPr fontId="2" type="noConversion"/>
  </si>
  <si>
    <t>28mm-6mm黑色</t>
    <phoneticPr fontId="2" type="noConversion"/>
  </si>
  <si>
    <t>DIY模型配件加工</t>
    <phoneticPr fontId="2" type="noConversion"/>
  </si>
  <si>
    <t>起落架脚架</t>
    <phoneticPr fontId="2" type="noConversion"/>
  </si>
  <si>
    <t>16mm黑色</t>
    <phoneticPr fontId="2" type="noConversion"/>
  </si>
  <si>
    <t>VS无人机航模配件</t>
    <phoneticPr fontId="2" type="noConversion"/>
  </si>
  <si>
    <t>起落架</t>
    <phoneticPr fontId="2" type="noConversion"/>
  </si>
  <si>
    <t>1.5mm-φ16斜纹哑光碳纤维管</t>
    <phoneticPr fontId="2" type="noConversion"/>
  </si>
  <si>
    <t>脚架硅胶减震缓冲套</t>
    <phoneticPr fontId="2" type="noConversion"/>
  </si>
  <si>
    <t>Mayatech</t>
    <phoneticPr fontId="2" type="noConversion"/>
  </si>
  <si>
    <t>16mm黑色硅胶减震缓冲套</t>
    <phoneticPr fontId="2" type="noConversion"/>
  </si>
  <si>
    <t>DJI E2000专业版动力系统（单）</t>
    <phoneticPr fontId="2" type="noConversion"/>
  </si>
  <si>
    <t>DJI E2000专业版动力系统</t>
  </si>
  <si>
    <t>桨保电机连接件</t>
    <phoneticPr fontId="2" type="noConversion"/>
  </si>
  <si>
    <t>桨保机臂连接件</t>
    <phoneticPr fontId="2" type="noConversion"/>
  </si>
  <si>
    <t>桨叶保护罩</t>
    <phoneticPr fontId="2" type="noConversion"/>
  </si>
  <si>
    <t>拨叉</t>
    <phoneticPr fontId="2" type="noConversion"/>
  </si>
  <si>
    <t>2006电机联轴器</t>
    <phoneticPr fontId="2" type="noConversion"/>
  </si>
  <si>
    <t>拨弹仓</t>
    <phoneticPr fontId="2" type="noConversion"/>
  </si>
  <si>
    <t>供弹链路</t>
    <phoneticPr fontId="2" type="noConversion"/>
  </si>
  <si>
    <t>yaw轴6020上碳板</t>
    <phoneticPr fontId="2" type="noConversion"/>
  </si>
  <si>
    <t>yaw轴6020下碳板</t>
    <phoneticPr fontId="2" type="noConversion"/>
  </si>
  <si>
    <t>云台6020对侧固定板</t>
    <phoneticPr fontId="2" type="noConversion"/>
  </si>
  <si>
    <t>云台6020固定板</t>
    <phoneticPr fontId="2" type="noConversion"/>
  </si>
  <si>
    <t>云台与yaw轴连接件</t>
    <phoneticPr fontId="2" type="noConversion"/>
  </si>
  <si>
    <t>限位</t>
    <phoneticPr fontId="2" type="noConversion"/>
  </si>
  <si>
    <t>pitch轴6020轴联器</t>
    <phoneticPr fontId="2" type="noConversion"/>
  </si>
  <si>
    <t>云台右侧加工件</t>
    <phoneticPr fontId="2" type="noConversion"/>
  </si>
  <si>
    <t>发射摩擦轮上板</t>
    <phoneticPr fontId="2" type="noConversion"/>
  </si>
  <si>
    <t>发射摩擦轮下板</t>
    <phoneticPr fontId="2" type="noConversion"/>
  </si>
  <si>
    <t>炮管加工件</t>
    <phoneticPr fontId="2" type="noConversion"/>
  </si>
  <si>
    <t>图传固定板</t>
    <phoneticPr fontId="2" type="noConversion"/>
  </si>
  <si>
    <t>摄像头固定板</t>
    <phoneticPr fontId="2" type="noConversion"/>
  </si>
  <si>
    <t>NUC固定板</t>
    <phoneticPr fontId="2" type="noConversion"/>
  </si>
  <si>
    <t>网线摄像头</t>
    <phoneticPr fontId="2" type="noConversion"/>
  </si>
  <si>
    <t>NUCBNKi5</t>
    <phoneticPr fontId="2" type="noConversion"/>
  </si>
  <si>
    <t>Intel</t>
    <phoneticPr fontId="2" type="noConversion"/>
  </si>
  <si>
    <t>塞打螺丝φ10*25</t>
    <phoneticPr fontId="2" type="noConversion"/>
  </si>
  <si>
    <t>下云台</t>
    <phoneticPr fontId="2" type="noConversion"/>
  </si>
  <si>
    <t>网线滑环固定板</t>
    <phoneticPr fontId="2" type="noConversion"/>
  </si>
  <si>
    <t>2mm-玻纤板/黑色</t>
    <phoneticPr fontId="2" type="noConversion"/>
  </si>
  <si>
    <t>yaw轴6020电机固定板</t>
  </si>
  <si>
    <t>4mm-玻纤板/黑色</t>
    <phoneticPr fontId="2" type="noConversion"/>
  </si>
  <si>
    <t>yaw轴轴承外圈铝件</t>
  </si>
  <si>
    <t>100*100*15铝块</t>
    <phoneticPr fontId="2" type="noConversion"/>
  </si>
  <si>
    <t>yaw轴轴承内圈铝件</t>
    <phoneticPr fontId="2" type="noConversion"/>
  </si>
  <si>
    <t>yaw轴承压板_铝</t>
  </si>
  <si>
    <t>3mm铝板</t>
    <phoneticPr fontId="2" type="noConversion"/>
  </si>
  <si>
    <t>云台垫高板</t>
    <phoneticPr fontId="2" type="noConversion"/>
  </si>
  <si>
    <t>激光切割</t>
  </si>
  <si>
    <t>5mm亚克力板</t>
    <phoneticPr fontId="2" type="noConversion"/>
  </si>
  <si>
    <t>M3X8 内六角螺钉</t>
    <phoneticPr fontId="2" type="noConversion"/>
  </si>
  <si>
    <t>M3X8 内六角</t>
    <phoneticPr fontId="2" type="noConversion"/>
  </si>
  <si>
    <t>M3*8 12.9级内六角圆头</t>
    <phoneticPr fontId="2" type="noConversion"/>
  </si>
  <si>
    <t>m3*50铝柱</t>
    <phoneticPr fontId="2" type="noConversion"/>
  </si>
  <si>
    <t>m3*50</t>
  </si>
  <si>
    <t>m4*45铝柱</t>
    <phoneticPr fontId="2" type="noConversion"/>
  </si>
  <si>
    <t>m3*45</t>
    <phoneticPr fontId="2" type="noConversion"/>
  </si>
  <si>
    <t>m3*45铝柱</t>
    <phoneticPr fontId="2" type="noConversion"/>
  </si>
  <si>
    <t>m3*55铝柱</t>
    <phoneticPr fontId="2" type="noConversion"/>
  </si>
  <si>
    <t>m3*55</t>
    <phoneticPr fontId="2" type="noConversion"/>
  </si>
  <si>
    <t>m3*10铜柱</t>
    <phoneticPr fontId="2" type="noConversion"/>
  </si>
  <si>
    <t>m3*10六角型</t>
    <phoneticPr fontId="2" type="noConversion"/>
  </si>
  <si>
    <t>m3*10六角型铜柱</t>
    <phoneticPr fontId="2" type="noConversion"/>
  </si>
  <si>
    <t>M3X12内六角螺钉</t>
    <phoneticPr fontId="2" type="noConversion"/>
  </si>
  <si>
    <t>M3X12 内六角</t>
    <phoneticPr fontId="2" type="noConversion"/>
  </si>
  <si>
    <t>M3*12 12.9级内六角沉头</t>
    <phoneticPr fontId="2" type="noConversion"/>
  </si>
  <si>
    <t>M4X14 十字角螺钉</t>
    <phoneticPr fontId="2" type="noConversion"/>
  </si>
  <si>
    <t>M3X14 十字头</t>
    <phoneticPr fontId="2" type="noConversion"/>
  </si>
  <si>
    <t>M3*14 12.9级内六角沉头</t>
    <phoneticPr fontId="2" type="noConversion"/>
  </si>
  <si>
    <t>M3X6 内六角螺钉</t>
    <phoneticPr fontId="2" type="noConversion"/>
  </si>
  <si>
    <t>M3X6 内六角</t>
    <phoneticPr fontId="2" type="noConversion"/>
  </si>
  <si>
    <t>M3*6 12.9级内六角圆头</t>
    <phoneticPr fontId="2" type="noConversion"/>
  </si>
  <si>
    <t>yaw轴轴承</t>
    <phoneticPr fontId="2" type="noConversion"/>
  </si>
  <si>
    <t>61810-2Z</t>
    <phoneticPr fontId="2" type="noConversion"/>
  </si>
  <si>
    <t>5mm-玻纤板/黑色</t>
    <phoneticPr fontId="2" type="noConversion"/>
  </si>
  <si>
    <t>pitich轴模块</t>
    <phoneticPr fontId="2" type="noConversion"/>
  </si>
  <si>
    <t>云台侧板</t>
    <phoneticPr fontId="2" type="noConversion"/>
  </si>
  <si>
    <t>6mm-玻纤板/黑色</t>
    <phoneticPr fontId="2" type="noConversion"/>
  </si>
  <si>
    <t>yaw轴pitich转接件</t>
  </si>
  <si>
    <t>20*40*15铝方管</t>
    <phoneticPr fontId="2" type="noConversion"/>
  </si>
  <si>
    <t>云台侧盖板</t>
    <phoneticPr fontId="2" type="noConversion"/>
  </si>
  <si>
    <t>1mm铝板</t>
    <phoneticPr fontId="2" type="noConversion"/>
  </si>
  <si>
    <t>云台支撑加工件</t>
    <phoneticPr fontId="2" type="noConversion"/>
  </si>
  <si>
    <t>50*50*100铝块</t>
    <phoneticPr fontId="2" type="noConversion"/>
  </si>
  <si>
    <t>F61804-2Z</t>
    <phoneticPr fontId="2" type="noConversion"/>
  </si>
  <si>
    <t>连杆挡边轴承</t>
    <phoneticPr fontId="2" type="noConversion"/>
  </si>
  <si>
    <t>639/5-2Z</t>
    <phoneticPr fontId="2" type="noConversion"/>
  </si>
  <si>
    <t>m5*120铝柱</t>
    <phoneticPr fontId="2" type="noConversion"/>
  </si>
  <si>
    <t>m5*120</t>
  </si>
  <si>
    <t>M5X12内六角螺钉</t>
    <phoneticPr fontId="2" type="noConversion"/>
  </si>
  <si>
    <t>M5X12 内六角</t>
    <phoneticPr fontId="2" type="noConversion"/>
  </si>
  <si>
    <t>M5*12 12.9级内六角杯头</t>
    <phoneticPr fontId="2" type="noConversion"/>
  </si>
  <si>
    <t>Φ4*4尼龙套筒</t>
    <phoneticPr fontId="2" type="noConversion"/>
  </si>
  <si>
    <t>Φ4*4</t>
  </si>
  <si>
    <t>Φ4*5尼龙套筒</t>
  </si>
  <si>
    <t>Φ4*5</t>
  </si>
  <si>
    <t>电机连杆</t>
    <phoneticPr fontId="2" type="noConversion"/>
  </si>
  <si>
    <t>云台连杆</t>
    <phoneticPr fontId="2" type="noConversion"/>
  </si>
  <si>
    <t>M3X35 内六角螺钉</t>
    <phoneticPr fontId="2" type="noConversion"/>
  </si>
  <si>
    <t>M3X35内六角</t>
    <phoneticPr fontId="2" type="noConversion"/>
  </si>
  <si>
    <t>M3*35 12.9级内六角圆头</t>
    <phoneticPr fontId="2" type="noConversion"/>
  </si>
  <si>
    <t>M3X50 内六角螺钉</t>
    <phoneticPr fontId="2" type="noConversion"/>
  </si>
  <si>
    <t>M3X50内六角</t>
    <phoneticPr fontId="2" type="noConversion"/>
  </si>
  <si>
    <t>M3*50 12.9级内六角圆头</t>
    <phoneticPr fontId="2" type="noConversion"/>
  </si>
  <si>
    <t>M5X20内六角螺钉</t>
    <phoneticPr fontId="2" type="noConversion"/>
  </si>
  <si>
    <t>M5*20 12.9级内六角杯头</t>
    <phoneticPr fontId="2" type="noConversion"/>
  </si>
  <si>
    <t>摩擦轮上板</t>
  </si>
  <si>
    <t>3mm-玻纤板/黑色</t>
    <phoneticPr fontId="2" type="noConversion"/>
  </si>
  <si>
    <t>摩擦轮下板</t>
    <phoneticPr fontId="2" type="noConversion"/>
  </si>
  <si>
    <t>摩擦轮下板2</t>
    <phoneticPr fontId="2" type="noConversion"/>
  </si>
  <si>
    <t>摄像头底板</t>
  </si>
  <si>
    <t>摄像头顶板</t>
    <phoneticPr fontId="2" type="noConversion"/>
  </si>
  <si>
    <t>红点激光固定板</t>
  </si>
  <si>
    <t>RoboMaster</t>
  </si>
  <si>
    <t>RoboMaster 测速模块 SM01</t>
    <phoneticPr fontId="2" type="noConversion"/>
  </si>
  <si>
    <t>SM01</t>
  </si>
  <si>
    <t>3508电机（拆减速箱）</t>
    <phoneticPr fontId="2" type="noConversion"/>
  </si>
  <si>
    <t>P19</t>
  </si>
  <si>
    <t>3508摩擦轮</t>
  </si>
  <si>
    <t>炮管打印件</t>
  </si>
  <si>
    <t>光固化</t>
    <phoneticPr fontId="2" type="noConversion"/>
  </si>
  <si>
    <t>云台电机支撑铝管</t>
  </si>
  <si>
    <t>铝块</t>
    <phoneticPr fontId="2" type="noConversion"/>
  </si>
  <si>
    <t>pitich轴6020电机固定扳</t>
  </si>
  <si>
    <t>云台夹板</t>
    <phoneticPr fontId="2" type="noConversion"/>
  </si>
  <si>
    <t>C620无刷电机调速器</t>
  </si>
  <si>
    <t>弹丸链路模块</t>
    <phoneticPr fontId="2" type="noConversion"/>
  </si>
  <si>
    <t>荧光弹丸充能装置</t>
    <phoneticPr fontId="2" type="noConversion"/>
  </si>
  <si>
    <t>荧光弹丸充能装置固定打印件</t>
    <phoneticPr fontId="2" type="noConversion"/>
  </si>
  <si>
    <t xml:space="preserve">云台转角件 </t>
  </si>
  <si>
    <t>铝管</t>
    <phoneticPr fontId="2" type="noConversion"/>
  </si>
  <si>
    <t>18*20*50</t>
    <phoneticPr fontId="2" type="noConversion"/>
  </si>
  <si>
    <t>供弹侧压板</t>
  </si>
  <si>
    <t>供弹上压板</t>
  </si>
  <si>
    <t>M2X50 内六角螺钉</t>
    <phoneticPr fontId="2" type="noConversion"/>
  </si>
  <si>
    <t>M3X10 内六角螺钉</t>
    <phoneticPr fontId="2" type="noConversion"/>
  </si>
  <si>
    <t>M3X10内六角</t>
    <phoneticPr fontId="2" type="noConversion"/>
  </si>
  <si>
    <t>M3*10 12.9级内六角圆头</t>
    <phoneticPr fontId="2" type="noConversion"/>
  </si>
  <si>
    <t>供弹模块</t>
    <phoneticPr fontId="2" type="noConversion"/>
  </si>
  <si>
    <t>打印_弹仓4.0</t>
  </si>
  <si>
    <t xml:space="preserve"> </t>
    <phoneticPr fontId="2" type="noConversion"/>
  </si>
  <si>
    <t>拨弹盘</t>
    <phoneticPr fontId="2" type="noConversion"/>
  </si>
  <si>
    <t>弹舱底板打印件</t>
    <phoneticPr fontId="2" type="noConversion"/>
  </si>
  <si>
    <t>弹舱前板</t>
  </si>
  <si>
    <t>弹舱侧板</t>
    <phoneticPr fontId="2" type="noConversion"/>
  </si>
  <si>
    <t>弹舱后板</t>
    <phoneticPr fontId="2" type="noConversion"/>
  </si>
  <si>
    <t>C610无刷电机调速器</t>
    <phoneticPr fontId="2" type="noConversion"/>
  </si>
  <si>
    <t>弹舱下板</t>
  </si>
  <si>
    <t>M3X6内六角</t>
    <phoneticPr fontId="2" type="noConversion"/>
  </si>
  <si>
    <t>算法硬件模块</t>
    <phoneticPr fontId="2" type="noConversion"/>
  </si>
  <si>
    <t>网线3.0相机</t>
    <phoneticPr fontId="2" type="noConversion"/>
  </si>
  <si>
    <t>若干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</si>
</sst>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¥&quot;#,##0.00;[Red]&quot;¥&quot;\-#,##0.00"/>
    <numFmt numFmtId="176" formatCode="0_);[Red]\(0\)"/>
    <numFmt numFmtId="177" formatCode="0_ "/>
    <numFmt numFmtId="178" formatCode="0.00_);[Red]\(0.00\)"/>
    <numFmt numFmtId="179" formatCode="0.00_ "/>
  </numFmts>
  <fonts count="9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000000"/>
      <name val="微软雅黑"/>
      <family val="2"/>
      <charset val="134"/>
    </font>
    <font>
      <i/>
      <sz val="11"/>
      <color rgb="FF7F7F7F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i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1" xfId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2" borderId="3" xfId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3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 wrapText="1"/>
    </xf>
    <xf numFmtId="176" fontId="7" fillId="2" borderId="1" xfId="1" applyNumberFormat="1" applyFont="1" applyBorder="1" applyAlignment="1" applyProtection="1">
      <alignment horizontal="center" vertical="center" wrapText="1"/>
    </xf>
    <xf numFmtId="8" fontId="7" fillId="2" borderId="1" xfId="1" applyNumberFormat="1" applyFont="1" applyBorder="1" applyAlignment="1" applyProtection="1">
      <alignment horizontal="center" vertical="center" wrapText="1"/>
    </xf>
    <xf numFmtId="0" fontId="7" fillId="2" borderId="2" xfId="1" applyFont="1" applyBorder="1" applyAlignment="1" applyProtection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177" fontId="7" fillId="0" borderId="0" xfId="2" applyNumberFormat="1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8" fillId="0" borderId="0" xfId="2" applyFont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177" fontId="7" fillId="0" borderId="0" xfId="2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8" fontId="7" fillId="2" borderId="1" xfId="1" applyNumberFormat="1" applyFont="1" applyBorder="1" applyAlignment="1" applyProtection="1">
      <alignment horizontal="center" vertical="center" wrapText="1"/>
    </xf>
    <xf numFmtId="178" fontId="7" fillId="0" borderId="0" xfId="2" applyNumberFormat="1" applyFont="1" applyAlignment="1">
      <alignment horizontal="center" vertical="center" wrapText="1"/>
    </xf>
    <xf numFmtId="178" fontId="7" fillId="0" borderId="0" xfId="0" applyNumberFormat="1" applyFont="1" applyAlignment="1">
      <alignment horizontal="center" vertical="center" wrapText="1"/>
    </xf>
    <xf numFmtId="179" fontId="7" fillId="2" borderId="2" xfId="1" applyNumberFormat="1" applyFont="1" applyBorder="1" applyAlignment="1" applyProtection="1">
      <alignment horizontal="center" vertical="center" wrapText="1"/>
    </xf>
    <xf numFmtId="179" fontId="7" fillId="0" borderId="0" xfId="2" applyNumberFormat="1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vertical="center"/>
    </xf>
    <xf numFmtId="178" fontId="7" fillId="0" borderId="0" xfId="2" applyNumberFormat="1" applyFont="1" applyBorder="1" applyAlignment="1">
      <alignment horizontal="center" vertical="center" wrapText="1"/>
    </xf>
    <xf numFmtId="178" fontId="7" fillId="2" borderId="2" xfId="1" applyNumberFormat="1" applyFont="1" applyBorder="1" applyAlignment="1" applyProtection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</cellXfs>
  <cellStyles count="3">
    <cellStyle name="常规" xfId="0" builtinId="0"/>
    <cellStyle name="解释性文本" xfId="2" builtinId="53"/>
    <cellStyle name="着色 1" xfId="1" builtinId="29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numFmt numFmtId="178" formatCode="0.00_);[Red]\(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numFmt numFmtId="178" formatCode="0.00_);[Red]\(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numFmt numFmtId="179" formatCode="0.0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numFmt numFmtId="178" formatCode="0.00_);[Red]\(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79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79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各工艺类别占比表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68-4D13-B5A5-37641400AC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68-4D13-B5A5-37641400AC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68-4D13-B5A5-37641400AC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F68-4D13-B5A5-37641400AC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F68-4D13-B5A5-37641400AC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F68-4D13-B5A5-37641400AC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F68-4D13-B5A5-37641400AC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F68-4D13-B5A5-37641400AC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F68-4D13-B5A5-37641400AC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F68-4D13-B5A5-37641400AC52}"/>
              </c:ext>
            </c:extLst>
          </c:dPt>
          <c:dLbls>
            <c:dLbl>
              <c:idx val="7"/>
              <c:layout>
                <c:manualLayout>
                  <c:x val="2.3289151356080489E-2"/>
                  <c:y val="-0.174667986860923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68-4D13-B5A5-37641400AC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工艺类别总览!$A$2:$A$11</c:f>
              <c:strCache>
                <c:ptCount val="10"/>
                <c:pt idx="0">
                  <c:v>车&amp;铣</c:v>
                </c:pt>
                <c:pt idx="1">
                  <c:v>钣金</c:v>
                </c:pt>
                <c:pt idx="2">
                  <c:v>2D雕刻</c:v>
                </c:pt>
                <c:pt idx="3">
                  <c:v>3D打印</c:v>
                </c:pt>
                <c:pt idx="4">
                  <c:v>型材焊接</c:v>
                </c:pt>
                <c:pt idx="5">
                  <c:v>线材</c:v>
                </c:pt>
                <c:pt idx="6">
                  <c:v>机械标准件</c:v>
                </c:pt>
                <c:pt idx="7">
                  <c:v>非官方成品模块</c:v>
                </c:pt>
                <c:pt idx="8">
                  <c:v>官方成品模块</c:v>
                </c:pt>
                <c:pt idx="9">
                  <c:v>其他</c:v>
                </c:pt>
              </c:strCache>
            </c:strRef>
          </c:cat>
          <c:val>
            <c:numRef>
              <c:f>工艺类别总览!$H$2:$H$11</c:f>
              <c:numCache>
                <c:formatCode>0.00_ </c:formatCode>
                <c:ptCount val="10"/>
                <c:pt idx="0">
                  <c:v>13260.54</c:v>
                </c:pt>
                <c:pt idx="1">
                  <c:v>20</c:v>
                </c:pt>
                <c:pt idx="2">
                  <c:v>18012.03</c:v>
                </c:pt>
                <c:pt idx="3">
                  <c:v>3877.89</c:v>
                </c:pt>
                <c:pt idx="4">
                  <c:v>0</c:v>
                </c:pt>
                <c:pt idx="5">
                  <c:v>90.91</c:v>
                </c:pt>
                <c:pt idx="6">
                  <c:v>14764.760666666665</c:v>
                </c:pt>
                <c:pt idx="7">
                  <c:v>7996.4639999999999</c:v>
                </c:pt>
                <c:pt idx="8">
                  <c:v>58307.520000000004</c:v>
                </c:pt>
                <c:pt idx="9">
                  <c:v>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68-4D13-B5A5-37641400AC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1</xdr:row>
      <xdr:rowOff>0</xdr:rowOff>
    </xdr:from>
    <xdr:to>
      <xdr:col>15</xdr:col>
      <xdr:colOff>609600</xdr:colOff>
      <xdr:row>13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4" displayName="表4" ref="A1:H11" totalsRowShown="0" headerRowDxfId="119" dataDxfId="117" headerRowBorderDxfId="118" tableBorderDxfId="116" headerRowCellStyle="着色 1">
  <autoFilter ref="A1:H11" xr:uid="{00000000-0009-0000-0100-000004000000}"/>
  <tableColumns count="8">
    <tableColumn id="1" xr3:uid="{00000000-0010-0000-0000-000001000000}" name="工艺类别" dataDxfId="115"/>
    <tableColumn id="2" xr3:uid="{00000000-0010-0000-0000-000002000000}" name="步兵机器人" dataDxfId="114">
      <calculatedColumnFormula>SUMIF(表1[工艺类别
（下拉菜单）],表4[[#This Row],[工艺类别]],表1[父模块该物料总价
（计算）])</calculatedColumnFormula>
    </tableColumn>
    <tableColumn id="3" xr3:uid="{00000000-0010-0000-0000-000003000000}" name="工程机器人" dataDxfId="113">
      <calculatedColumnFormula>SUMIF(表1_34[工艺类别
（下拉菜单）],表4[[#This Row],[工艺类别]],表1_34[父模块该物料总价
（计算）])</calculatedColumnFormula>
    </tableColumn>
    <tableColumn id="4" xr3:uid="{00000000-0010-0000-0000-000004000000}" name="英雄机器人" dataDxfId="112">
      <calculatedColumnFormula>SUMIF(表1_3[工艺类别
（下拉菜单）],表4[[#This Row],[工艺类别]],表1_3[父模块该物料总价
（计算）])</calculatedColumnFormula>
    </tableColumn>
    <tableColumn id="7" xr3:uid="{08013B14-193E-4428-B22B-9A18FAF635BE}" name="哨兵机器人" dataDxfId="111">
      <calculatedColumnFormula>SUMIF(表1_38[工艺类别
（下拉菜单）],表4[[#This Row],[工艺类别]],表1_3[父模块该物料总价
（计算）])</calculatedColumnFormula>
    </tableColumn>
    <tableColumn id="6" xr3:uid="{84A28A15-AA93-4F61-A871-B893ABA0649D}" name="空中机器人" dataDxfId="110">
      <calculatedColumnFormula>SUMIF(表1_389[工艺类别
（下拉菜单）],表4[[#This Row],[工艺类别]],表1_3[父模块该物料总价
（计算）])</calculatedColumnFormula>
    </tableColumn>
    <tableColumn id="9" xr3:uid="{00000000-0010-0000-0000-000009000000}" name="飞镖" dataDxfId="109">
      <calculatedColumnFormula>SUMIF(表1_38910[工艺类别
（下拉菜单）],表4[[#This Row],[工艺类别]],表1_3[父模块该物料总价
（计算）])</calculatedColumnFormula>
    </tableColumn>
    <tableColumn id="5" xr3:uid="{00000000-0010-0000-0000-000005000000}" name="总价" dataDxfId="108">
      <calculatedColumnFormula>SUM(表4[[#This Row],[步兵机器人]:[飞镖]])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P47" totalsRowShown="0" headerRowDxfId="107" dataDxfId="106" dataCellStyle="解释性文本">
  <autoFilter ref="A1:P47" xr:uid="{00000000-0009-0000-0100-000001000000}"/>
  <tableColumns count="16">
    <tableColumn id="1" xr3:uid="{00000000-0010-0000-0100-000001000000}" name="序号" dataDxfId="105" dataCellStyle="解释性文本"/>
    <tableColumn id="2" xr3:uid="{00000000-0010-0000-0100-000002000000}" name="所属父模块_x000a_（自定义文本）" dataDxfId="104" dataCellStyle="解释性文本"/>
    <tableColumn id="3" xr3:uid="{00000000-0010-0000-0100-000003000000}" name="所属子模块_x000a_（自定义文本）" dataDxfId="103" dataCellStyle="解释性文本"/>
    <tableColumn id="4" xr3:uid="{00000000-0010-0000-0100-000004000000}" name="子模块数量_x000a_（自定义数字）" dataDxfId="102" dataCellStyle="解释性文本"/>
    <tableColumn id="5" xr3:uid="{00000000-0010-0000-0100-000005000000}" name="物料名称_x000a_（自定义文本）" dataDxfId="101" dataCellStyle="解释性文本"/>
    <tableColumn id="6" xr3:uid="{00000000-0010-0000-0100-000006000000}" name="子模块内该物料数量_x000a_（自定义数字）" dataDxfId="100" dataCellStyle="解释性文本"/>
    <tableColumn id="7" xr3:uid="{00000000-0010-0000-0100-000007000000}" name="属性_x000a_（下拉菜单）" dataDxfId="99" dataCellStyle="解释性文本"/>
    <tableColumn id="8" xr3:uid="{00000000-0010-0000-0100-000008000000}" name="工艺类别_x000a_（下拉菜单）" dataDxfId="98" dataCellStyle="解释性文本"/>
    <tableColumn id="9" xr3:uid="{00000000-0010-0000-0100-000009000000}" name="采购方式_x000a_（下拉菜单）" dataDxfId="97" dataCellStyle="解释性文本"/>
    <tableColumn id="14" xr3:uid="{00000000-0010-0000-0100-00000E000000}" name="规格/型号_x000a_(填写标准型号)_x000a_自制和定制件填自定义型号或不填" dataDxfId="96" dataCellStyle="解释性文本"/>
    <tableColumn id="16" xr3:uid="{00000000-0010-0000-0100-000010000000}" name="品牌_x000a_（自定义文本）_x000a_自制和定制件填自制和定制" dataDxfId="95" dataCellStyle="解释性文本"/>
    <tableColumn id="10" xr3:uid="{00000000-0010-0000-0100-00000A000000}" name="材料/尺寸/其他_x000a_（自定义文本）_x000a_没有可不填" dataDxfId="94" dataCellStyle="解释性文本"/>
    <tableColumn id="11" xr3:uid="{00000000-0010-0000-0100-00000B000000}" name="单价【含税】_x000a_自制件填写材料费_x000a_赞助写市场价" dataDxfId="93" dataCellStyle="解释性文本"/>
    <tableColumn id="12" xr3:uid="{00000000-0010-0000-0100-00000C000000}" name="父模块内该物料数量_x000a_（计算）" dataDxfId="92" dataCellStyle="解释性文本"/>
    <tableColumn id="13" xr3:uid="{00000000-0010-0000-0100-00000D000000}" name="父模块该物料总价_x000a_（计算）" dataDxfId="91" dataCellStyle="解释性文本"/>
    <tableColumn id="15" xr3:uid="{00000000-0010-0000-0100-00000F000000}" name="备注" dataDxfId="90" dataCellStyle="解释性文本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1:P49" totalsRowShown="0" headerRowDxfId="89" dataDxfId="88" dataCellStyle="解释性文本">
  <autoFilter ref="A1:P49" xr:uid="{00000000-0009-0000-0100-000003000000}"/>
  <tableColumns count="16">
    <tableColumn id="1" xr3:uid="{00000000-0010-0000-0200-000001000000}" name="序号" dataDxfId="87" dataCellStyle="解释性文本"/>
    <tableColumn id="2" xr3:uid="{00000000-0010-0000-0200-000002000000}" name="所属父模块_x000a_（自定义文本）" dataDxfId="86" dataCellStyle="解释性文本"/>
    <tableColumn id="3" xr3:uid="{00000000-0010-0000-0200-000003000000}" name="所属子模块_x000a_（自定义文本）" dataDxfId="85" dataCellStyle="解释性文本"/>
    <tableColumn id="4" xr3:uid="{00000000-0010-0000-0200-000004000000}" name="子模块数量_x000a_（自定义数字）" dataDxfId="84" dataCellStyle="解释性文本"/>
    <tableColumn id="5" xr3:uid="{00000000-0010-0000-0200-000005000000}" name="物料名称_x000a_（自定义文本）" dataDxfId="83" dataCellStyle="解释性文本"/>
    <tableColumn id="6" xr3:uid="{00000000-0010-0000-0200-000006000000}" name="子模块内该物料数量_x000a_（自定义数字）" dataDxfId="82" dataCellStyle="解释性文本"/>
    <tableColumn id="7" xr3:uid="{00000000-0010-0000-0200-000007000000}" name="属性_x000a_（下拉菜单）" dataDxfId="81" dataCellStyle="解释性文本"/>
    <tableColumn id="8" xr3:uid="{00000000-0010-0000-0200-000008000000}" name="工艺类别_x000a_（下拉菜单）" dataDxfId="80" dataCellStyle="解释性文本"/>
    <tableColumn id="9" xr3:uid="{00000000-0010-0000-0200-000009000000}" name="采购方式_x000a_（下拉菜单）" dataDxfId="79" dataCellStyle="解释性文本"/>
    <tableColumn id="16" xr3:uid="{00000000-0010-0000-0200-000010000000}" name="规格/型号_x000a_(填写标准型号)_x000a_自制和定制件填自定义型号或不填" dataDxfId="78" dataCellStyle="解释性文本"/>
    <tableColumn id="14" xr3:uid="{00000000-0010-0000-0200-00000E000000}" name="品牌_x000a_（自定义文本）_x000a_自制和定制件填自制和定制" dataDxfId="77" dataCellStyle="解释性文本"/>
    <tableColumn id="10" xr3:uid="{00000000-0010-0000-0200-00000A000000}" name="材料/尺寸/其他_x000a_（自定义文本）" dataDxfId="76" dataCellStyle="解释性文本"/>
    <tableColumn id="11" xr3:uid="{00000000-0010-0000-0200-00000B000000}" name="单价【含税】_x000a_自制件填写材料费_x000a_赞助写市场价" dataDxfId="75" dataCellStyle="解释性文本"/>
    <tableColumn id="12" xr3:uid="{00000000-0010-0000-0200-00000C000000}" name="父模块内该物料数量_x000a_（计算）" dataDxfId="74" dataCellStyle="解释性文本"/>
    <tableColumn id="13" xr3:uid="{00000000-0010-0000-0200-00000D000000}" name="父模块该物料总价_x000a_（计算）" dataDxfId="73" dataCellStyle="解释性文本"/>
    <tableColumn id="15" xr3:uid="{00000000-0010-0000-0200-00000F000000}" name="备注" dataDxfId="72" dataCellStyle="解释性文本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表1_3" displayName="表1_3" ref="A1:P171" totalsRowShown="0" headerRowDxfId="71" dataDxfId="70" dataCellStyle="解释性文本">
  <autoFilter ref="A1:P171" xr:uid="{00000000-0009-0000-0100-000002000000}"/>
  <tableColumns count="16">
    <tableColumn id="1" xr3:uid="{00000000-0010-0000-0300-000001000000}" name="序号" dataDxfId="69" dataCellStyle="解释性文本"/>
    <tableColumn id="2" xr3:uid="{00000000-0010-0000-0300-000002000000}" name="所属父模块_x000a_（自定义文本）" dataDxfId="68" dataCellStyle="解释性文本"/>
    <tableColumn id="3" xr3:uid="{00000000-0010-0000-0300-000003000000}" name="所属子模块_x000a_（自定义文本）" dataDxfId="67" dataCellStyle="解释性文本"/>
    <tableColumn id="4" xr3:uid="{00000000-0010-0000-0300-000004000000}" name="子模块数量_x000a_（自定义数字）" dataDxfId="66" dataCellStyle="解释性文本"/>
    <tableColumn id="5" xr3:uid="{00000000-0010-0000-0300-000005000000}" name="物料名称_x000a_（自定义文本）" dataDxfId="65" dataCellStyle="解释性文本"/>
    <tableColumn id="6" xr3:uid="{00000000-0010-0000-0300-000006000000}" name="子模块内该物料数量_x000a_（自定义数字）" dataDxfId="64" dataCellStyle="解释性文本"/>
    <tableColumn id="7" xr3:uid="{00000000-0010-0000-0300-000007000000}" name="属性_x000a_（下拉菜单）" dataDxfId="63" dataCellStyle="解释性文本"/>
    <tableColumn id="8" xr3:uid="{00000000-0010-0000-0300-000008000000}" name="工艺类别_x000a_（下拉菜单）" dataDxfId="62" dataCellStyle="解释性文本"/>
    <tableColumn id="9" xr3:uid="{00000000-0010-0000-0300-000009000000}" name="采购方式_x000a_（下拉菜单）" dataDxfId="61" dataCellStyle="解释性文本"/>
    <tableColumn id="16" xr3:uid="{00000000-0010-0000-0300-000010000000}" name="规格/型号_x000a_(填写标准型号)_x000a_自制和定制件填自定义型号或不填" dataDxfId="60" dataCellStyle="解释性文本"/>
    <tableColumn id="14" xr3:uid="{00000000-0010-0000-0300-00000E000000}" name="品牌_x000a_（自定义文本）_x000a_自制和定制件填自制和定制" dataDxfId="59" dataCellStyle="解释性文本"/>
    <tableColumn id="10" xr3:uid="{00000000-0010-0000-0300-00000A000000}" name="材料/尺寸/其他_x000a_（自定义文本）" dataDxfId="58" dataCellStyle="解释性文本"/>
    <tableColumn id="11" xr3:uid="{00000000-0010-0000-0300-00000B000000}" name="单价【含税】_x000a_自制件填写材料费_x000a_赞助写市场价" dataDxfId="57" dataCellStyle="解释性文本"/>
    <tableColumn id="12" xr3:uid="{00000000-0010-0000-0300-00000C000000}" name="父模块内该物料数量_x000a_（计算）" dataDxfId="56" dataCellStyle="解释性文本"/>
    <tableColumn id="13" xr3:uid="{00000000-0010-0000-0300-00000D000000}" name="父模块该物料总价_x000a_（计算）" dataDxfId="55" dataCellStyle="解释性文本"/>
    <tableColumn id="15" xr3:uid="{00000000-0010-0000-0300-00000F000000}" name="备注" dataDxfId="54" dataCellStyle="解释性文本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151839-1773-4AA9-B4E3-769FFEAFA23A}" name="表1_38" displayName="表1_38" ref="A1:P146" totalsRowShown="0" headerRowDxfId="17" dataDxfId="16" dataCellStyle="解释性文本">
  <autoFilter ref="A1:P146" xr:uid="{00000000-0009-0000-0100-000002000000}"/>
  <tableColumns count="16">
    <tableColumn id="1" xr3:uid="{7C4832E2-46CD-4345-92A2-04A9F8254A15}" name="序号" dataDxfId="15" dataCellStyle="解释性文本"/>
    <tableColumn id="2" xr3:uid="{9A896BFC-3696-4232-B278-5761CBC1CDDD}" name="所属父模块_x000a_（自定义文本）" dataDxfId="14" dataCellStyle="解释性文本"/>
    <tableColumn id="3" xr3:uid="{A045BC4F-6D07-403B-A50B-48399673DE64}" name="所属子模块_x000a_（自定义文本）" dataDxfId="13" dataCellStyle="解释性文本"/>
    <tableColumn id="4" xr3:uid="{5ED2921C-72C7-4BC6-9EF6-A247F5055CDA}" name="子模块数量_x000a_（自定义数字）" dataDxfId="12" dataCellStyle="解释性文本"/>
    <tableColumn id="5" xr3:uid="{FBC00BE0-642F-411A-A209-44CC3E7E206A}" name="物料名称_x000a_（自定义文本）" dataDxfId="11" dataCellStyle="解释性文本"/>
    <tableColumn id="6" xr3:uid="{53EE68DF-CCE3-467B-AB86-714A3E4526B5}" name="子模块内该物料数量_x000a_（自定义数字）" dataDxfId="10" dataCellStyle="解释性文本"/>
    <tableColumn id="7" xr3:uid="{7BC0DD26-C4D3-4CFC-A28C-A19D13BC7D1B}" name="属性_x000a_（下拉菜单）" dataDxfId="9" dataCellStyle="解释性文本"/>
    <tableColumn id="8" xr3:uid="{327C1924-97CD-4D6D-BD13-403173187885}" name="工艺类别_x000a_（下拉菜单）" dataDxfId="8" dataCellStyle="解释性文本"/>
    <tableColumn id="9" xr3:uid="{717B87BD-F4D7-4C3B-9D6C-B9C31E95E944}" name="采购方式_x000a_（下拉菜单）" dataDxfId="7" dataCellStyle="解释性文本"/>
    <tableColumn id="16" xr3:uid="{DE9F774E-ADA2-448C-95BD-EF55F7C466E8}" name="规格/型号_x000a_(填写标准型号)_x000a_自制和定制件填自定义型号或不填" dataDxfId="6" dataCellStyle="解释性文本"/>
    <tableColumn id="14" xr3:uid="{CD50645A-29DB-48D8-A75A-55EB68A17922}" name="品牌_x000a_（自定义文本）_x000a_自制和定制件填自制和定制" dataDxfId="5" dataCellStyle="解释性文本"/>
    <tableColumn id="10" xr3:uid="{FE3D523E-DE3A-4EFA-9133-704C6D1FC3CE}" name="材料/尺寸/其他_x000a_（自定义文本）" dataDxfId="4" dataCellStyle="解释性文本"/>
    <tableColumn id="11" xr3:uid="{ABC9BFD4-33EF-439C-B61E-FFA4A8980EDE}" name="单价【含税】_x000a_自制件填写材料费_x000a_赞助写市场价" dataDxfId="3" dataCellStyle="解释性文本"/>
    <tableColumn id="12" xr3:uid="{947A25CC-8FE4-4E72-BD9F-A9F1DD64530C}" name="父模块内该物料数量_x000a_（计算）" dataDxfId="2" dataCellStyle="解释性文本"/>
    <tableColumn id="13" xr3:uid="{473F03B1-8B72-4004-A843-5592EE5726B0}" name="父模块该物料总价_x000a_（计算）" dataDxfId="1" dataCellStyle="解释性文本"/>
    <tableColumn id="15" xr3:uid="{6D371D38-0644-48DC-9840-BA7BE9F08AD5}" name="备注" dataDxfId="0" dataCellStyle="解释性文本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1515CD-9698-48B2-BC6F-9C1C5B79B6D7}" name="表1_389" displayName="表1_389" ref="A1:P67" totalsRowShown="0" headerRowDxfId="53" dataDxfId="52" dataCellStyle="解释性文本">
  <autoFilter ref="A1:P67" xr:uid="{00000000-0009-0000-0100-000002000000}"/>
  <tableColumns count="16">
    <tableColumn id="1" xr3:uid="{036B3477-7779-41D9-B778-2215C893D6D3}" name="序号" dataDxfId="51" dataCellStyle="解释性文本"/>
    <tableColumn id="2" xr3:uid="{578808F7-77A7-4FBF-A566-A3875D9A9166}" name="所属父模块_x000a_（自定义文本）" dataDxfId="50" dataCellStyle="解释性文本"/>
    <tableColumn id="3" xr3:uid="{9C02DF15-34C6-4600-A2E0-44F248913462}" name="所属子模块_x000a_（自定义文本）" dataDxfId="49" dataCellStyle="解释性文本"/>
    <tableColumn id="4" xr3:uid="{CF2D1265-9E60-4787-92FE-4530A2874D41}" name="子模块数量_x000a_（自定义数字）" dataDxfId="48" dataCellStyle="解释性文本"/>
    <tableColumn id="5" xr3:uid="{C31480DF-706E-4259-8527-C1B6AC238229}" name="物料名称_x000a_（自定义文本）" dataDxfId="47" dataCellStyle="解释性文本"/>
    <tableColumn id="6" xr3:uid="{22340FA8-FAE1-4DDD-8EFB-44F4CE124B71}" name="子模块内该物料数量_x000a_（自定义数字）" dataDxfId="46" dataCellStyle="解释性文本"/>
    <tableColumn id="7" xr3:uid="{2044E0F7-5B4F-43AD-BF55-67401AA6E1F3}" name="属性_x000a_（下拉菜单）" dataDxfId="45" dataCellStyle="解释性文本"/>
    <tableColumn id="8" xr3:uid="{9E672D45-2F7C-466A-8AC9-784FAAC3E742}" name="工艺类别_x000a_（下拉菜单）" dataDxfId="44" dataCellStyle="解释性文本"/>
    <tableColumn id="9" xr3:uid="{ACFE1609-278A-447D-BCDC-034D153B5245}" name="采购方式_x000a_（下拉菜单）" dataDxfId="43" dataCellStyle="解释性文本"/>
    <tableColumn id="16" xr3:uid="{8A44AFE7-17D4-4470-945B-C62978F6E6F3}" name="规格/型号_x000a_(填写标准型号)_x000a_自制和定制件填自定义型号或不填" dataDxfId="42" dataCellStyle="解释性文本"/>
    <tableColumn id="14" xr3:uid="{CE226977-7FE9-4EF4-BF61-F04BF80801DD}" name="品牌_x000a_（自定义文本）_x000a_自制和定制件填自制和定制" dataDxfId="41" dataCellStyle="解释性文本"/>
    <tableColumn id="10" xr3:uid="{113EF4A2-544D-40BC-8220-57FC936C6ED7}" name="材料/尺寸/其他_x000a_（自定义文本）" dataDxfId="40" dataCellStyle="解释性文本"/>
    <tableColumn id="11" xr3:uid="{BE65229B-8624-4E42-B3EE-BEC1E529A917}" name="单价【含税】_x000a_自制件填写材料费_x000a_赞助写市场价" dataDxfId="39" dataCellStyle="解释性文本"/>
    <tableColumn id="12" xr3:uid="{454DABC7-7101-4D75-BAA1-6A6CD790818C}" name="父模块内该物料数量_x000a_（计算）" dataDxfId="38" dataCellStyle="解释性文本">
      <calculatedColumnFormula>D2*F2</calculatedColumnFormula>
    </tableColumn>
    <tableColumn id="13" xr3:uid="{8EAC926D-097F-4538-BF0D-460E3E3CB917}" name="父模块该物料总价_x000a_（计算）" dataDxfId="37" dataCellStyle="解释性文本">
      <calculatedColumnFormula>M2*N2</calculatedColumnFormula>
    </tableColumn>
    <tableColumn id="15" xr3:uid="{ED2C4CC0-75DD-430A-85F5-3399216F9B2F}" name="备注" dataDxfId="36" dataCellStyle="解释性文本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96E394-2D36-4C46-B26D-3AB13009B6A8}" name="表1_38910" displayName="表1_38910" ref="A1:P70" totalsRowShown="0" headerRowDxfId="35" dataDxfId="34" dataCellStyle="解释性文本">
  <autoFilter ref="A1:P70" xr:uid="{00000000-0009-0000-0100-000002000000}"/>
  <tableColumns count="16">
    <tableColumn id="1" xr3:uid="{C7793AF8-DB84-4099-B608-A637A306AD6A}" name="序号" dataDxfId="33" dataCellStyle="解释性文本"/>
    <tableColumn id="2" xr3:uid="{4EFDC254-D380-4B4C-9AE6-554CE7107F67}" name="所属父模块_x000a_（自定义文本）" dataDxfId="32" dataCellStyle="解释性文本"/>
    <tableColumn id="3" xr3:uid="{88B25ADB-AA7F-4DC5-94FB-7827E5213F1A}" name="所属子模块_x000a_（自定义文本）" dataDxfId="31" dataCellStyle="解释性文本"/>
    <tableColumn id="4" xr3:uid="{D2D7B1AD-F5B1-43F8-A0CC-7F5C52AEAB96}" name="子模块数量_x000a_（自定义数字）" dataDxfId="30" dataCellStyle="解释性文本"/>
    <tableColumn id="5" xr3:uid="{A3358BB7-C7F5-4700-BB39-42552DE49DD7}" name="物料名称_x000a_（自定义文本）" dataDxfId="29" dataCellStyle="解释性文本"/>
    <tableColumn id="6" xr3:uid="{B8BE563B-18FF-4998-850B-8F4E17F84D33}" name="子模块内该物料数量_x000a_（自定义数字）" dataDxfId="28" dataCellStyle="解释性文本"/>
    <tableColumn id="7" xr3:uid="{6B89946E-9BE3-4A25-93C8-F70EEE43C3E5}" name="属性_x000a_（下拉菜单）" dataDxfId="27" dataCellStyle="解释性文本"/>
    <tableColumn id="8" xr3:uid="{307624B7-3725-48DD-8FF1-3A76DE8FCC69}" name="工艺类别_x000a_（下拉菜单）" dataDxfId="26" dataCellStyle="解释性文本"/>
    <tableColumn id="9" xr3:uid="{5481DBA4-8603-475D-9A7E-14034EF94B04}" name="采购方式_x000a_（下拉菜单）" dataDxfId="25" dataCellStyle="解释性文本"/>
    <tableColumn id="16" xr3:uid="{2682BA4C-0430-429B-BCEF-D07EC34FA5AB}" name="规格/型号_x000a_(填写标准型号)_x000a_自制和定制件填自定义型号或不填" dataDxfId="24" dataCellStyle="解释性文本"/>
    <tableColumn id="14" xr3:uid="{1EE9D2F4-13C8-4BB2-BC58-ADB7FEEBF389}" name="品牌_x000a_（自定义文本）_x000a_自制和定制件填自制和定制" dataDxfId="23" dataCellStyle="解释性文本"/>
    <tableColumn id="10" xr3:uid="{178C8E15-300E-4910-B99E-CD62AD461CF4}" name="材料/尺寸/其他_x000a_（自定义文本）" dataDxfId="22" dataCellStyle="解释性文本"/>
    <tableColumn id="11" xr3:uid="{388B3C1C-6843-4299-8C2B-DD916A523FDF}" name="单价【含税】_x000a_自制件填写材料费_x000a_赞助写市场价" dataDxfId="21" dataCellStyle="解释性文本"/>
    <tableColumn id="12" xr3:uid="{5698E450-D4B3-4824-BA3D-FE5C8991FB53}" name="父模块内该物料数量_x000a_（计算）" dataDxfId="20" dataCellStyle="解释性文本">
      <calculatedColumnFormula>D2*F2</calculatedColumnFormula>
    </tableColumn>
    <tableColumn id="13" xr3:uid="{A7BDCE3D-007B-4AEF-B08E-43C21C1B00D4}" name="父模块该物料总价_x000a_（计算）" dataDxfId="19" dataCellStyle="解释性文本">
      <calculatedColumnFormula>M2*N2</calculatedColumnFormula>
    </tableColumn>
    <tableColumn id="15" xr3:uid="{5AFDE33F-E0B2-4ED8-BC0B-F40E1CDE126F}" name="备注" dataDxfId="18" dataCellStyle="解释性文本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9" sqref="A9"/>
    </sheetView>
  </sheetViews>
  <sheetFormatPr defaultRowHeight="14.4" x14ac:dyDescent="0.25"/>
  <cols>
    <col min="1" max="1" width="72.88671875" customWidth="1"/>
  </cols>
  <sheetData>
    <row r="1" spans="1:2" ht="15.6" x14ac:dyDescent="0.25">
      <c r="A1" s="7" t="s">
        <v>105</v>
      </c>
      <c r="B1" s="1"/>
    </row>
    <row r="2" spans="1:2" ht="15.6" x14ac:dyDescent="0.25">
      <c r="A2" s="7" t="s">
        <v>106</v>
      </c>
      <c r="B2" s="1"/>
    </row>
    <row r="3" spans="1:2" ht="15.6" x14ac:dyDescent="0.25">
      <c r="A3" s="7" t="s">
        <v>101</v>
      </c>
      <c r="B3" s="1"/>
    </row>
    <row r="4" spans="1:2" ht="15.6" x14ac:dyDescent="0.25">
      <c r="A4" s="7"/>
      <c r="B4" s="1"/>
    </row>
    <row r="5" spans="1:2" ht="15.6" x14ac:dyDescent="0.35">
      <c r="A5" s="2" t="s">
        <v>107</v>
      </c>
      <c r="B5" s="8" t="s">
        <v>108</v>
      </c>
    </row>
    <row r="6" spans="1:2" ht="15.6" x14ac:dyDescent="0.35">
      <c r="A6" s="8" t="s">
        <v>102</v>
      </c>
      <c r="B6" s="8">
        <v>5</v>
      </c>
    </row>
    <row r="7" spans="1:2" ht="15.6" x14ac:dyDescent="0.35">
      <c r="A7" s="8" t="s">
        <v>103</v>
      </c>
      <c r="B7" s="8">
        <v>10</v>
      </c>
    </row>
    <row r="8" spans="1:2" ht="15.6" x14ac:dyDescent="0.35">
      <c r="A8" s="8" t="s">
        <v>104</v>
      </c>
      <c r="B8" s="8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6"/>
  <sheetViews>
    <sheetView workbookViewId="0">
      <selection activeCell="I25" sqref="I25"/>
    </sheetView>
  </sheetViews>
  <sheetFormatPr defaultColWidth="9" defaultRowHeight="15.6" x14ac:dyDescent="0.25"/>
  <cols>
    <col min="1" max="1" width="30.6640625" style="2" customWidth="1"/>
    <col min="2" max="2" width="21.21875" style="2" customWidth="1"/>
    <col min="3" max="3" width="15.88671875" style="2" customWidth="1"/>
    <col min="4" max="4" width="16.109375" style="2" customWidth="1"/>
    <col min="5" max="6" width="16.109375" style="9" customWidth="1"/>
    <col min="7" max="7" width="16.109375" style="2" customWidth="1"/>
    <col min="8" max="8" width="14.77734375" style="2" customWidth="1"/>
    <col min="9" max="16384" width="9" style="2"/>
  </cols>
  <sheetData>
    <row r="1" spans="1:8" x14ac:dyDescent="0.25">
      <c r="A1" s="6" t="s">
        <v>109</v>
      </c>
      <c r="B1" s="6" t="s">
        <v>5</v>
      </c>
      <c r="C1" s="6" t="s">
        <v>4</v>
      </c>
      <c r="D1" s="6" t="s">
        <v>6</v>
      </c>
      <c r="E1" s="10" t="s">
        <v>705</v>
      </c>
      <c r="F1" s="10" t="s">
        <v>706</v>
      </c>
      <c r="G1" s="6" t="s">
        <v>707</v>
      </c>
      <c r="H1" s="6" t="s">
        <v>7</v>
      </c>
    </row>
    <row r="2" spans="1:8" x14ac:dyDescent="0.25">
      <c r="A2" s="2" t="s">
        <v>22</v>
      </c>
      <c r="B2" s="29">
        <f>SUMIF(表1[工艺类别
（下拉菜单）],表4[[#This Row],[工艺类别]],表1[父模块该物料总价
（计算）])</f>
        <v>1000</v>
      </c>
      <c r="C2" s="29">
        <f>SUMIF(表1_34[工艺类别
（下拉菜单）],表4[[#This Row],[工艺类别]],表1_34[父模块该物料总价
（计算）])</f>
        <v>362</v>
      </c>
      <c r="D2" s="29">
        <f>SUMIF(表1_3[工艺类别
（下拉菜单）],表4[[#This Row],[工艺类别]],表1_3[父模块该物料总价
（计算）])</f>
        <v>1139</v>
      </c>
      <c r="E2" s="29">
        <f>SUMIF(表1_38[工艺类别
（下拉菜单）],表4[[#This Row],[工艺类别]],表1_3[父模块该物料总价
（计算）])</f>
        <v>5504.54</v>
      </c>
      <c r="F2" s="29">
        <f>SUMIF(表1_389[工艺类别
（下拉菜单）],表4[[#This Row],[工艺类别]],表1_3[父模块该物料总价
（计算）])</f>
        <v>4337</v>
      </c>
      <c r="G2" s="29">
        <f>SUMIF(表1_38910[工艺类别
（下拉菜单）],表4[[#This Row],[工艺类别]],表1_3[父模块该物料总价
（计算）])</f>
        <v>918</v>
      </c>
      <c r="H2" s="29">
        <f>SUM(表4[[#This Row],[步兵机器人]:[飞镖]])</f>
        <v>13260.54</v>
      </c>
    </row>
    <row r="3" spans="1:8" x14ac:dyDescent="0.25">
      <c r="A3" s="2" t="s">
        <v>10</v>
      </c>
      <c r="B3" s="29">
        <f>SUMIF(表1[工艺类别
（下拉菜单）],表4[[#This Row],[工艺类别]],表1[父模块该物料总价
（计算）])</f>
        <v>0</v>
      </c>
      <c r="C3" s="29">
        <f>SUMIF(表1_34[工艺类别
（下拉菜单）],表4[[#This Row],[工艺类别]],表1_34[父模块该物料总价
（计算）])</f>
        <v>20</v>
      </c>
      <c r="D3" s="29">
        <f>SUMIF(表1_3[工艺类别
（下拉菜单）],表4[[#This Row],[工艺类别]],表1_3[父模块该物料总价
（计算）])</f>
        <v>0</v>
      </c>
      <c r="E3" s="29">
        <f>SUMIF(表1_38[工艺类别
（下拉菜单）],表4[[#This Row],[工艺类别]],表1_3[父模块该物料总价
（计算）])</f>
        <v>0</v>
      </c>
      <c r="F3" s="29">
        <f>SUMIF(表1_389[工艺类别
（下拉菜单）],表4[[#This Row],[工艺类别]],表1_3[父模块该物料总价
（计算）])</f>
        <v>0</v>
      </c>
      <c r="G3" s="29">
        <f>SUMIF(表1_38910[工艺类别
（下拉菜单）],表4[[#This Row],[工艺类别]],表1_3[父模块该物料总价
（计算）])</f>
        <v>0</v>
      </c>
      <c r="H3" s="29">
        <f>SUM(表4[[#This Row],[步兵机器人]:[飞镖]])</f>
        <v>20</v>
      </c>
    </row>
    <row r="4" spans="1:8" x14ac:dyDescent="0.25">
      <c r="A4" s="2" t="s">
        <v>35</v>
      </c>
      <c r="B4" s="29">
        <f>SUMIF(表1[工艺类别
（下拉菜单）],表4[[#This Row],[工艺类别]],表1[父模块该物料总价
（计算）])</f>
        <v>720</v>
      </c>
      <c r="C4" s="29">
        <f>SUMIF(表1_34[工艺类别
（下拉菜单）],表4[[#This Row],[工艺类别]],表1_34[父模块该物料总价
（计算）])</f>
        <v>1820</v>
      </c>
      <c r="D4" s="29">
        <f>SUMIF(表1_3[工艺类别
（下拉菜单）],表4[[#This Row],[工艺类别]],表1_3[父模块该物料总价
（计算）])</f>
        <v>2040</v>
      </c>
      <c r="E4" s="29">
        <f>SUMIF(表1_38[工艺类别
（下拉菜单）],表4[[#This Row],[工艺类别]],表1_3[父模块该物料总价
（计算）])</f>
        <v>11186.009999999998</v>
      </c>
      <c r="F4" s="29">
        <f>SUMIF(表1_389[工艺类别
（下拉菜单）],表4[[#This Row],[工艺类别]],表1_3[父模块该物料总价
（计算）])</f>
        <v>706</v>
      </c>
      <c r="G4" s="29">
        <f>SUMIF(表1_38910[工艺类别
（下拉菜单）],表4[[#This Row],[工艺类别]],表1_3[父模块该物料总价
（计算）])</f>
        <v>1540.02</v>
      </c>
      <c r="H4" s="29">
        <f>SUM(表4[[#This Row],[步兵机器人]:[飞镖]])</f>
        <v>18012.03</v>
      </c>
    </row>
    <row r="5" spans="1:8" x14ac:dyDescent="0.25">
      <c r="A5" s="2" t="s">
        <v>41</v>
      </c>
      <c r="B5" s="29">
        <f>SUMIF(表1[工艺类别
（下拉菜单）],表4[[#This Row],[工艺类别]],表1[父模块该物料总价
（计算）])</f>
        <v>325.89</v>
      </c>
      <c r="C5" s="29">
        <f>SUMIF(表1_34[工艺类别
（下拉菜单）],表4[[#This Row],[工艺类别]],表1_34[父模块该物料总价
（计算）])</f>
        <v>20</v>
      </c>
      <c r="D5" s="29">
        <f>SUMIF(表1_3[工艺类别
（下拉菜单）],表4[[#This Row],[工艺类别]],表1_3[父模块该物料总价
（计算）])</f>
        <v>0</v>
      </c>
      <c r="E5" s="29">
        <f>SUMIF(表1_38[工艺类别
（下拉菜单）],表4[[#This Row],[工艺类别]],表1_3[父模块该物料总价
（计算）])</f>
        <v>3532</v>
      </c>
      <c r="F5" s="29">
        <f>SUMIF(表1_389[工艺类别
（下拉菜单）],表4[[#This Row],[工艺类别]],表1_3[父模块该物料总价
（计算）])</f>
        <v>0</v>
      </c>
      <c r="G5" s="29">
        <f>SUMIF(表1_38910[工艺类别
（下拉菜单）],表4[[#This Row],[工艺类别]],表1_3[父模块该物料总价
（计算）])</f>
        <v>0</v>
      </c>
      <c r="H5" s="29">
        <f>SUM(表4[[#This Row],[步兵机器人]:[飞镖]])</f>
        <v>3877.89</v>
      </c>
    </row>
    <row r="6" spans="1:8" x14ac:dyDescent="0.25">
      <c r="A6" s="2" t="s">
        <v>33</v>
      </c>
      <c r="B6" s="29">
        <f>SUMIF(表1[工艺类别
（下拉菜单）],表4[[#This Row],[工艺类别]],表1[父模块该物料总价
（计算）])</f>
        <v>0</v>
      </c>
      <c r="C6" s="29">
        <f>SUMIF(表1_34[工艺类别
（下拉菜单）],表4[[#This Row],[工艺类别]],表1_34[父模块该物料总价
（计算）])</f>
        <v>0</v>
      </c>
      <c r="D6" s="29">
        <f>SUMIF(表1_3[工艺类别
（下拉菜单）],表4[[#This Row],[工艺类别]],表1_3[父模块该物料总价
（计算）])</f>
        <v>0</v>
      </c>
      <c r="E6" s="29">
        <f>SUMIF(表1_38[工艺类别
（下拉菜单）],表4[[#This Row],[工艺类别]],表1_3[父模块该物料总价
（计算）])</f>
        <v>0</v>
      </c>
      <c r="F6" s="29">
        <f>SUMIF(表1_389[工艺类别
（下拉菜单）],表4[[#This Row],[工艺类别]],表1_3[父模块该物料总价
（计算）])</f>
        <v>0</v>
      </c>
      <c r="G6" s="29">
        <f>SUMIF(表1_38910[工艺类别
（下拉菜单）],表4[[#This Row],[工艺类别]],表1_3[父模块该物料总价
（计算）])</f>
        <v>0</v>
      </c>
      <c r="H6" s="29">
        <f>SUM(表4[[#This Row],[步兵机器人]:[飞镖]])</f>
        <v>0</v>
      </c>
    </row>
    <row r="7" spans="1:8" x14ac:dyDescent="0.25">
      <c r="A7" s="2" t="s">
        <v>9</v>
      </c>
      <c r="B7" s="29">
        <f>SUMIF(表1[工艺类别
（下拉菜单）],表4[[#This Row],[工艺类别]],表1[父模块该物料总价
（计算）])</f>
        <v>90</v>
      </c>
      <c r="C7" s="29">
        <f>SUMIF(表1_34[工艺类别
（下拉菜单）],表4[[#This Row],[工艺类别]],表1_34[父模块该物料总价
（计算）])</f>
        <v>0</v>
      </c>
      <c r="D7" s="29">
        <f>SUMIF(表1_3[工艺类别
（下拉菜单）],表4[[#This Row],[工艺类别]],表1_3[父模块该物料总价
（计算）])</f>
        <v>0</v>
      </c>
      <c r="E7" s="29">
        <f>SUMIF(表1_38[工艺类别
（下拉菜单）],表4[[#This Row],[工艺类别]],表1_3[父模块该物料总价
（计算）])</f>
        <v>0.90999999999999992</v>
      </c>
      <c r="F7" s="29">
        <f>SUMIF(表1_389[工艺类别
（下拉菜单）],表4[[#This Row],[工艺类别]],表1_3[父模块该物料总价
（计算）])</f>
        <v>0</v>
      </c>
      <c r="G7" s="29">
        <f>SUMIF(表1_38910[工艺类别
（下拉菜单）],表4[[#This Row],[工艺类别]],表1_3[父模块该物料总价
（计算）])</f>
        <v>0</v>
      </c>
      <c r="H7" s="29">
        <f>SUM(表4[[#This Row],[步兵机器人]:[飞镖]])</f>
        <v>90.91</v>
      </c>
    </row>
    <row r="8" spans="1:8" x14ac:dyDescent="0.25">
      <c r="A8" s="2" t="s">
        <v>37</v>
      </c>
      <c r="B8" s="29">
        <f>SUMIF(表1[工艺类别
（下拉菜单）],表4[[#This Row],[工艺类别]],表1[父模块该物料总价
（计算）])</f>
        <v>450.68</v>
      </c>
      <c r="C8" s="29">
        <f>SUMIF(表1_34[工艺类别
（下拉菜单）],表4[[#This Row],[工艺类别]],表1_34[父模块该物料总价
（计算）])</f>
        <v>2497.2600000000002</v>
      </c>
      <c r="D8" s="29">
        <f>SUMIF(表1_3[工艺类别
（下拉菜单）],表4[[#This Row],[工艺类别]],表1_3[父模块该物料总价
（计算）])</f>
        <v>997.80866666666645</v>
      </c>
      <c r="E8" s="29">
        <f>SUMIF(表1_38[工艺类别
（下拉菜单）],表4[[#This Row],[工艺类别]],表1_3[父模块该物料总价
（计算）])</f>
        <v>7106.2120000000004</v>
      </c>
      <c r="F8" s="29">
        <f>SUMIF(表1_389[工艺类别
（下拉菜单）],表4[[#This Row],[工艺类别]],表1_3[父模块该物料总价
（计算）])</f>
        <v>304.8</v>
      </c>
      <c r="G8" s="29">
        <f>SUMIF(表1_38910[工艺类别
（下拉菜单）],表4[[#This Row],[工艺类别]],表1_3[父模块该物料总价
（计算）])</f>
        <v>3408</v>
      </c>
      <c r="H8" s="29">
        <f>SUM(表4[[#This Row],[步兵机器人]:[飞镖]])</f>
        <v>14764.760666666665</v>
      </c>
    </row>
    <row r="9" spans="1:8" x14ac:dyDescent="0.25">
      <c r="A9" s="2" t="s">
        <v>25</v>
      </c>
      <c r="B9" s="29">
        <f>SUMIF(表1[工艺类别
（下拉菜单）],表4[[#This Row],[工艺类别]],表1[父模块该物料总价
（计算）])</f>
        <v>7763.6</v>
      </c>
      <c r="C9" s="29">
        <f>SUMIF(表1_34[工艺类别
（下拉菜单）],表4[[#This Row],[工艺类别]],表1_34[父模块该物料总价
（计算）])</f>
        <v>142</v>
      </c>
      <c r="D9" s="29">
        <f>SUMIF(表1_3[工艺类别
（下拉菜单）],表4[[#This Row],[工艺类别]],表1_3[父模块该物料总价
（计算）])</f>
        <v>0</v>
      </c>
      <c r="E9" s="29">
        <f>SUMIF(表1_38[工艺类别
（下拉菜单）],表4[[#This Row],[工艺类别]],表1_3[父模块该物料总价
（计算）])</f>
        <v>90.864000000000004</v>
      </c>
      <c r="F9" s="29">
        <f>SUMIF(表1_389[工艺类别
（下拉菜单）],表4[[#This Row],[工艺类别]],表1_3[父模块该物料总价
（计算）])</f>
        <v>0</v>
      </c>
      <c r="G9" s="29">
        <f>SUMIF(表1_38910[工艺类别
（下拉菜单）],表4[[#This Row],[工艺类别]],表1_3[父模块该物料总价
（计算）])</f>
        <v>0</v>
      </c>
      <c r="H9" s="29">
        <f>SUM(表4[[#This Row],[步兵机器人]:[飞镖]])</f>
        <v>7996.4639999999999</v>
      </c>
    </row>
    <row r="10" spans="1:8" x14ac:dyDescent="0.25">
      <c r="A10" s="2" t="s">
        <v>27</v>
      </c>
      <c r="B10" s="29">
        <f>SUMIF(表1[工艺类别
（下拉菜单）],表4[[#This Row],[工艺类别]],表1[父模块该物料总价
（计算）])</f>
        <v>11953</v>
      </c>
      <c r="C10" s="29">
        <f>SUMIF(表1_34[工艺类别
（下拉菜单）],表4[[#This Row],[工艺类别]],表1_34[父模块该物料总价
（计算）])</f>
        <v>16360</v>
      </c>
      <c r="D10" s="29">
        <f>SUMIF(表1_3[工艺类别
（下拉菜单）],表4[[#This Row],[工艺类别]],表1_3[父模块该物料总价
（计算）])</f>
        <v>26447</v>
      </c>
      <c r="E10" s="29">
        <f>SUMIF(表1_38[工艺类别
（下拉菜单）],表4[[#This Row],[工艺类别]],表1_3[父模块该物料总价
（计算）])</f>
        <v>2221.3000000000002</v>
      </c>
      <c r="F10" s="29">
        <f>SUMIF(表1_389[工艺类别
（下拉菜单）],表4[[#This Row],[工艺类别]],表1_3[父模块该物料总价
（计算）])</f>
        <v>0.22</v>
      </c>
      <c r="G10" s="29">
        <f>SUMIF(表1_38910[工艺类别
（下拉菜单）],表4[[#This Row],[工艺类别]],表1_3[父模块该物料总价
（计算）])</f>
        <v>1326</v>
      </c>
      <c r="H10" s="29">
        <f>SUM(表4[[#This Row],[步兵机器人]:[飞镖]])</f>
        <v>58307.520000000004</v>
      </c>
    </row>
    <row r="11" spans="1:8" x14ac:dyDescent="0.25">
      <c r="A11" s="2" t="s">
        <v>18</v>
      </c>
      <c r="B11" s="29">
        <f>SUMIF(表1[工艺类别
（下拉菜单）],表4[[#This Row],[工艺类别]],表1[父模块该物料总价
（计算）])</f>
        <v>0</v>
      </c>
      <c r="C11" s="29">
        <f>SUMIF(表1_34[工艺类别
（下拉菜单）],表4[[#This Row],[工艺类别]],表1_34[父模块该物料总价
（计算）])</f>
        <v>0</v>
      </c>
      <c r="D11" s="29">
        <f>SUMIF(表1_3[工艺类别
（下拉菜单）],表4[[#This Row],[工艺类别]],表1_3[父模块该物料总价
（计算）])</f>
        <v>0</v>
      </c>
      <c r="E11" s="29">
        <f>SUMIF(表1_38[工艺类别
（下拉菜单）],表4[[#This Row],[工艺类别]],表1_3[父模块该物料总价
（计算）])</f>
        <v>0</v>
      </c>
      <c r="F11" s="29">
        <f>SUMIF(表1_389[工艺类别
（下拉菜单）],表4[[#This Row],[工艺类别]],表1_3[父模块该物料总价
（计算）])</f>
        <v>1844</v>
      </c>
      <c r="G11" s="29">
        <f>SUMIF(表1_38910[工艺类别
（下拉菜单）],表4[[#This Row],[工艺类别]],表1_3[父模块该物料总价
（计算）])</f>
        <v>0</v>
      </c>
      <c r="H11" s="29">
        <f>SUM(表4[[#This Row],[步兵机器人]:[飞镖]])</f>
        <v>1844</v>
      </c>
    </row>
    <row r="12" spans="1:8" x14ac:dyDescent="0.25">
      <c r="A12" s="5"/>
      <c r="B12" s="30"/>
      <c r="C12" s="30"/>
      <c r="D12" s="30"/>
      <c r="E12" s="30"/>
      <c r="F12" s="30"/>
      <c r="G12" s="30"/>
      <c r="H12" s="30"/>
    </row>
    <row r="13" spans="1:8" x14ac:dyDescent="0.25">
      <c r="B13" s="29"/>
      <c r="C13" s="29"/>
      <c r="D13" s="29"/>
      <c r="E13" s="29"/>
      <c r="F13" s="29"/>
      <c r="G13" s="29"/>
      <c r="H13" s="29"/>
    </row>
    <row r="14" spans="1:8" x14ac:dyDescent="0.25">
      <c r="A14" s="2" t="s">
        <v>72</v>
      </c>
      <c r="B14" s="29">
        <f>SUM(B2:B10)</f>
        <v>22303.17</v>
      </c>
      <c r="C14" s="29">
        <f>SUM(C2:C10)</f>
        <v>21221.260000000002</v>
      </c>
      <c r="D14" s="29">
        <f t="shared" ref="D14:H14" si="0">SUM(D2:D10)</f>
        <v>30623.808666666668</v>
      </c>
      <c r="E14" s="29">
        <f>SUM(E2:E10)</f>
        <v>29641.835999999999</v>
      </c>
      <c r="F14" s="29">
        <f>SUM(F2:F10)</f>
        <v>5348.02</v>
      </c>
      <c r="G14" s="29">
        <f t="shared" ref="G14" si="1">SUM(G2:G10)</f>
        <v>7192.02</v>
      </c>
      <c r="H14" s="29">
        <f t="shared" si="0"/>
        <v>116330.11466666666</v>
      </c>
    </row>
    <row r="15" spans="1:8" x14ac:dyDescent="0.25">
      <c r="A15" s="2" t="s">
        <v>73</v>
      </c>
      <c r="B15" s="29">
        <f>SUMIF(表1[采购方式
（下拉菜单）],"赞助",表1[父模块该物料总价
（计算）])</f>
        <v>0</v>
      </c>
      <c r="C15" s="29">
        <f>SUMIF(表1_34[采购方式
（下拉菜单）],"赞助",表1_34[父模块该物料总价
（计算）])</f>
        <v>0</v>
      </c>
      <c r="D15" s="29">
        <f>SUMIF(表1_3[采购方式
（下拉菜单）],"赞助",表1_3[父模块该物料总价
（计算）])</f>
        <v>0</v>
      </c>
      <c r="E15" s="29">
        <f ca="1">SUMIF(表1_38[规格/型号
(填写标准型号)
自制和定制件填自定义型号或不填],"赞助",表1[备注])</f>
        <v>0</v>
      </c>
      <c r="F15" s="29">
        <f ca="1">SUMIF(表1_389[品牌
（自定义文本）
自制和定制件填自制和定制],"赞助",表1[序号])</f>
        <v>0</v>
      </c>
      <c r="G15" s="29">
        <f ca="1">SUMIF(表1_38910[材料/尺寸/其他
（自定义文本）],"赞助",表1[所属父模块
（自定义文本）])</f>
        <v>0</v>
      </c>
      <c r="H15" s="29">
        <f ca="1">SUM(B15:G15)</f>
        <v>0</v>
      </c>
    </row>
    <row r="16" spans="1:8" x14ac:dyDescent="0.25">
      <c r="A16" s="2" t="s">
        <v>74</v>
      </c>
      <c r="B16" s="29">
        <f>B14-B15</f>
        <v>22303.17</v>
      </c>
      <c r="C16" s="29">
        <f t="shared" ref="C16:H16" si="2">C14-C15</f>
        <v>21221.260000000002</v>
      </c>
      <c r="D16" s="29">
        <f t="shared" si="2"/>
        <v>30623.808666666668</v>
      </c>
      <c r="E16" s="29">
        <f ca="1">E14-E15</f>
        <v>29641.835999999999</v>
      </c>
      <c r="F16" s="29">
        <f t="shared" ref="F16:G16" ca="1" si="3">F14-F15</f>
        <v>5348.02</v>
      </c>
      <c r="G16" s="29">
        <f t="shared" ca="1" si="3"/>
        <v>7192.02</v>
      </c>
      <c r="H16" s="29">
        <f t="shared" ca="1" si="2"/>
        <v>116330.11466666666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49"/>
  <sheetViews>
    <sheetView topLeftCell="E1" workbookViewId="0">
      <pane ySplit="1" topLeftCell="A35" activePane="bottomLeft" state="frozen"/>
      <selection activeCell="E22" sqref="E22"/>
      <selection pane="bottomLeft" activeCell="K51" sqref="K51"/>
    </sheetView>
  </sheetViews>
  <sheetFormatPr defaultColWidth="12.21875" defaultRowHeight="14.4" x14ac:dyDescent="0.25"/>
  <cols>
    <col min="1" max="1" width="7.109375" style="15" customWidth="1"/>
    <col min="2" max="4" width="12.21875" style="15"/>
    <col min="5" max="5" width="21.6640625" style="15" bestFit="1" customWidth="1"/>
    <col min="6" max="7" width="12.21875" style="15"/>
    <col min="8" max="8" width="15.21875" style="15" customWidth="1"/>
    <col min="9" max="9" width="15.109375" style="15" customWidth="1"/>
    <col min="10" max="10" width="17.21875" style="15" customWidth="1"/>
    <col min="11" max="11" width="15.109375" style="15" customWidth="1"/>
    <col min="12" max="12" width="20.21875" style="15" bestFit="1" customWidth="1"/>
    <col min="13" max="13" width="14.21875" style="15" customWidth="1"/>
    <col min="14" max="14" width="12.21875" style="18"/>
    <col min="15" max="16384" width="12.21875" style="15"/>
  </cols>
  <sheetData>
    <row r="1" spans="1:16" ht="57.6" x14ac:dyDescent="0.25">
      <c r="A1" s="11" t="s">
        <v>40</v>
      </c>
      <c r="B1" s="11" t="s">
        <v>92</v>
      </c>
      <c r="C1" s="11" t="s">
        <v>93</v>
      </c>
      <c r="D1" s="11" t="s">
        <v>52</v>
      </c>
      <c r="E1" s="11" t="s">
        <v>76</v>
      </c>
      <c r="F1" s="12" t="s">
        <v>91</v>
      </c>
      <c r="G1" s="11" t="s">
        <v>53</v>
      </c>
      <c r="H1" s="11" t="s">
        <v>50</v>
      </c>
      <c r="I1" s="11" t="s">
        <v>51</v>
      </c>
      <c r="J1" s="11" t="s">
        <v>79</v>
      </c>
      <c r="K1" s="11" t="s">
        <v>83</v>
      </c>
      <c r="L1" s="11" t="s">
        <v>100</v>
      </c>
      <c r="M1" s="13" t="s">
        <v>78</v>
      </c>
      <c r="N1" s="14" t="s">
        <v>70</v>
      </c>
      <c r="O1" s="14" t="s">
        <v>71</v>
      </c>
      <c r="P1" s="11" t="s">
        <v>39</v>
      </c>
    </row>
    <row r="2" spans="1:16" s="16" customFormat="1" ht="43.2" x14ac:dyDescent="0.25">
      <c r="A2" s="16">
        <v>1</v>
      </c>
      <c r="B2" s="16" t="s">
        <v>59</v>
      </c>
      <c r="C2" s="16" t="s">
        <v>111</v>
      </c>
      <c r="D2" s="16">
        <v>1</v>
      </c>
      <c r="E2" s="16" t="s">
        <v>112</v>
      </c>
      <c r="F2" s="17">
        <v>1</v>
      </c>
      <c r="G2" s="16" t="s">
        <v>12</v>
      </c>
      <c r="H2" s="16" t="s">
        <v>37</v>
      </c>
      <c r="I2" s="16" t="s">
        <v>67</v>
      </c>
      <c r="J2" s="16" t="s">
        <v>113</v>
      </c>
      <c r="K2" s="16" t="s">
        <v>114</v>
      </c>
      <c r="L2" s="16" t="s">
        <v>115</v>
      </c>
      <c r="M2" s="16">
        <v>60</v>
      </c>
      <c r="N2" s="16">
        <f t="shared" ref="N2:N15" si="0">D2*F2</f>
        <v>1</v>
      </c>
      <c r="O2" s="16">
        <f t="shared" ref="O2:O15" si="1">M2*N2</f>
        <v>60</v>
      </c>
      <c r="P2" s="16" t="s">
        <v>116</v>
      </c>
    </row>
    <row r="3" spans="1:16" s="16" customFormat="1" x14ac:dyDescent="0.25">
      <c r="A3" s="16">
        <v>2</v>
      </c>
      <c r="B3" s="16" t="s">
        <v>8</v>
      </c>
      <c r="C3" s="16" t="s">
        <v>111</v>
      </c>
      <c r="D3" s="16">
        <v>1</v>
      </c>
      <c r="E3" s="16" t="s">
        <v>117</v>
      </c>
      <c r="F3" s="17">
        <v>36</v>
      </c>
      <c r="G3" s="16" t="s">
        <v>12</v>
      </c>
      <c r="H3" s="16" t="s">
        <v>37</v>
      </c>
      <c r="I3" s="16" t="s">
        <v>67</v>
      </c>
      <c r="J3" s="16" t="s">
        <v>118</v>
      </c>
      <c r="K3" s="16" t="s">
        <v>119</v>
      </c>
      <c r="M3" s="16">
        <f>225/50</f>
        <v>4.5</v>
      </c>
      <c r="N3" s="16">
        <f t="shared" si="0"/>
        <v>36</v>
      </c>
      <c r="O3" s="16">
        <f t="shared" si="1"/>
        <v>162</v>
      </c>
    </row>
    <row r="4" spans="1:16" s="16" customFormat="1" ht="28.8" x14ac:dyDescent="0.25">
      <c r="A4" s="16">
        <v>3</v>
      </c>
      <c r="B4" s="16" t="s">
        <v>59</v>
      </c>
      <c r="C4" s="16" t="s">
        <v>111</v>
      </c>
      <c r="D4" s="16">
        <v>1</v>
      </c>
      <c r="E4" s="16" t="s">
        <v>120</v>
      </c>
      <c r="F4" s="17">
        <v>1</v>
      </c>
      <c r="G4" s="16" t="s">
        <v>12</v>
      </c>
      <c r="H4" s="16" t="s">
        <v>35</v>
      </c>
      <c r="I4" s="16" t="s">
        <v>65</v>
      </c>
      <c r="K4" s="16" t="s">
        <v>80</v>
      </c>
      <c r="L4" s="16" t="s">
        <v>121</v>
      </c>
      <c r="M4" s="16">
        <v>720</v>
      </c>
      <c r="N4" s="16">
        <f t="shared" si="0"/>
        <v>1</v>
      </c>
      <c r="O4" s="16">
        <f t="shared" si="1"/>
        <v>720</v>
      </c>
      <c r="P4" s="16" t="s">
        <v>116</v>
      </c>
    </row>
    <row r="5" spans="1:16" s="16" customFormat="1" x14ac:dyDescent="0.25">
      <c r="A5" s="16">
        <v>4</v>
      </c>
      <c r="B5" s="16" t="s">
        <v>8</v>
      </c>
      <c r="C5" s="16" t="s">
        <v>110</v>
      </c>
      <c r="D5" s="16">
        <v>4</v>
      </c>
      <c r="E5" s="16" t="s">
        <v>122</v>
      </c>
      <c r="F5" s="17">
        <v>1</v>
      </c>
      <c r="G5" s="16" t="s">
        <v>12</v>
      </c>
      <c r="H5" s="16" t="s">
        <v>27</v>
      </c>
      <c r="I5" s="16" t="s">
        <v>67</v>
      </c>
      <c r="K5" s="16" t="s">
        <v>81</v>
      </c>
      <c r="M5" s="16">
        <v>499</v>
      </c>
      <c r="N5" s="16">
        <f t="shared" si="0"/>
        <v>4</v>
      </c>
      <c r="O5" s="16">
        <f t="shared" si="1"/>
        <v>1996</v>
      </c>
    </row>
    <row r="6" spans="1:16" s="16" customFormat="1" x14ac:dyDescent="0.25">
      <c r="A6" s="16">
        <v>5</v>
      </c>
      <c r="B6" s="16" t="s">
        <v>59</v>
      </c>
      <c r="C6" s="16" t="s">
        <v>110</v>
      </c>
      <c r="D6" s="16">
        <v>4</v>
      </c>
      <c r="E6" s="16" t="s">
        <v>123</v>
      </c>
      <c r="F6" s="17">
        <v>1</v>
      </c>
      <c r="G6" s="16" t="s">
        <v>11</v>
      </c>
      <c r="H6" s="16" t="s">
        <v>27</v>
      </c>
      <c r="I6" s="16" t="s">
        <v>67</v>
      </c>
      <c r="K6" s="16" t="s">
        <v>81</v>
      </c>
      <c r="M6" s="16">
        <v>399</v>
      </c>
      <c r="N6" s="16">
        <f t="shared" si="0"/>
        <v>4</v>
      </c>
      <c r="O6" s="16">
        <f t="shared" si="1"/>
        <v>1596</v>
      </c>
    </row>
    <row r="7" spans="1:16" s="16" customFormat="1" x14ac:dyDescent="0.25">
      <c r="A7" s="16">
        <v>6</v>
      </c>
      <c r="B7" s="16" t="s">
        <v>59</v>
      </c>
      <c r="C7" s="16" t="s">
        <v>110</v>
      </c>
      <c r="D7" s="16">
        <v>4</v>
      </c>
      <c r="E7" s="16" t="s">
        <v>117</v>
      </c>
      <c r="F7" s="17">
        <v>3</v>
      </c>
      <c r="G7" s="16" t="s">
        <v>12</v>
      </c>
      <c r="H7" s="16" t="s">
        <v>37</v>
      </c>
      <c r="I7" s="16" t="s">
        <v>67</v>
      </c>
      <c r="J7" s="16" t="s">
        <v>124</v>
      </c>
      <c r="K7" s="16" t="s">
        <v>119</v>
      </c>
      <c r="M7" s="16">
        <v>3</v>
      </c>
      <c r="N7" s="16">
        <f t="shared" si="0"/>
        <v>12</v>
      </c>
      <c r="O7" s="16">
        <f t="shared" si="1"/>
        <v>36</v>
      </c>
    </row>
    <row r="8" spans="1:16" s="16" customFormat="1" x14ac:dyDescent="0.25">
      <c r="A8" s="16">
        <v>7</v>
      </c>
      <c r="B8" s="16" t="s">
        <v>59</v>
      </c>
      <c r="C8" s="16" t="s">
        <v>110</v>
      </c>
      <c r="D8" s="16">
        <v>4</v>
      </c>
      <c r="E8" s="16" t="s">
        <v>44</v>
      </c>
      <c r="F8" s="17">
        <v>1</v>
      </c>
      <c r="G8" s="16" t="s">
        <v>12</v>
      </c>
      <c r="H8" s="16" t="s">
        <v>37</v>
      </c>
      <c r="I8" s="16" t="s">
        <v>67</v>
      </c>
      <c r="J8" s="16">
        <v>51100</v>
      </c>
      <c r="K8" s="16" t="s">
        <v>125</v>
      </c>
      <c r="L8" s="16" t="s">
        <v>126</v>
      </c>
      <c r="M8" s="16">
        <v>5.8</v>
      </c>
      <c r="N8" s="16">
        <f t="shared" si="0"/>
        <v>4</v>
      </c>
      <c r="O8" s="16">
        <f t="shared" si="1"/>
        <v>23.2</v>
      </c>
    </row>
    <row r="9" spans="1:16" s="16" customFormat="1" ht="28.8" x14ac:dyDescent="0.25">
      <c r="A9" s="16">
        <v>8</v>
      </c>
      <c r="B9" s="16" t="s">
        <v>59</v>
      </c>
      <c r="C9" s="16" t="s">
        <v>110</v>
      </c>
      <c r="D9" s="16">
        <v>4</v>
      </c>
      <c r="E9" s="16" t="s">
        <v>127</v>
      </c>
      <c r="F9" s="17">
        <v>1</v>
      </c>
      <c r="G9" s="16" t="s">
        <v>12</v>
      </c>
      <c r="H9" s="16" t="s">
        <v>27</v>
      </c>
      <c r="I9" s="16" t="s">
        <v>67</v>
      </c>
      <c r="K9" s="16" t="s">
        <v>81</v>
      </c>
      <c r="L9" s="16" t="s">
        <v>128</v>
      </c>
      <c r="M9" s="16">
        <v>499</v>
      </c>
      <c r="N9" s="16">
        <f>D9*F9</f>
        <v>4</v>
      </c>
      <c r="O9" s="16">
        <f>M9*N9</f>
        <v>1996</v>
      </c>
    </row>
    <row r="10" spans="1:16" s="16" customFormat="1" x14ac:dyDescent="0.25">
      <c r="A10" s="16">
        <v>9</v>
      </c>
      <c r="B10" s="16" t="s">
        <v>59</v>
      </c>
      <c r="C10" s="16" t="s">
        <v>110</v>
      </c>
      <c r="D10" s="16">
        <v>4</v>
      </c>
      <c r="E10" s="16" t="s">
        <v>129</v>
      </c>
      <c r="F10" s="17">
        <v>1</v>
      </c>
      <c r="G10" s="16" t="s">
        <v>12</v>
      </c>
      <c r="H10" s="16" t="s">
        <v>25</v>
      </c>
      <c r="I10" s="16" t="s">
        <v>67</v>
      </c>
      <c r="K10" s="16" t="s">
        <v>130</v>
      </c>
      <c r="M10" s="16">
        <v>60</v>
      </c>
      <c r="N10" s="16">
        <f t="shared" si="0"/>
        <v>4</v>
      </c>
      <c r="O10" s="16">
        <f t="shared" si="1"/>
        <v>240</v>
      </c>
    </row>
    <row r="11" spans="1:16" s="16" customFormat="1" x14ac:dyDescent="0.25">
      <c r="A11" s="16">
        <v>10</v>
      </c>
      <c r="B11" s="16" t="s">
        <v>59</v>
      </c>
      <c r="C11" s="16" t="s">
        <v>55</v>
      </c>
      <c r="D11" s="16">
        <v>4</v>
      </c>
      <c r="E11" s="16" t="s">
        <v>131</v>
      </c>
      <c r="F11" s="17">
        <v>2</v>
      </c>
      <c r="G11" s="16" t="s">
        <v>12</v>
      </c>
      <c r="H11" s="16" t="s">
        <v>25</v>
      </c>
      <c r="I11" s="16" t="s">
        <v>67</v>
      </c>
      <c r="K11" s="16" t="s">
        <v>132</v>
      </c>
      <c r="M11" s="16">
        <v>5.2</v>
      </c>
      <c r="N11" s="16">
        <f t="shared" si="0"/>
        <v>8</v>
      </c>
      <c r="O11" s="16">
        <f t="shared" si="1"/>
        <v>41.6</v>
      </c>
    </row>
    <row r="12" spans="1:16" s="16" customFormat="1" ht="28.8" x14ac:dyDescent="0.25">
      <c r="A12" s="16">
        <v>11</v>
      </c>
      <c r="B12" s="16" t="s">
        <v>59</v>
      </c>
      <c r="C12" s="16" t="s">
        <v>55</v>
      </c>
      <c r="D12" s="16">
        <v>4</v>
      </c>
      <c r="E12" s="16" t="s">
        <v>133</v>
      </c>
      <c r="F12" s="17">
        <v>2</v>
      </c>
      <c r="G12" s="16" t="s">
        <v>12</v>
      </c>
      <c r="H12" s="16" t="s">
        <v>37</v>
      </c>
      <c r="I12" s="16" t="s">
        <v>67</v>
      </c>
      <c r="J12" s="16" t="s">
        <v>134</v>
      </c>
      <c r="K12" s="16" t="s">
        <v>135</v>
      </c>
      <c r="L12" s="16" t="s">
        <v>136</v>
      </c>
      <c r="M12" s="16">
        <v>1.42</v>
      </c>
      <c r="N12" s="16">
        <f t="shared" si="0"/>
        <v>8</v>
      </c>
      <c r="O12" s="16">
        <f t="shared" si="1"/>
        <v>11.36</v>
      </c>
    </row>
    <row r="13" spans="1:16" s="16" customFormat="1" x14ac:dyDescent="0.25">
      <c r="A13" s="16">
        <v>12</v>
      </c>
      <c r="B13" s="16" t="s">
        <v>59</v>
      </c>
      <c r="C13" s="16" t="s">
        <v>55</v>
      </c>
      <c r="D13" s="16">
        <v>4</v>
      </c>
      <c r="E13" s="16" t="s">
        <v>137</v>
      </c>
      <c r="F13" s="17">
        <v>2</v>
      </c>
      <c r="G13" s="16" t="s">
        <v>12</v>
      </c>
      <c r="H13" s="16" t="s">
        <v>37</v>
      </c>
      <c r="I13" s="16" t="s">
        <v>67</v>
      </c>
      <c r="J13" s="16" t="s">
        <v>134</v>
      </c>
      <c r="K13" s="16" t="s">
        <v>135</v>
      </c>
      <c r="L13" s="16">
        <v>304</v>
      </c>
      <c r="M13" s="16">
        <v>1.26</v>
      </c>
      <c r="N13" s="16">
        <f t="shared" si="0"/>
        <v>8</v>
      </c>
      <c r="O13" s="16">
        <f t="shared" si="1"/>
        <v>10.08</v>
      </c>
    </row>
    <row r="14" spans="1:16" x14ac:dyDescent="0.25">
      <c r="A14" s="16">
        <v>13</v>
      </c>
      <c r="B14" s="16" t="s">
        <v>59</v>
      </c>
      <c r="C14" s="16" t="s">
        <v>55</v>
      </c>
      <c r="D14" s="16">
        <v>4</v>
      </c>
      <c r="E14" s="16" t="s">
        <v>138</v>
      </c>
      <c r="F14" s="17">
        <v>2</v>
      </c>
      <c r="G14" s="16" t="s">
        <v>12</v>
      </c>
      <c r="H14" s="16" t="s">
        <v>25</v>
      </c>
      <c r="I14" s="16" t="s">
        <v>67</v>
      </c>
      <c r="J14" s="16" t="s">
        <v>139</v>
      </c>
      <c r="K14" s="16" t="s">
        <v>140</v>
      </c>
      <c r="L14" s="16" t="s">
        <v>141</v>
      </c>
      <c r="M14" s="16">
        <v>14</v>
      </c>
      <c r="N14" s="16">
        <f>D14*F14</f>
        <v>8</v>
      </c>
      <c r="O14" s="16">
        <f>M14*N14</f>
        <v>112</v>
      </c>
      <c r="P14" s="16"/>
    </row>
    <row r="15" spans="1:16" x14ac:dyDescent="0.25">
      <c r="A15" s="16">
        <v>14</v>
      </c>
      <c r="B15" s="16" t="s">
        <v>59</v>
      </c>
      <c r="C15" s="16" t="s">
        <v>55</v>
      </c>
      <c r="D15" s="16">
        <v>4</v>
      </c>
      <c r="E15" s="16" t="s">
        <v>142</v>
      </c>
      <c r="F15" s="17">
        <v>2</v>
      </c>
      <c r="G15" s="16" t="s">
        <v>12</v>
      </c>
      <c r="H15" s="16" t="s">
        <v>25</v>
      </c>
      <c r="I15" s="16" t="s">
        <v>67</v>
      </c>
      <c r="J15" s="16" t="s">
        <v>143</v>
      </c>
      <c r="K15" s="16" t="s">
        <v>140</v>
      </c>
      <c r="L15" s="16" t="s">
        <v>141</v>
      </c>
      <c r="M15" s="16">
        <f>49/2</f>
        <v>24.5</v>
      </c>
      <c r="N15" s="16">
        <f t="shared" si="0"/>
        <v>8</v>
      </c>
      <c r="O15" s="16">
        <f t="shared" si="1"/>
        <v>196</v>
      </c>
      <c r="P15" s="16"/>
    </row>
    <row r="16" spans="1:16" ht="28.8" x14ac:dyDescent="0.25">
      <c r="A16" s="16">
        <v>15</v>
      </c>
      <c r="B16" s="16" t="s">
        <v>59</v>
      </c>
      <c r="C16" s="16" t="s">
        <v>55</v>
      </c>
      <c r="D16" s="16">
        <v>4</v>
      </c>
      <c r="E16" s="16" t="s">
        <v>144</v>
      </c>
      <c r="F16" s="17">
        <v>1</v>
      </c>
      <c r="G16" s="16" t="s">
        <v>12</v>
      </c>
      <c r="H16" s="16" t="s">
        <v>37</v>
      </c>
      <c r="I16" s="16" t="s">
        <v>67</v>
      </c>
      <c r="J16" s="16" t="s">
        <v>145</v>
      </c>
      <c r="K16" s="16" t="s">
        <v>135</v>
      </c>
      <c r="L16" s="16" t="s">
        <v>146</v>
      </c>
      <c r="M16" s="16">
        <v>4.79</v>
      </c>
      <c r="N16" s="16">
        <f>D16*F16</f>
        <v>4</v>
      </c>
      <c r="O16" s="16">
        <f>M16*N16</f>
        <v>19.16</v>
      </c>
      <c r="P16" s="16"/>
    </row>
    <row r="17" spans="1:18" x14ac:dyDescent="0.25">
      <c r="A17" s="16">
        <v>16</v>
      </c>
      <c r="B17" s="16" t="s">
        <v>59</v>
      </c>
      <c r="C17" s="16" t="s">
        <v>55</v>
      </c>
      <c r="D17" s="16">
        <v>4</v>
      </c>
      <c r="E17" s="16" t="s">
        <v>44</v>
      </c>
      <c r="F17" s="17">
        <v>2</v>
      </c>
      <c r="G17" s="16" t="s">
        <v>12</v>
      </c>
      <c r="H17" s="16" t="s">
        <v>37</v>
      </c>
      <c r="I17" s="16" t="s">
        <v>67</v>
      </c>
      <c r="J17" s="16" t="s">
        <v>147</v>
      </c>
      <c r="K17" s="16" t="s">
        <v>125</v>
      </c>
      <c r="L17" s="16" t="s">
        <v>126</v>
      </c>
      <c r="M17" s="16">
        <f>44/8</f>
        <v>5.5</v>
      </c>
      <c r="N17" s="16">
        <f t="shared" ref="N17:N36" si="2">D17*F17</f>
        <v>8</v>
      </c>
      <c r="O17" s="16">
        <f t="shared" ref="O17:O36" si="3">M17*N17</f>
        <v>44</v>
      </c>
      <c r="P17" s="16"/>
    </row>
    <row r="18" spans="1:18" x14ac:dyDescent="0.25">
      <c r="A18" s="16">
        <v>17</v>
      </c>
      <c r="B18" s="16" t="s">
        <v>59</v>
      </c>
      <c r="C18" s="16" t="s">
        <v>55</v>
      </c>
      <c r="D18" s="16">
        <v>4</v>
      </c>
      <c r="E18" s="16" t="s">
        <v>44</v>
      </c>
      <c r="F18" s="17">
        <v>2</v>
      </c>
      <c r="G18" s="16" t="s">
        <v>12</v>
      </c>
      <c r="H18" s="16" t="s">
        <v>37</v>
      </c>
      <c r="I18" s="16" t="s">
        <v>67</v>
      </c>
      <c r="J18" s="16" t="s">
        <v>148</v>
      </c>
      <c r="K18" s="16" t="s">
        <v>125</v>
      </c>
      <c r="L18" s="16" t="s">
        <v>126</v>
      </c>
      <c r="M18" s="16">
        <f>26.88/8</f>
        <v>3.36</v>
      </c>
      <c r="N18" s="16">
        <f t="shared" si="2"/>
        <v>8</v>
      </c>
      <c r="O18" s="16">
        <f t="shared" si="3"/>
        <v>26.88</v>
      </c>
      <c r="P18" s="16"/>
    </row>
    <row r="19" spans="1:18" x14ac:dyDescent="0.25">
      <c r="A19" s="16">
        <v>18</v>
      </c>
      <c r="B19" s="16" t="s">
        <v>59</v>
      </c>
      <c r="C19" s="16" t="s">
        <v>63</v>
      </c>
      <c r="D19" s="16">
        <v>1</v>
      </c>
      <c r="E19" s="16" t="s">
        <v>149</v>
      </c>
      <c r="F19" s="17">
        <v>1</v>
      </c>
      <c r="G19" s="16" t="s">
        <v>11</v>
      </c>
      <c r="H19" s="16" t="s">
        <v>27</v>
      </c>
      <c r="I19" s="16" t="s">
        <v>67</v>
      </c>
      <c r="J19" s="16" t="s">
        <v>150</v>
      </c>
      <c r="K19" s="16" t="s">
        <v>81</v>
      </c>
      <c r="L19" s="16" t="s">
        <v>150</v>
      </c>
      <c r="M19" s="16">
        <v>1399</v>
      </c>
      <c r="N19" s="16">
        <f t="shared" si="2"/>
        <v>1</v>
      </c>
      <c r="O19" s="16">
        <f t="shared" si="3"/>
        <v>1399</v>
      </c>
      <c r="P19" s="16"/>
      <c r="R19" s="15" t="s">
        <v>3</v>
      </c>
    </row>
    <row r="20" spans="1:18" x14ac:dyDescent="0.25">
      <c r="A20" s="16">
        <v>19</v>
      </c>
      <c r="B20" s="16" t="s">
        <v>59</v>
      </c>
      <c r="C20" s="16" t="s">
        <v>63</v>
      </c>
      <c r="D20" s="16">
        <v>1</v>
      </c>
      <c r="E20" s="16" t="s">
        <v>151</v>
      </c>
      <c r="F20" s="17">
        <v>1</v>
      </c>
      <c r="G20" s="16" t="s">
        <v>11</v>
      </c>
      <c r="H20" s="16" t="s">
        <v>27</v>
      </c>
      <c r="I20" s="16" t="s">
        <v>67</v>
      </c>
      <c r="J20" s="16" t="s">
        <v>152</v>
      </c>
      <c r="K20" s="16" t="s">
        <v>81</v>
      </c>
      <c r="L20" s="16" t="s">
        <v>153</v>
      </c>
      <c r="M20" s="16">
        <v>199</v>
      </c>
      <c r="N20" s="16">
        <f t="shared" si="2"/>
        <v>1</v>
      </c>
      <c r="O20" s="16">
        <f t="shared" si="3"/>
        <v>199</v>
      </c>
      <c r="P20" s="16"/>
    </row>
    <row r="21" spans="1:18" x14ac:dyDescent="0.25">
      <c r="A21" s="16">
        <v>27</v>
      </c>
      <c r="B21" s="16" t="s">
        <v>59</v>
      </c>
      <c r="C21" s="16" t="s">
        <v>63</v>
      </c>
      <c r="D21" s="16">
        <v>1</v>
      </c>
      <c r="E21" s="16" t="s">
        <v>154</v>
      </c>
      <c r="F21" s="17">
        <v>1</v>
      </c>
      <c r="G21" s="16" t="s">
        <v>11</v>
      </c>
      <c r="H21" s="16" t="s">
        <v>25</v>
      </c>
      <c r="I21" s="16" t="s">
        <v>67</v>
      </c>
      <c r="J21" s="16"/>
      <c r="K21" s="16" t="s">
        <v>155</v>
      </c>
      <c r="L21" s="16"/>
      <c r="M21" s="16">
        <v>299</v>
      </c>
      <c r="N21" s="16">
        <f t="shared" si="2"/>
        <v>1</v>
      </c>
      <c r="O21" s="16">
        <f t="shared" si="3"/>
        <v>299</v>
      </c>
      <c r="P21" s="16"/>
    </row>
    <row r="22" spans="1:18" x14ac:dyDescent="0.25">
      <c r="A22" s="16">
        <v>28</v>
      </c>
      <c r="B22" s="16" t="s">
        <v>59</v>
      </c>
      <c r="C22" s="16" t="s">
        <v>63</v>
      </c>
      <c r="D22" s="16">
        <v>1</v>
      </c>
      <c r="E22" s="16" t="s">
        <v>156</v>
      </c>
      <c r="F22" s="17">
        <v>1</v>
      </c>
      <c r="G22" s="16" t="s">
        <v>11</v>
      </c>
      <c r="H22" s="16" t="s">
        <v>25</v>
      </c>
      <c r="I22" s="16" t="s">
        <v>67</v>
      </c>
      <c r="J22" s="16"/>
      <c r="K22" s="16" t="s">
        <v>155</v>
      </c>
      <c r="L22" s="16"/>
      <c r="M22" s="16">
        <v>699</v>
      </c>
      <c r="N22" s="16">
        <f t="shared" si="2"/>
        <v>1</v>
      </c>
      <c r="O22" s="16">
        <f t="shared" si="3"/>
        <v>699</v>
      </c>
      <c r="P22" s="16"/>
    </row>
    <row r="23" spans="1:18" x14ac:dyDescent="0.25">
      <c r="A23" s="16">
        <v>29</v>
      </c>
      <c r="B23" s="16" t="s">
        <v>59</v>
      </c>
      <c r="C23" s="16" t="s">
        <v>63</v>
      </c>
      <c r="D23" s="16">
        <v>1</v>
      </c>
      <c r="E23" s="16" t="s">
        <v>157</v>
      </c>
      <c r="F23" s="17">
        <v>1</v>
      </c>
      <c r="G23" s="16" t="s">
        <v>11</v>
      </c>
      <c r="H23" s="16" t="s">
        <v>27</v>
      </c>
      <c r="I23" s="16" t="s">
        <v>67</v>
      </c>
      <c r="J23" s="16" t="s">
        <v>158</v>
      </c>
      <c r="K23" s="16" t="s">
        <v>81</v>
      </c>
      <c r="L23" s="16"/>
      <c r="M23" s="16">
        <v>89</v>
      </c>
      <c r="N23" s="16">
        <f t="shared" si="2"/>
        <v>1</v>
      </c>
      <c r="O23" s="16">
        <f t="shared" si="3"/>
        <v>89</v>
      </c>
      <c r="P23" s="16"/>
    </row>
    <row r="24" spans="1:18" x14ac:dyDescent="0.25">
      <c r="A24" s="16">
        <v>30</v>
      </c>
      <c r="B24" s="16" t="s">
        <v>159</v>
      </c>
      <c r="C24" s="16" t="s">
        <v>160</v>
      </c>
      <c r="D24" s="16">
        <v>1</v>
      </c>
      <c r="E24" s="16" t="s">
        <v>161</v>
      </c>
      <c r="F24" s="17">
        <v>1</v>
      </c>
      <c r="G24" s="16" t="s">
        <v>12</v>
      </c>
      <c r="H24" s="16" t="s">
        <v>27</v>
      </c>
      <c r="I24" s="16" t="s">
        <v>67</v>
      </c>
      <c r="J24" s="16">
        <v>6020</v>
      </c>
      <c r="K24" s="16" t="s">
        <v>81</v>
      </c>
      <c r="L24" s="16"/>
      <c r="M24" s="16">
        <v>899</v>
      </c>
      <c r="N24" s="16">
        <f t="shared" si="2"/>
        <v>1</v>
      </c>
      <c r="O24" s="16">
        <f t="shared" si="3"/>
        <v>899</v>
      </c>
      <c r="P24" s="16"/>
    </row>
    <row r="25" spans="1:18" x14ac:dyDescent="0.25">
      <c r="A25" s="16">
        <v>31</v>
      </c>
      <c r="B25" s="16" t="s">
        <v>159</v>
      </c>
      <c r="C25" s="16" t="s">
        <v>160</v>
      </c>
      <c r="D25" s="16">
        <v>1</v>
      </c>
      <c r="E25" s="16" t="s">
        <v>162</v>
      </c>
      <c r="F25" s="17">
        <v>1</v>
      </c>
      <c r="G25" s="16" t="s">
        <v>11</v>
      </c>
      <c r="H25" s="16" t="s">
        <v>25</v>
      </c>
      <c r="I25" s="16" t="s">
        <v>67</v>
      </c>
      <c r="J25" s="16"/>
      <c r="K25" s="16" t="s">
        <v>163</v>
      </c>
      <c r="L25" s="16"/>
      <c r="M25" s="16">
        <v>90</v>
      </c>
      <c r="N25" s="16">
        <f t="shared" si="2"/>
        <v>1</v>
      </c>
      <c r="O25" s="16">
        <f t="shared" si="3"/>
        <v>90</v>
      </c>
      <c r="P25" s="16"/>
    </row>
    <row r="26" spans="1:18" x14ac:dyDescent="0.25">
      <c r="A26" s="16">
        <v>32</v>
      </c>
      <c r="B26" s="16" t="s">
        <v>159</v>
      </c>
      <c r="C26" s="16" t="s">
        <v>160</v>
      </c>
      <c r="D26" s="16">
        <v>1</v>
      </c>
      <c r="E26" s="16" t="s">
        <v>44</v>
      </c>
      <c r="F26" s="17">
        <v>1</v>
      </c>
      <c r="G26" s="16" t="s">
        <v>12</v>
      </c>
      <c r="H26" s="16" t="s">
        <v>37</v>
      </c>
      <c r="I26" s="16" t="s">
        <v>67</v>
      </c>
      <c r="J26" s="16" t="s">
        <v>164</v>
      </c>
      <c r="K26" s="16" t="s">
        <v>125</v>
      </c>
      <c r="L26" s="16" t="s">
        <v>126</v>
      </c>
      <c r="M26" s="16">
        <v>35</v>
      </c>
      <c r="N26" s="16">
        <f t="shared" si="2"/>
        <v>1</v>
      </c>
      <c r="O26" s="16">
        <f t="shared" si="3"/>
        <v>35</v>
      </c>
      <c r="P26" s="16"/>
    </row>
    <row r="27" spans="1:18" x14ac:dyDescent="0.25">
      <c r="A27" s="16">
        <v>33</v>
      </c>
      <c r="B27" s="16" t="s">
        <v>159</v>
      </c>
      <c r="C27" s="16" t="s">
        <v>165</v>
      </c>
      <c r="D27" s="16">
        <v>1</v>
      </c>
      <c r="E27" s="16" t="s">
        <v>161</v>
      </c>
      <c r="F27" s="17">
        <v>1</v>
      </c>
      <c r="G27" s="16" t="s">
        <v>12</v>
      </c>
      <c r="H27" s="16" t="s">
        <v>27</v>
      </c>
      <c r="I27" s="16" t="s">
        <v>67</v>
      </c>
      <c r="J27" s="16">
        <v>6020</v>
      </c>
      <c r="K27" s="16" t="s">
        <v>81</v>
      </c>
      <c r="L27" s="16"/>
      <c r="M27" s="16">
        <v>899</v>
      </c>
      <c r="N27" s="16">
        <f t="shared" si="2"/>
        <v>1</v>
      </c>
      <c r="O27" s="16">
        <f t="shared" si="3"/>
        <v>899</v>
      </c>
      <c r="P27" s="16"/>
    </row>
    <row r="28" spans="1:18" ht="28.8" x14ac:dyDescent="0.25">
      <c r="A28" s="16">
        <v>34</v>
      </c>
      <c r="B28" s="16" t="s">
        <v>159</v>
      </c>
      <c r="C28" s="16" t="s">
        <v>165</v>
      </c>
      <c r="D28" s="16">
        <v>1</v>
      </c>
      <c r="E28" s="16" t="s">
        <v>166</v>
      </c>
      <c r="F28" s="17">
        <v>1</v>
      </c>
      <c r="G28" s="16" t="s">
        <v>12</v>
      </c>
      <c r="H28" s="16" t="s">
        <v>22</v>
      </c>
      <c r="I28" s="16" t="s">
        <v>65</v>
      </c>
      <c r="J28" s="16"/>
      <c r="K28" s="16" t="s">
        <v>80</v>
      </c>
      <c r="L28" s="16" t="s">
        <v>115</v>
      </c>
      <c r="M28" s="16">
        <v>1000</v>
      </c>
      <c r="N28" s="16">
        <f t="shared" si="2"/>
        <v>1</v>
      </c>
      <c r="O28" s="16">
        <f t="shared" si="3"/>
        <v>1000</v>
      </c>
      <c r="P28" s="16" t="s">
        <v>167</v>
      </c>
    </row>
    <row r="29" spans="1:18" x14ac:dyDescent="0.25">
      <c r="A29" s="16">
        <v>35</v>
      </c>
      <c r="B29" s="16" t="s">
        <v>159</v>
      </c>
      <c r="C29" s="16" t="s">
        <v>165</v>
      </c>
      <c r="D29" s="16">
        <v>1</v>
      </c>
      <c r="E29" s="16" t="s">
        <v>44</v>
      </c>
      <c r="F29" s="17">
        <v>2</v>
      </c>
      <c r="G29" s="16" t="s">
        <v>14</v>
      </c>
      <c r="H29" s="16" t="s">
        <v>37</v>
      </c>
      <c r="I29" s="16" t="s">
        <v>67</v>
      </c>
      <c r="J29" s="16" t="s">
        <v>168</v>
      </c>
      <c r="K29" s="16" t="s">
        <v>125</v>
      </c>
      <c r="L29" s="16" t="s">
        <v>126</v>
      </c>
      <c r="M29" s="16">
        <f>13/2</f>
        <v>6.5</v>
      </c>
      <c r="N29" s="16">
        <f t="shared" si="2"/>
        <v>2</v>
      </c>
      <c r="O29" s="16">
        <f t="shared" si="3"/>
        <v>13</v>
      </c>
      <c r="P29" s="16"/>
    </row>
    <row r="30" spans="1:18" x14ac:dyDescent="0.25">
      <c r="A30" s="16">
        <v>36</v>
      </c>
      <c r="B30" s="16" t="s">
        <v>159</v>
      </c>
      <c r="C30" s="16" t="s">
        <v>169</v>
      </c>
      <c r="D30" s="16">
        <v>1</v>
      </c>
      <c r="E30" s="16" t="s">
        <v>170</v>
      </c>
      <c r="F30" s="17">
        <v>1</v>
      </c>
      <c r="G30" s="16" t="s">
        <v>12</v>
      </c>
      <c r="H30" s="16" t="s">
        <v>41</v>
      </c>
      <c r="I30" s="16" t="s">
        <v>65</v>
      </c>
      <c r="J30" s="16"/>
      <c r="K30" s="16" t="s">
        <v>171</v>
      </c>
      <c r="L30" s="16"/>
      <c r="M30" s="16">
        <v>168.35</v>
      </c>
      <c r="N30" s="16">
        <f t="shared" si="2"/>
        <v>1</v>
      </c>
      <c r="O30" s="16">
        <f t="shared" si="3"/>
        <v>168.35</v>
      </c>
      <c r="P30" s="16"/>
    </row>
    <row r="31" spans="1:18" x14ac:dyDescent="0.25">
      <c r="A31" s="16">
        <v>37</v>
      </c>
      <c r="B31" s="16" t="s">
        <v>159</v>
      </c>
      <c r="C31" s="16" t="s">
        <v>169</v>
      </c>
      <c r="D31" s="16">
        <v>1</v>
      </c>
      <c r="E31" s="16" t="s">
        <v>172</v>
      </c>
      <c r="F31" s="17">
        <v>1</v>
      </c>
      <c r="G31" s="16" t="s">
        <v>12</v>
      </c>
      <c r="H31" s="16" t="s">
        <v>41</v>
      </c>
      <c r="I31" s="16" t="s">
        <v>65</v>
      </c>
      <c r="J31" s="16"/>
      <c r="K31" s="16" t="s">
        <v>171</v>
      </c>
      <c r="L31" s="16"/>
      <c r="M31" s="16">
        <v>45.15</v>
      </c>
      <c r="N31" s="16">
        <f t="shared" si="2"/>
        <v>1</v>
      </c>
      <c r="O31" s="16">
        <f t="shared" si="3"/>
        <v>45.15</v>
      </c>
      <c r="P31" s="16"/>
    </row>
    <row r="32" spans="1:18" x14ac:dyDescent="0.25">
      <c r="A32" s="16">
        <v>38</v>
      </c>
      <c r="B32" s="16" t="s">
        <v>159</v>
      </c>
      <c r="C32" s="16" t="s">
        <v>169</v>
      </c>
      <c r="D32" s="16">
        <v>1</v>
      </c>
      <c r="E32" s="16" t="s">
        <v>173</v>
      </c>
      <c r="F32" s="17">
        <v>1</v>
      </c>
      <c r="G32" s="16" t="s">
        <v>12</v>
      </c>
      <c r="H32" s="16" t="s">
        <v>25</v>
      </c>
      <c r="I32" s="16" t="s">
        <v>67</v>
      </c>
      <c r="J32" s="16" t="s">
        <v>174</v>
      </c>
      <c r="K32" s="16"/>
      <c r="L32" s="16"/>
      <c r="M32" s="16">
        <v>10</v>
      </c>
      <c r="N32" s="16">
        <f>D32*F32</f>
        <v>1</v>
      </c>
      <c r="O32" s="16">
        <f>M32*N32</f>
        <v>10</v>
      </c>
      <c r="P32" s="16"/>
    </row>
    <row r="33" spans="1:16" x14ac:dyDescent="0.25">
      <c r="A33" s="16">
        <v>39</v>
      </c>
      <c r="B33" s="16" t="s">
        <v>159</v>
      </c>
      <c r="C33" s="16" t="s">
        <v>169</v>
      </c>
      <c r="D33" s="16">
        <v>1</v>
      </c>
      <c r="E33" s="16" t="s">
        <v>175</v>
      </c>
      <c r="F33" s="17">
        <v>1</v>
      </c>
      <c r="G33" s="16" t="s">
        <v>12</v>
      </c>
      <c r="H33" s="16" t="s">
        <v>41</v>
      </c>
      <c r="I33" s="16" t="s">
        <v>65</v>
      </c>
      <c r="J33" s="16"/>
      <c r="K33" s="16" t="s">
        <v>171</v>
      </c>
      <c r="L33" s="16"/>
      <c r="M33" s="16">
        <v>112.39</v>
      </c>
      <c r="N33" s="16">
        <f t="shared" si="2"/>
        <v>1</v>
      </c>
      <c r="O33" s="16">
        <f t="shared" si="3"/>
        <v>112.39</v>
      </c>
      <c r="P33" s="16"/>
    </row>
    <row r="34" spans="1:16" x14ac:dyDescent="0.25">
      <c r="A34" s="16">
        <v>40</v>
      </c>
      <c r="B34" s="16" t="s">
        <v>159</v>
      </c>
      <c r="C34" s="16" t="s">
        <v>169</v>
      </c>
      <c r="D34" s="16">
        <v>1</v>
      </c>
      <c r="E34" s="16" t="s">
        <v>176</v>
      </c>
      <c r="F34" s="17">
        <v>1</v>
      </c>
      <c r="G34" s="16" t="s">
        <v>12</v>
      </c>
      <c r="H34" s="16" t="s">
        <v>27</v>
      </c>
      <c r="I34" s="16" t="s">
        <v>67</v>
      </c>
      <c r="J34" s="16" t="s">
        <v>46</v>
      </c>
      <c r="K34" s="16" t="s">
        <v>81</v>
      </c>
      <c r="L34" s="16"/>
      <c r="M34" s="16">
        <v>259</v>
      </c>
      <c r="N34" s="16">
        <f t="shared" si="2"/>
        <v>1</v>
      </c>
      <c r="O34" s="16">
        <f t="shared" si="3"/>
        <v>259</v>
      </c>
      <c r="P34" s="16"/>
    </row>
    <row r="35" spans="1:16" x14ac:dyDescent="0.25">
      <c r="A35" s="16">
        <v>41</v>
      </c>
      <c r="B35" s="16" t="s">
        <v>159</v>
      </c>
      <c r="C35" s="16" t="s">
        <v>169</v>
      </c>
      <c r="D35" s="16">
        <v>1</v>
      </c>
      <c r="E35" s="16" t="s">
        <v>177</v>
      </c>
      <c r="F35" s="17">
        <v>1</v>
      </c>
      <c r="G35" s="16" t="s">
        <v>11</v>
      </c>
      <c r="H35" s="16" t="s">
        <v>27</v>
      </c>
      <c r="I35" s="16" t="s">
        <v>67</v>
      </c>
      <c r="J35" s="16"/>
      <c r="K35" s="16" t="s">
        <v>81</v>
      </c>
      <c r="L35" s="16"/>
      <c r="M35" s="16">
        <v>159</v>
      </c>
      <c r="N35" s="16">
        <f t="shared" si="2"/>
        <v>1</v>
      </c>
      <c r="O35" s="16">
        <f t="shared" si="3"/>
        <v>159</v>
      </c>
      <c r="P35" s="16"/>
    </row>
    <row r="36" spans="1:16" x14ac:dyDescent="0.25">
      <c r="A36" s="16">
        <v>42</v>
      </c>
      <c r="B36" s="16" t="s">
        <v>159</v>
      </c>
      <c r="C36" s="16" t="s">
        <v>49</v>
      </c>
      <c r="D36" s="16">
        <v>1</v>
      </c>
      <c r="E36" s="16" t="s">
        <v>44</v>
      </c>
      <c r="F36" s="17">
        <v>2</v>
      </c>
      <c r="G36" s="16" t="s">
        <v>12</v>
      </c>
      <c r="H36" s="16" t="s">
        <v>37</v>
      </c>
      <c r="I36" s="16" t="s">
        <v>67</v>
      </c>
      <c r="J36" s="16" t="s">
        <v>178</v>
      </c>
      <c r="K36" s="16" t="s">
        <v>125</v>
      </c>
      <c r="L36" s="16" t="s">
        <v>126</v>
      </c>
      <c r="M36" s="16">
        <v>5</v>
      </c>
      <c r="N36" s="16">
        <f t="shared" si="2"/>
        <v>2</v>
      </c>
      <c r="O36" s="16">
        <f t="shared" si="3"/>
        <v>10</v>
      </c>
      <c r="P36" s="16"/>
    </row>
    <row r="37" spans="1:16" x14ac:dyDescent="0.25">
      <c r="A37" s="16">
        <v>43</v>
      </c>
      <c r="B37" s="16" t="s">
        <v>159</v>
      </c>
      <c r="C37" s="16" t="s">
        <v>49</v>
      </c>
      <c r="D37" s="16">
        <v>1</v>
      </c>
      <c r="E37" s="16" t="s">
        <v>122</v>
      </c>
      <c r="F37" s="17">
        <v>2</v>
      </c>
      <c r="G37" s="16" t="s">
        <v>12</v>
      </c>
      <c r="H37" s="16" t="s">
        <v>27</v>
      </c>
      <c r="I37" s="16" t="s">
        <v>67</v>
      </c>
      <c r="J37" s="16"/>
      <c r="K37" s="16" t="s">
        <v>81</v>
      </c>
      <c r="L37" s="16"/>
      <c r="M37" s="16">
        <v>499</v>
      </c>
      <c r="N37" s="16">
        <f>D37*F37</f>
        <v>2</v>
      </c>
      <c r="O37" s="16">
        <f>M37*N37</f>
        <v>998</v>
      </c>
      <c r="P37" s="16"/>
    </row>
    <row r="38" spans="1:16" x14ac:dyDescent="0.25">
      <c r="A38" s="16">
        <v>44</v>
      </c>
      <c r="B38" s="16" t="s">
        <v>159</v>
      </c>
      <c r="C38" s="16" t="s">
        <v>49</v>
      </c>
      <c r="D38" s="16">
        <v>1</v>
      </c>
      <c r="E38" s="16" t="s">
        <v>179</v>
      </c>
      <c r="F38" s="17">
        <v>2</v>
      </c>
      <c r="G38" s="16" t="s">
        <v>12</v>
      </c>
      <c r="H38" s="16" t="s">
        <v>25</v>
      </c>
      <c r="I38" s="16" t="s">
        <v>67</v>
      </c>
      <c r="J38" s="16"/>
      <c r="K38" s="16" t="s">
        <v>140</v>
      </c>
      <c r="L38" s="16"/>
      <c r="M38" s="16">
        <v>89</v>
      </c>
      <c r="N38" s="16">
        <f t="shared" ref="N38:N46" si="4">D38*F38</f>
        <v>2</v>
      </c>
      <c r="O38" s="16">
        <f t="shared" ref="O38:O46" si="5">M38*N38</f>
        <v>178</v>
      </c>
      <c r="P38" s="16"/>
    </row>
    <row r="39" spans="1:16" x14ac:dyDescent="0.25">
      <c r="A39" s="16">
        <v>45</v>
      </c>
      <c r="B39" s="16" t="s">
        <v>159</v>
      </c>
      <c r="C39" s="16" t="s">
        <v>49</v>
      </c>
      <c r="D39" s="16">
        <v>1</v>
      </c>
      <c r="E39" s="16" t="s">
        <v>123</v>
      </c>
      <c r="F39" s="17">
        <v>2</v>
      </c>
      <c r="G39" s="16" t="s">
        <v>11</v>
      </c>
      <c r="H39" s="16" t="s">
        <v>27</v>
      </c>
      <c r="I39" s="16" t="s">
        <v>67</v>
      </c>
      <c r="J39" s="16"/>
      <c r="K39" s="16" t="s">
        <v>81</v>
      </c>
      <c r="L39" s="16"/>
      <c r="M39" s="16">
        <v>399</v>
      </c>
      <c r="N39" s="16">
        <f t="shared" si="4"/>
        <v>2</v>
      </c>
      <c r="O39" s="16">
        <f t="shared" si="5"/>
        <v>798</v>
      </c>
      <c r="P39" s="16"/>
    </row>
    <row r="40" spans="1:16" x14ac:dyDescent="0.25">
      <c r="A40" s="16">
        <v>46</v>
      </c>
      <c r="B40" s="16" t="s">
        <v>159</v>
      </c>
      <c r="C40" s="16" t="s">
        <v>49</v>
      </c>
      <c r="D40" s="16">
        <v>1</v>
      </c>
      <c r="E40" s="16" t="s">
        <v>180</v>
      </c>
      <c r="F40" s="17">
        <v>1</v>
      </c>
      <c r="G40" s="16" t="s">
        <v>11</v>
      </c>
      <c r="H40" s="16" t="s">
        <v>27</v>
      </c>
      <c r="I40" s="16" t="s">
        <v>67</v>
      </c>
      <c r="J40" s="16"/>
      <c r="K40" s="16" t="s">
        <v>81</v>
      </c>
      <c r="L40" s="16"/>
      <c r="M40" s="16">
        <v>69</v>
      </c>
      <c r="N40" s="16">
        <f t="shared" si="4"/>
        <v>1</v>
      </c>
      <c r="O40" s="16">
        <f t="shared" si="5"/>
        <v>69</v>
      </c>
      <c r="P40" s="16"/>
    </row>
    <row r="41" spans="1:16" x14ac:dyDescent="0.25">
      <c r="A41" s="16">
        <v>48</v>
      </c>
      <c r="B41" s="16" t="s">
        <v>159</v>
      </c>
      <c r="C41" s="16" t="s">
        <v>49</v>
      </c>
      <c r="D41" s="16">
        <v>1</v>
      </c>
      <c r="E41" s="16" t="s">
        <v>181</v>
      </c>
      <c r="F41" s="17">
        <v>1</v>
      </c>
      <c r="G41" s="16" t="s">
        <v>11</v>
      </c>
      <c r="H41" s="16" t="s">
        <v>27</v>
      </c>
      <c r="I41" s="16" t="s">
        <v>67</v>
      </c>
      <c r="J41" s="16"/>
      <c r="K41" s="16" t="s">
        <v>81</v>
      </c>
      <c r="L41" s="16"/>
      <c r="M41" s="16">
        <v>139</v>
      </c>
      <c r="N41" s="16">
        <f t="shared" si="4"/>
        <v>1</v>
      </c>
      <c r="O41" s="16">
        <f t="shared" si="5"/>
        <v>139</v>
      </c>
      <c r="P41" s="16"/>
    </row>
    <row r="42" spans="1:16" x14ac:dyDescent="0.25">
      <c r="A42" s="16">
        <v>50</v>
      </c>
      <c r="B42" s="16" t="s">
        <v>159</v>
      </c>
      <c r="C42" s="16" t="s">
        <v>49</v>
      </c>
      <c r="D42" s="16">
        <v>1</v>
      </c>
      <c r="E42" s="16" t="s">
        <v>157</v>
      </c>
      <c r="F42" s="17">
        <v>1</v>
      </c>
      <c r="G42" s="16" t="s">
        <v>11</v>
      </c>
      <c r="H42" s="16" t="s">
        <v>27</v>
      </c>
      <c r="I42" s="16" t="s">
        <v>67</v>
      </c>
      <c r="J42" s="16" t="s">
        <v>158</v>
      </c>
      <c r="K42" s="16" t="s">
        <v>81</v>
      </c>
      <c r="L42" s="16"/>
      <c r="M42" s="16">
        <v>89</v>
      </c>
      <c r="N42" s="16">
        <f t="shared" si="4"/>
        <v>1</v>
      </c>
      <c r="O42" s="16">
        <f t="shared" si="5"/>
        <v>89</v>
      </c>
      <c r="P42" s="16"/>
    </row>
    <row r="43" spans="1:16" x14ac:dyDescent="0.25">
      <c r="A43" s="16">
        <v>51</v>
      </c>
      <c r="B43" s="16" t="s">
        <v>159</v>
      </c>
      <c r="C43" s="16" t="s">
        <v>49</v>
      </c>
      <c r="D43" s="16">
        <v>1</v>
      </c>
      <c r="E43" s="16" t="s">
        <v>182</v>
      </c>
      <c r="F43" s="17">
        <v>1</v>
      </c>
      <c r="G43" s="16" t="s">
        <v>11</v>
      </c>
      <c r="H43" s="16" t="s">
        <v>27</v>
      </c>
      <c r="I43" s="16" t="s">
        <v>67</v>
      </c>
      <c r="J43" s="16"/>
      <c r="K43" s="16" t="s">
        <v>81</v>
      </c>
      <c r="L43" s="16"/>
      <c r="M43" s="16">
        <v>369</v>
      </c>
      <c r="N43" s="16">
        <f t="shared" si="4"/>
        <v>1</v>
      </c>
      <c r="O43" s="16">
        <f t="shared" si="5"/>
        <v>369</v>
      </c>
      <c r="P43" s="16"/>
    </row>
    <row r="44" spans="1:16" x14ac:dyDescent="0.25">
      <c r="A44" s="16">
        <v>53</v>
      </c>
      <c r="B44" s="16" t="s">
        <v>61</v>
      </c>
      <c r="C44" s="16" t="s">
        <v>60</v>
      </c>
      <c r="D44" s="16">
        <v>1</v>
      </c>
      <c r="E44" s="16" t="s">
        <v>62</v>
      </c>
      <c r="F44" s="17">
        <v>1</v>
      </c>
      <c r="G44" s="16" t="s">
        <v>20</v>
      </c>
      <c r="H44" s="16" t="s">
        <v>25</v>
      </c>
      <c r="I44" s="16" t="s">
        <v>67</v>
      </c>
      <c r="J44" s="16" t="s">
        <v>183</v>
      </c>
      <c r="K44" s="16" t="s">
        <v>184</v>
      </c>
      <c r="L44" s="16"/>
      <c r="M44" s="16">
        <v>3963</v>
      </c>
      <c r="N44" s="16">
        <f t="shared" si="4"/>
        <v>1</v>
      </c>
      <c r="O44" s="16">
        <f t="shared" si="5"/>
        <v>3963</v>
      </c>
      <c r="P44" s="16"/>
    </row>
    <row r="45" spans="1:16" x14ac:dyDescent="0.25">
      <c r="A45" s="16">
        <v>54</v>
      </c>
      <c r="B45" s="16" t="s">
        <v>61</v>
      </c>
      <c r="C45" s="16" t="s">
        <v>64</v>
      </c>
      <c r="D45" s="16">
        <v>1</v>
      </c>
      <c r="E45" s="16" t="s">
        <v>185</v>
      </c>
      <c r="F45" s="17">
        <v>1</v>
      </c>
      <c r="G45" s="16" t="s">
        <v>20</v>
      </c>
      <c r="H45" s="16" t="s">
        <v>25</v>
      </c>
      <c r="I45" s="16" t="s">
        <v>67</v>
      </c>
      <c r="J45" s="16" t="s">
        <v>186</v>
      </c>
      <c r="K45" s="16" t="s">
        <v>187</v>
      </c>
      <c r="L45" s="16"/>
      <c r="M45" s="16">
        <f>3550/2</f>
        <v>1775</v>
      </c>
      <c r="N45" s="16">
        <f t="shared" si="4"/>
        <v>1</v>
      </c>
      <c r="O45" s="16">
        <f t="shared" si="5"/>
        <v>1775</v>
      </c>
      <c r="P45" s="16"/>
    </row>
    <row r="46" spans="1:16" x14ac:dyDescent="0.25">
      <c r="A46" s="16">
        <v>53</v>
      </c>
      <c r="B46" s="16" t="s">
        <v>61</v>
      </c>
      <c r="C46" s="16" t="s">
        <v>2</v>
      </c>
      <c r="D46" s="16">
        <v>1</v>
      </c>
      <c r="E46" s="16" t="s">
        <v>2</v>
      </c>
      <c r="F46" s="17">
        <v>30</v>
      </c>
      <c r="G46" s="16" t="s">
        <v>11</v>
      </c>
      <c r="H46" s="16" t="s">
        <v>9</v>
      </c>
      <c r="I46" s="16" t="s">
        <v>29</v>
      </c>
      <c r="J46" s="16"/>
      <c r="K46" s="16"/>
      <c r="L46" s="16"/>
      <c r="M46" s="16">
        <v>3</v>
      </c>
      <c r="N46" s="16">
        <f t="shared" si="4"/>
        <v>30</v>
      </c>
      <c r="O46" s="16">
        <f t="shared" si="5"/>
        <v>90</v>
      </c>
      <c r="P46" s="16"/>
    </row>
    <row r="47" spans="1:16" x14ac:dyDescent="0.25">
      <c r="A47" s="16">
        <v>54</v>
      </c>
      <c r="B47" s="16" t="s">
        <v>188</v>
      </c>
      <c r="C47" s="16" t="s">
        <v>189</v>
      </c>
      <c r="D47" s="16">
        <v>1</v>
      </c>
      <c r="E47" s="16" t="s">
        <v>190</v>
      </c>
      <c r="F47" s="17">
        <v>10</v>
      </c>
      <c r="G47" s="16" t="s">
        <v>12</v>
      </c>
      <c r="H47" s="16" t="s">
        <v>25</v>
      </c>
      <c r="I47" s="16" t="s">
        <v>67</v>
      </c>
      <c r="J47" s="16"/>
      <c r="K47" s="16"/>
      <c r="L47" s="16"/>
      <c r="M47" s="16">
        <v>16</v>
      </c>
      <c r="N47" s="16">
        <f>D47*F47</f>
        <v>10</v>
      </c>
      <c r="O47" s="16">
        <f>M47*N47</f>
        <v>160</v>
      </c>
      <c r="P47" s="16"/>
    </row>
    <row r="49" spans="14:15" x14ac:dyDescent="0.25">
      <c r="N49" s="18" t="s">
        <v>7</v>
      </c>
      <c r="O49" s="15">
        <f>SUM(表1[父模块该物料总价
（计算）])</f>
        <v>22303.17</v>
      </c>
    </row>
  </sheetData>
  <dataConsolidate/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opLeftCell="C1" workbookViewId="0">
      <pane ySplit="1" topLeftCell="A38" activePane="bottomLeft" state="frozen"/>
      <selection activeCell="A14" sqref="A14"/>
      <selection pane="bottomLeft" activeCell="G33" sqref="G33"/>
    </sheetView>
  </sheetViews>
  <sheetFormatPr defaultColWidth="12.21875" defaultRowHeight="14.4" x14ac:dyDescent="0.25"/>
  <cols>
    <col min="1" max="1" width="7.109375" style="15" customWidth="1"/>
    <col min="2" max="4" width="12.21875" style="15"/>
    <col min="5" max="5" width="21.6640625" style="15" bestFit="1" customWidth="1"/>
    <col min="6" max="7" width="12.21875" style="15"/>
    <col min="8" max="8" width="15.21875" style="15" customWidth="1"/>
    <col min="9" max="9" width="15.109375" style="15" customWidth="1"/>
    <col min="10" max="10" width="17.21875" style="15" customWidth="1"/>
    <col min="11" max="11" width="15.109375" style="15" customWidth="1"/>
    <col min="12" max="12" width="14.88671875" style="15" customWidth="1"/>
    <col min="13" max="13" width="14.21875" style="15" customWidth="1"/>
    <col min="14" max="14" width="12.21875" style="18"/>
    <col min="15" max="16384" width="12.21875" style="15"/>
  </cols>
  <sheetData>
    <row r="1" spans="1:16" ht="57.6" x14ac:dyDescent="0.25">
      <c r="A1" s="11" t="s">
        <v>40</v>
      </c>
      <c r="B1" s="11" t="s">
        <v>94</v>
      </c>
      <c r="C1" s="11" t="s">
        <v>95</v>
      </c>
      <c r="D1" s="11" t="s">
        <v>75</v>
      </c>
      <c r="E1" s="11" t="s">
        <v>98</v>
      </c>
      <c r="F1" s="12" t="s">
        <v>99</v>
      </c>
      <c r="G1" s="11" t="s">
        <v>90</v>
      </c>
      <c r="H1" s="11" t="s">
        <v>50</v>
      </c>
      <c r="I1" s="11" t="s">
        <v>51</v>
      </c>
      <c r="J1" s="11" t="s">
        <v>79</v>
      </c>
      <c r="K1" s="11" t="s">
        <v>83</v>
      </c>
      <c r="L1" s="11" t="s">
        <v>77</v>
      </c>
      <c r="M1" s="13" t="s">
        <v>69</v>
      </c>
      <c r="N1" s="14" t="s">
        <v>70</v>
      </c>
      <c r="O1" s="14" t="s">
        <v>71</v>
      </c>
      <c r="P1" s="11" t="s">
        <v>39</v>
      </c>
    </row>
    <row r="2" spans="1:16" s="19" customFormat="1" x14ac:dyDescent="0.25">
      <c r="A2" s="16">
        <v>1</v>
      </c>
      <c r="B2" s="16" t="s">
        <v>59</v>
      </c>
      <c r="C2" s="16" t="s">
        <v>110</v>
      </c>
      <c r="D2" s="16">
        <v>4</v>
      </c>
      <c r="E2" s="16" t="s">
        <v>433</v>
      </c>
      <c r="F2" s="17">
        <v>1</v>
      </c>
      <c r="G2" s="16" t="s">
        <v>12</v>
      </c>
      <c r="H2" s="16" t="s">
        <v>27</v>
      </c>
      <c r="I2" s="16" t="s">
        <v>67</v>
      </c>
      <c r="J2" s="16" t="s">
        <v>434</v>
      </c>
      <c r="K2" s="16" t="s">
        <v>81</v>
      </c>
      <c r="L2" s="16" t="s">
        <v>435</v>
      </c>
      <c r="M2" s="16">
        <v>499</v>
      </c>
      <c r="N2" s="16">
        <f>D2*F2</f>
        <v>4</v>
      </c>
      <c r="O2" s="16">
        <f t="shared" ref="O2:O11" si="0">M2*N2</f>
        <v>1996</v>
      </c>
      <c r="P2" s="16"/>
    </row>
    <row r="3" spans="1:16" s="19" customFormat="1" x14ac:dyDescent="0.25">
      <c r="A3" s="16">
        <v>2</v>
      </c>
      <c r="B3" s="16" t="s">
        <v>59</v>
      </c>
      <c r="C3" s="16" t="s">
        <v>110</v>
      </c>
      <c r="D3" s="16">
        <v>4</v>
      </c>
      <c r="E3" s="16" t="s">
        <v>127</v>
      </c>
      <c r="F3" s="17">
        <v>1</v>
      </c>
      <c r="G3" s="16" t="s">
        <v>12</v>
      </c>
      <c r="H3" s="16" t="s">
        <v>27</v>
      </c>
      <c r="I3" s="16" t="s">
        <v>67</v>
      </c>
      <c r="J3" s="16"/>
      <c r="K3" s="16" t="s">
        <v>81</v>
      </c>
      <c r="L3" s="16"/>
      <c r="M3" s="16">
        <v>499</v>
      </c>
      <c r="N3" s="16">
        <f t="shared" ref="N3:N49" si="1">D3*F3</f>
        <v>4</v>
      </c>
      <c r="O3" s="16">
        <f t="shared" si="0"/>
        <v>1996</v>
      </c>
      <c r="P3" s="16"/>
    </row>
    <row r="4" spans="1:16" s="19" customFormat="1" x14ac:dyDescent="0.25">
      <c r="A4" s="16">
        <v>3</v>
      </c>
      <c r="B4" s="16" t="s">
        <v>59</v>
      </c>
      <c r="C4" s="16" t="s">
        <v>110</v>
      </c>
      <c r="D4" s="16">
        <v>4</v>
      </c>
      <c r="E4" s="16" t="s">
        <v>436</v>
      </c>
      <c r="F4" s="17">
        <v>1</v>
      </c>
      <c r="G4" s="16" t="s">
        <v>12</v>
      </c>
      <c r="H4" s="16" t="s">
        <v>37</v>
      </c>
      <c r="I4" s="16" t="s">
        <v>67</v>
      </c>
      <c r="J4" s="16" t="s">
        <v>437</v>
      </c>
      <c r="K4" s="16" t="s">
        <v>140</v>
      </c>
      <c r="L4" s="15" t="s">
        <v>438</v>
      </c>
      <c r="M4" s="16">
        <v>35</v>
      </c>
      <c r="N4" s="16">
        <f>D4*F4</f>
        <v>4</v>
      </c>
      <c r="O4" s="16">
        <f>M4*N4</f>
        <v>140</v>
      </c>
      <c r="P4" s="16"/>
    </row>
    <row r="5" spans="1:16" s="19" customFormat="1" x14ac:dyDescent="0.25">
      <c r="A5" s="16">
        <v>4</v>
      </c>
      <c r="B5" s="16" t="s">
        <v>59</v>
      </c>
      <c r="C5" s="16" t="s">
        <v>110</v>
      </c>
      <c r="D5" s="16">
        <v>8</v>
      </c>
      <c r="E5" s="16" t="s">
        <v>44</v>
      </c>
      <c r="F5" s="17">
        <v>1</v>
      </c>
      <c r="G5" s="16" t="s">
        <v>12</v>
      </c>
      <c r="H5" s="16" t="s">
        <v>37</v>
      </c>
      <c r="I5" s="16" t="s">
        <v>67</v>
      </c>
      <c r="J5" s="16" t="s">
        <v>439</v>
      </c>
      <c r="K5" s="16" t="s">
        <v>82</v>
      </c>
      <c r="L5" s="16"/>
      <c r="M5" s="16">
        <v>7</v>
      </c>
      <c r="N5" s="16">
        <f>D5*F5</f>
        <v>8</v>
      </c>
      <c r="O5" s="16">
        <f>M5*N5</f>
        <v>56</v>
      </c>
      <c r="P5" s="16"/>
    </row>
    <row r="6" spans="1:16" s="19" customFormat="1" x14ac:dyDescent="0.25">
      <c r="A6" s="16">
        <v>5</v>
      </c>
      <c r="B6" s="16" t="s">
        <v>59</v>
      </c>
      <c r="C6" s="16" t="s">
        <v>55</v>
      </c>
      <c r="D6" s="16">
        <v>4</v>
      </c>
      <c r="E6" s="16" t="s">
        <v>144</v>
      </c>
      <c r="F6" s="17">
        <v>1</v>
      </c>
      <c r="G6" s="16" t="s">
        <v>12</v>
      </c>
      <c r="H6" s="16" t="s">
        <v>37</v>
      </c>
      <c r="I6" s="16" t="s">
        <v>67</v>
      </c>
      <c r="J6" s="16" t="s">
        <v>440</v>
      </c>
      <c r="K6" s="16" t="s">
        <v>135</v>
      </c>
      <c r="L6" s="16" t="s">
        <v>441</v>
      </c>
      <c r="M6" s="16">
        <v>3.19</v>
      </c>
      <c r="N6" s="16">
        <f>D6*F6</f>
        <v>4</v>
      </c>
      <c r="O6" s="16">
        <f>M6*N6</f>
        <v>12.76</v>
      </c>
      <c r="P6" s="16"/>
    </row>
    <row r="7" spans="1:16" s="19" customFormat="1" x14ac:dyDescent="0.25">
      <c r="A7" s="16">
        <v>6</v>
      </c>
      <c r="B7" s="16" t="s">
        <v>59</v>
      </c>
      <c r="C7" s="16" t="s">
        <v>55</v>
      </c>
      <c r="D7" s="16">
        <v>8</v>
      </c>
      <c r="E7" s="16" t="s">
        <v>442</v>
      </c>
      <c r="F7" s="17">
        <v>1</v>
      </c>
      <c r="G7" s="16" t="s">
        <v>12</v>
      </c>
      <c r="H7" s="16" t="s">
        <v>37</v>
      </c>
      <c r="I7" s="16" t="s">
        <v>67</v>
      </c>
      <c r="J7" s="16" t="s">
        <v>443</v>
      </c>
      <c r="K7" s="16"/>
      <c r="L7" s="16"/>
      <c r="M7" s="16">
        <v>1.8</v>
      </c>
      <c r="N7" s="16">
        <f>D7*F7</f>
        <v>8</v>
      </c>
      <c r="O7" s="16">
        <f>M7*N7</f>
        <v>14.4</v>
      </c>
      <c r="P7" s="16"/>
    </row>
    <row r="8" spans="1:16" s="19" customFormat="1" x14ac:dyDescent="0.25">
      <c r="A8" s="16">
        <v>7</v>
      </c>
      <c r="B8" s="16" t="s">
        <v>59</v>
      </c>
      <c r="C8" s="16" t="s">
        <v>55</v>
      </c>
      <c r="D8" s="16">
        <v>16</v>
      </c>
      <c r="E8" s="16" t="s">
        <v>44</v>
      </c>
      <c r="F8" s="17">
        <v>1</v>
      </c>
      <c r="G8" s="16" t="s">
        <v>12</v>
      </c>
      <c r="H8" s="16" t="s">
        <v>37</v>
      </c>
      <c r="I8" s="16" t="s">
        <v>67</v>
      </c>
      <c r="J8" s="16" t="s">
        <v>444</v>
      </c>
      <c r="K8" s="16"/>
      <c r="L8" s="16"/>
      <c r="M8" s="16">
        <v>1.5</v>
      </c>
      <c r="N8" s="16">
        <f>D8*F8</f>
        <v>16</v>
      </c>
      <c r="O8" s="16">
        <f>M8*N8</f>
        <v>24</v>
      </c>
      <c r="P8" s="16"/>
    </row>
    <row r="9" spans="1:16" s="19" customFormat="1" x14ac:dyDescent="0.25">
      <c r="A9" s="16">
        <v>8</v>
      </c>
      <c r="B9" s="16" t="s">
        <v>59</v>
      </c>
      <c r="C9" s="16" t="s">
        <v>55</v>
      </c>
      <c r="D9" s="16">
        <v>4</v>
      </c>
      <c r="E9" s="16" t="s">
        <v>56</v>
      </c>
      <c r="F9" s="17">
        <v>2</v>
      </c>
      <c r="G9" s="16" t="s">
        <v>12</v>
      </c>
      <c r="H9" s="16" t="s">
        <v>37</v>
      </c>
      <c r="I9" s="16" t="s">
        <v>67</v>
      </c>
      <c r="J9" s="16"/>
      <c r="K9" s="16" t="s">
        <v>140</v>
      </c>
      <c r="L9" s="16" t="s">
        <v>445</v>
      </c>
      <c r="M9" s="16">
        <v>70</v>
      </c>
      <c r="N9" s="16">
        <f t="shared" si="1"/>
        <v>8</v>
      </c>
      <c r="O9" s="16">
        <f t="shared" si="0"/>
        <v>560</v>
      </c>
      <c r="P9" s="16"/>
    </row>
    <row r="10" spans="1:16" s="19" customFormat="1" x14ac:dyDescent="0.25">
      <c r="A10" s="16">
        <v>9</v>
      </c>
      <c r="B10" s="16" t="s">
        <v>446</v>
      </c>
      <c r="C10" s="16" t="s">
        <v>447</v>
      </c>
      <c r="D10" s="16">
        <v>4</v>
      </c>
      <c r="E10" s="16" t="s">
        <v>448</v>
      </c>
      <c r="F10" s="17">
        <v>1</v>
      </c>
      <c r="G10" s="16" t="s">
        <v>12</v>
      </c>
      <c r="H10" s="16" t="s">
        <v>37</v>
      </c>
      <c r="I10" s="16" t="s">
        <v>67</v>
      </c>
      <c r="J10" s="16" t="s">
        <v>449</v>
      </c>
      <c r="K10" s="16"/>
      <c r="L10" s="16" t="s">
        <v>450</v>
      </c>
      <c r="M10" s="16">
        <v>5.68</v>
      </c>
      <c r="N10" s="16">
        <f t="shared" si="1"/>
        <v>4</v>
      </c>
      <c r="O10" s="16">
        <f t="shared" si="0"/>
        <v>22.72</v>
      </c>
      <c r="P10" s="16"/>
    </row>
    <row r="11" spans="1:16" s="19" customFormat="1" x14ac:dyDescent="0.25">
      <c r="A11" s="16">
        <v>10</v>
      </c>
      <c r="B11" s="16" t="s">
        <v>446</v>
      </c>
      <c r="C11" s="16" t="s">
        <v>447</v>
      </c>
      <c r="D11" s="16">
        <v>4</v>
      </c>
      <c r="E11" s="16" t="s">
        <v>451</v>
      </c>
      <c r="F11" s="17">
        <v>1</v>
      </c>
      <c r="G11" s="16" t="s">
        <v>12</v>
      </c>
      <c r="H11" s="16" t="s">
        <v>37</v>
      </c>
      <c r="I11" s="16" t="s">
        <v>67</v>
      </c>
      <c r="J11" s="16" t="s">
        <v>452</v>
      </c>
      <c r="K11" s="16"/>
      <c r="L11" s="16" t="s">
        <v>453</v>
      </c>
      <c r="M11" s="16">
        <v>9.5</v>
      </c>
      <c r="N11" s="16">
        <f t="shared" si="1"/>
        <v>4</v>
      </c>
      <c r="O11" s="16">
        <f t="shared" si="0"/>
        <v>38</v>
      </c>
      <c r="P11" s="16"/>
    </row>
    <row r="12" spans="1:16" s="19" customFormat="1" x14ac:dyDescent="0.25">
      <c r="A12" s="16">
        <v>11</v>
      </c>
      <c r="B12" s="16" t="s">
        <v>446</v>
      </c>
      <c r="C12" s="16" t="s">
        <v>447</v>
      </c>
      <c r="D12" s="16">
        <v>4</v>
      </c>
      <c r="E12" s="16" t="s">
        <v>454</v>
      </c>
      <c r="F12" s="17">
        <v>1</v>
      </c>
      <c r="G12" s="16" t="s">
        <v>12</v>
      </c>
      <c r="H12" s="16" t="s">
        <v>37</v>
      </c>
      <c r="I12" s="16" t="s">
        <v>67</v>
      </c>
      <c r="J12" s="16" t="s">
        <v>455</v>
      </c>
      <c r="K12" s="16"/>
      <c r="L12" s="16" t="s">
        <v>453</v>
      </c>
      <c r="M12" s="16">
        <v>10.68</v>
      </c>
      <c r="N12" s="16">
        <f t="shared" si="1"/>
        <v>4</v>
      </c>
      <c r="O12" s="16">
        <f>M12*N12</f>
        <v>42.72</v>
      </c>
      <c r="P12" s="16"/>
    </row>
    <row r="13" spans="1:16" s="19" customFormat="1" x14ac:dyDescent="0.25">
      <c r="A13" s="16">
        <v>12</v>
      </c>
      <c r="B13" s="16" t="s">
        <v>446</v>
      </c>
      <c r="C13" s="16" t="s">
        <v>447</v>
      </c>
      <c r="D13" s="16">
        <v>4</v>
      </c>
      <c r="E13" s="16" t="s">
        <v>456</v>
      </c>
      <c r="F13" s="17">
        <v>1</v>
      </c>
      <c r="G13" s="16" t="s">
        <v>12</v>
      </c>
      <c r="H13" s="16" t="s">
        <v>37</v>
      </c>
      <c r="I13" s="16" t="s">
        <v>67</v>
      </c>
      <c r="J13" s="16" t="s">
        <v>449</v>
      </c>
      <c r="K13" s="16"/>
      <c r="L13" s="16"/>
      <c r="M13" s="16">
        <v>6.6</v>
      </c>
      <c r="N13" s="16">
        <f t="shared" si="1"/>
        <v>4</v>
      </c>
      <c r="O13" s="16">
        <f>M13*N13</f>
        <v>26.4</v>
      </c>
      <c r="P13" s="16"/>
    </row>
    <row r="14" spans="1:16" x14ac:dyDescent="0.25">
      <c r="A14" s="16">
        <v>13</v>
      </c>
      <c r="B14" s="16" t="s">
        <v>446</v>
      </c>
      <c r="C14" s="16" t="s">
        <v>447</v>
      </c>
      <c r="D14" s="16">
        <v>4</v>
      </c>
      <c r="E14" s="16" t="s">
        <v>433</v>
      </c>
      <c r="F14" s="17">
        <v>1</v>
      </c>
      <c r="G14" s="16" t="s">
        <v>12</v>
      </c>
      <c r="H14" s="16" t="s">
        <v>27</v>
      </c>
      <c r="I14" s="16" t="s">
        <v>67</v>
      </c>
      <c r="J14" s="16" t="s">
        <v>278</v>
      </c>
      <c r="K14" s="16" t="s">
        <v>81</v>
      </c>
      <c r="L14" s="16" t="s">
        <v>435</v>
      </c>
      <c r="M14" s="16">
        <v>499</v>
      </c>
      <c r="N14" s="16">
        <f t="shared" si="1"/>
        <v>4</v>
      </c>
      <c r="O14" s="16">
        <f>M14*N14</f>
        <v>1996</v>
      </c>
      <c r="P14" s="16"/>
    </row>
    <row r="15" spans="1:16" x14ac:dyDescent="0.25">
      <c r="A15" s="16">
        <v>14</v>
      </c>
      <c r="B15" s="16" t="s">
        <v>446</v>
      </c>
      <c r="C15" s="16" t="s">
        <v>457</v>
      </c>
      <c r="D15" s="16">
        <v>2</v>
      </c>
      <c r="E15" s="16" t="s">
        <v>458</v>
      </c>
      <c r="F15" s="17">
        <v>1</v>
      </c>
      <c r="G15" s="16" t="s">
        <v>12</v>
      </c>
      <c r="H15" s="16" t="s">
        <v>37</v>
      </c>
      <c r="I15" s="16" t="s">
        <v>67</v>
      </c>
      <c r="J15" s="16" t="s">
        <v>459</v>
      </c>
      <c r="K15" s="16"/>
      <c r="L15" s="16"/>
      <c r="M15" s="16">
        <v>150</v>
      </c>
      <c r="N15" s="16">
        <f t="shared" si="1"/>
        <v>2</v>
      </c>
      <c r="O15" s="16">
        <f>M15*N15</f>
        <v>300</v>
      </c>
      <c r="P15" s="16"/>
    </row>
    <row r="16" spans="1:16" x14ac:dyDescent="0.25">
      <c r="A16" s="16">
        <v>15</v>
      </c>
      <c r="B16" s="16" t="s">
        <v>446</v>
      </c>
      <c r="C16" s="16" t="s">
        <v>460</v>
      </c>
      <c r="D16" s="16">
        <v>2</v>
      </c>
      <c r="E16" s="16" t="s">
        <v>448</v>
      </c>
      <c r="F16" s="17">
        <v>1</v>
      </c>
      <c r="G16" s="16" t="s">
        <v>12</v>
      </c>
      <c r="H16" s="16" t="s">
        <v>37</v>
      </c>
      <c r="I16" s="16" t="s">
        <v>67</v>
      </c>
      <c r="J16" s="16" t="s">
        <v>461</v>
      </c>
      <c r="K16" s="16"/>
      <c r="L16" s="16" t="s">
        <v>462</v>
      </c>
      <c r="M16" s="16">
        <v>5.45</v>
      </c>
      <c r="N16" s="16">
        <f t="shared" si="1"/>
        <v>2</v>
      </c>
      <c r="O16" s="16">
        <f>M16*N16</f>
        <v>10.9</v>
      </c>
      <c r="P16" s="16"/>
    </row>
    <row r="17" spans="1:16" x14ac:dyDescent="0.25">
      <c r="A17" s="16">
        <v>16</v>
      </c>
      <c r="B17" s="16" t="s">
        <v>446</v>
      </c>
      <c r="C17" s="16" t="s">
        <v>460</v>
      </c>
      <c r="D17" s="16">
        <v>2</v>
      </c>
      <c r="E17" s="16" t="s">
        <v>451</v>
      </c>
      <c r="F17" s="17">
        <v>1</v>
      </c>
      <c r="G17" s="16" t="s">
        <v>12</v>
      </c>
      <c r="H17" s="16" t="s">
        <v>37</v>
      </c>
      <c r="I17" s="16" t="s">
        <v>67</v>
      </c>
      <c r="J17" s="16" t="s">
        <v>463</v>
      </c>
      <c r="K17" s="16"/>
      <c r="L17" s="16" t="s">
        <v>453</v>
      </c>
      <c r="M17" s="16">
        <v>6.88</v>
      </c>
      <c r="N17" s="16">
        <f t="shared" si="1"/>
        <v>2</v>
      </c>
      <c r="O17" s="16">
        <f t="shared" ref="O17:O49" si="2">M17*N17</f>
        <v>13.76</v>
      </c>
      <c r="P17" s="16"/>
    </row>
    <row r="18" spans="1:16" x14ac:dyDescent="0.25">
      <c r="A18" s="16">
        <v>17</v>
      </c>
      <c r="B18" s="16" t="s">
        <v>446</v>
      </c>
      <c r="C18" s="16" t="s">
        <v>460</v>
      </c>
      <c r="D18" s="16">
        <v>2</v>
      </c>
      <c r="E18" s="16" t="s">
        <v>464</v>
      </c>
      <c r="F18" s="17">
        <v>2</v>
      </c>
      <c r="G18" s="16" t="s">
        <v>12</v>
      </c>
      <c r="H18" s="16" t="s">
        <v>37</v>
      </c>
      <c r="I18" s="16" t="s">
        <v>67</v>
      </c>
      <c r="J18" s="16" t="s">
        <v>465</v>
      </c>
      <c r="K18" s="16"/>
      <c r="L18" s="16"/>
      <c r="M18" s="16">
        <v>5</v>
      </c>
      <c r="N18" s="16">
        <f t="shared" si="1"/>
        <v>4</v>
      </c>
      <c r="O18" s="16">
        <f t="shared" si="2"/>
        <v>20</v>
      </c>
      <c r="P18" s="16"/>
    </row>
    <row r="19" spans="1:16" x14ac:dyDescent="0.25">
      <c r="A19" s="16">
        <v>18</v>
      </c>
      <c r="B19" s="16" t="s">
        <v>446</v>
      </c>
      <c r="C19" s="16" t="s">
        <v>466</v>
      </c>
      <c r="D19" s="16">
        <v>2</v>
      </c>
      <c r="E19" s="16" t="s">
        <v>467</v>
      </c>
      <c r="F19" s="17">
        <v>1</v>
      </c>
      <c r="G19" s="16" t="s">
        <v>12</v>
      </c>
      <c r="H19" s="16" t="s">
        <v>37</v>
      </c>
      <c r="I19" s="16" t="s">
        <v>67</v>
      </c>
      <c r="J19" s="16" t="s">
        <v>468</v>
      </c>
      <c r="K19" s="16"/>
      <c r="L19" s="16"/>
      <c r="M19" s="16">
        <v>108</v>
      </c>
      <c r="N19" s="16">
        <f t="shared" si="1"/>
        <v>2</v>
      </c>
      <c r="O19" s="16">
        <f t="shared" si="2"/>
        <v>216</v>
      </c>
      <c r="P19" s="16"/>
    </row>
    <row r="20" spans="1:16" x14ac:dyDescent="0.25">
      <c r="A20" s="16">
        <v>19</v>
      </c>
      <c r="B20" s="16" t="s">
        <v>446</v>
      </c>
      <c r="C20" s="16" t="s">
        <v>466</v>
      </c>
      <c r="D20" s="16">
        <v>2</v>
      </c>
      <c r="E20" s="16" t="s">
        <v>469</v>
      </c>
      <c r="F20" s="17">
        <v>2</v>
      </c>
      <c r="G20" s="16" t="s">
        <v>12</v>
      </c>
      <c r="H20" s="16" t="s">
        <v>37</v>
      </c>
      <c r="I20" s="16" t="s">
        <v>67</v>
      </c>
      <c r="J20" s="16" t="s">
        <v>470</v>
      </c>
      <c r="K20" s="16"/>
      <c r="L20" s="16"/>
      <c r="M20" s="16">
        <v>46</v>
      </c>
      <c r="N20" s="16">
        <f t="shared" si="1"/>
        <v>4</v>
      </c>
      <c r="O20" s="16">
        <f t="shared" si="2"/>
        <v>184</v>
      </c>
      <c r="P20" s="16"/>
    </row>
    <row r="21" spans="1:16" x14ac:dyDescent="0.25">
      <c r="A21" s="16">
        <v>20</v>
      </c>
      <c r="B21" s="16" t="s">
        <v>446</v>
      </c>
      <c r="C21" s="16" t="s">
        <v>466</v>
      </c>
      <c r="D21" s="16">
        <v>2</v>
      </c>
      <c r="E21" s="16" t="s">
        <v>45</v>
      </c>
      <c r="F21" s="17">
        <v>1</v>
      </c>
      <c r="G21" s="16" t="s">
        <v>12</v>
      </c>
      <c r="H21" s="16" t="s">
        <v>27</v>
      </c>
      <c r="I21" s="16" t="s">
        <v>67</v>
      </c>
      <c r="J21" s="16" t="s">
        <v>86</v>
      </c>
      <c r="K21" s="16" t="s">
        <v>81</v>
      </c>
      <c r="L21" s="16" t="s">
        <v>46</v>
      </c>
      <c r="M21" s="16">
        <v>299</v>
      </c>
      <c r="N21" s="16">
        <f t="shared" si="1"/>
        <v>2</v>
      </c>
      <c r="O21" s="16">
        <f t="shared" si="2"/>
        <v>598</v>
      </c>
      <c r="P21" s="16"/>
    </row>
    <row r="22" spans="1:16" x14ac:dyDescent="0.25">
      <c r="A22" s="16">
        <v>21</v>
      </c>
      <c r="B22" s="16" t="s">
        <v>446</v>
      </c>
      <c r="C22" s="16" t="s">
        <v>466</v>
      </c>
      <c r="D22" s="16">
        <v>2</v>
      </c>
      <c r="E22" s="16" t="s">
        <v>44</v>
      </c>
      <c r="F22" s="17">
        <v>8</v>
      </c>
      <c r="G22" s="16" t="s">
        <v>12</v>
      </c>
      <c r="H22" s="16" t="s">
        <v>37</v>
      </c>
      <c r="I22" s="16" t="s">
        <v>67</v>
      </c>
      <c r="J22" s="16" t="s">
        <v>471</v>
      </c>
      <c r="K22" s="16"/>
      <c r="L22" s="16"/>
      <c r="M22" s="16">
        <v>1.3</v>
      </c>
      <c r="N22" s="16">
        <f t="shared" si="1"/>
        <v>16</v>
      </c>
      <c r="O22" s="16">
        <f t="shared" si="2"/>
        <v>20.8</v>
      </c>
      <c r="P22" s="16"/>
    </row>
    <row r="23" spans="1:16" x14ac:dyDescent="0.25">
      <c r="A23" s="16">
        <v>22</v>
      </c>
      <c r="B23" s="16" t="s">
        <v>472</v>
      </c>
      <c r="C23" s="16" t="s">
        <v>473</v>
      </c>
      <c r="D23" s="16">
        <v>1</v>
      </c>
      <c r="E23" s="16" t="s">
        <v>433</v>
      </c>
      <c r="F23" s="17">
        <v>3</v>
      </c>
      <c r="G23" s="16" t="s">
        <v>12</v>
      </c>
      <c r="H23" s="16" t="s">
        <v>27</v>
      </c>
      <c r="I23" s="16" t="s">
        <v>67</v>
      </c>
      <c r="J23" s="16" t="s">
        <v>278</v>
      </c>
      <c r="K23" s="16" t="s">
        <v>81</v>
      </c>
      <c r="L23" s="16" t="s">
        <v>435</v>
      </c>
      <c r="M23" s="16">
        <v>499</v>
      </c>
      <c r="N23" s="16">
        <f t="shared" si="1"/>
        <v>3</v>
      </c>
      <c r="O23" s="16">
        <f t="shared" si="2"/>
        <v>1497</v>
      </c>
      <c r="P23" s="16"/>
    </row>
    <row r="24" spans="1:16" x14ac:dyDescent="0.25">
      <c r="A24" s="16">
        <v>23</v>
      </c>
      <c r="B24" s="16" t="s">
        <v>472</v>
      </c>
      <c r="C24" s="16" t="s">
        <v>473</v>
      </c>
      <c r="D24" s="16">
        <v>1</v>
      </c>
      <c r="E24" s="16" t="s">
        <v>467</v>
      </c>
      <c r="F24" s="17">
        <v>2</v>
      </c>
      <c r="G24" s="16" t="s">
        <v>12</v>
      </c>
      <c r="H24" s="16" t="s">
        <v>37</v>
      </c>
      <c r="I24" s="16" t="s">
        <v>67</v>
      </c>
      <c r="J24" s="16" t="s">
        <v>474</v>
      </c>
      <c r="K24" s="16"/>
      <c r="L24" s="16"/>
      <c r="M24" s="16">
        <v>22</v>
      </c>
      <c r="N24" s="16">
        <f t="shared" si="1"/>
        <v>2</v>
      </c>
      <c r="O24" s="16">
        <f t="shared" si="2"/>
        <v>44</v>
      </c>
      <c r="P24" s="16"/>
    </row>
    <row r="25" spans="1:16" x14ac:dyDescent="0.25">
      <c r="A25" s="16">
        <v>24</v>
      </c>
      <c r="B25" s="16" t="s">
        <v>472</v>
      </c>
      <c r="C25" s="16" t="s">
        <v>473</v>
      </c>
      <c r="D25" s="16">
        <v>1</v>
      </c>
      <c r="E25" s="16" t="s">
        <v>469</v>
      </c>
      <c r="F25" s="17">
        <v>2</v>
      </c>
      <c r="G25" s="16" t="s">
        <v>12</v>
      </c>
      <c r="H25" s="16" t="s">
        <v>37</v>
      </c>
      <c r="I25" s="16" t="s">
        <v>67</v>
      </c>
      <c r="J25" s="16" t="s">
        <v>470</v>
      </c>
      <c r="K25" s="16"/>
      <c r="L25" s="16"/>
      <c r="M25" s="16">
        <v>46</v>
      </c>
      <c r="N25" s="16">
        <f t="shared" si="1"/>
        <v>2</v>
      </c>
      <c r="O25" s="16">
        <f t="shared" si="2"/>
        <v>92</v>
      </c>
      <c r="P25" s="16"/>
    </row>
    <row r="26" spans="1:16" x14ac:dyDescent="0.25">
      <c r="A26" s="16">
        <v>25</v>
      </c>
      <c r="B26" s="16" t="s">
        <v>472</v>
      </c>
      <c r="C26" s="16" t="s">
        <v>473</v>
      </c>
      <c r="D26" s="16">
        <v>1</v>
      </c>
      <c r="E26" s="16" t="s">
        <v>475</v>
      </c>
      <c r="F26" s="17">
        <v>2</v>
      </c>
      <c r="G26" s="16" t="s">
        <v>12</v>
      </c>
      <c r="H26" s="16" t="s">
        <v>37</v>
      </c>
      <c r="I26" s="16" t="s">
        <v>67</v>
      </c>
      <c r="J26" s="16" t="s">
        <v>437</v>
      </c>
      <c r="K26" s="16" t="s">
        <v>140</v>
      </c>
      <c r="L26" s="15" t="s">
        <v>438</v>
      </c>
      <c r="M26" s="16">
        <v>35</v>
      </c>
      <c r="N26" s="16">
        <f t="shared" si="1"/>
        <v>2</v>
      </c>
      <c r="O26" s="16">
        <f t="shared" si="2"/>
        <v>70</v>
      </c>
      <c r="P26" s="16"/>
    </row>
    <row r="27" spans="1:16" x14ac:dyDescent="0.25">
      <c r="A27" s="16">
        <v>26</v>
      </c>
      <c r="B27" s="16" t="s">
        <v>472</v>
      </c>
      <c r="C27" s="16" t="s">
        <v>473</v>
      </c>
      <c r="D27" s="16">
        <v>1</v>
      </c>
      <c r="E27" s="16" t="s">
        <v>476</v>
      </c>
      <c r="F27" s="17">
        <v>1</v>
      </c>
      <c r="G27" s="16" t="s">
        <v>12</v>
      </c>
      <c r="H27" s="16" t="s">
        <v>57</v>
      </c>
      <c r="I27" s="16" t="s">
        <v>65</v>
      </c>
      <c r="J27" s="16"/>
      <c r="K27" s="16"/>
      <c r="L27" s="16"/>
      <c r="M27" s="16">
        <v>60</v>
      </c>
      <c r="N27" s="16">
        <f t="shared" si="1"/>
        <v>1</v>
      </c>
      <c r="O27" s="16">
        <f t="shared" si="2"/>
        <v>60</v>
      </c>
      <c r="P27" s="16"/>
    </row>
    <row r="28" spans="1:16" x14ac:dyDescent="0.25">
      <c r="A28" s="16">
        <v>27</v>
      </c>
      <c r="B28" s="16" t="s">
        <v>472</v>
      </c>
      <c r="C28" s="16" t="s">
        <v>473</v>
      </c>
      <c r="D28" s="16">
        <v>1</v>
      </c>
      <c r="E28" s="16" t="s">
        <v>477</v>
      </c>
      <c r="F28" s="17">
        <v>1</v>
      </c>
      <c r="G28" s="16" t="s">
        <v>14</v>
      </c>
      <c r="H28" s="16" t="s">
        <v>10</v>
      </c>
      <c r="I28" s="16" t="s">
        <v>31</v>
      </c>
      <c r="J28" s="16"/>
      <c r="K28" s="16"/>
      <c r="L28" s="16" t="s">
        <v>478</v>
      </c>
      <c r="M28" s="16">
        <v>10</v>
      </c>
      <c r="N28" s="16">
        <f t="shared" si="1"/>
        <v>1</v>
      </c>
      <c r="O28" s="16">
        <f t="shared" si="2"/>
        <v>10</v>
      </c>
      <c r="P28" s="16"/>
    </row>
    <row r="29" spans="1:16" x14ac:dyDescent="0.25">
      <c r="A29" s="16">
        <v>28</v>
      </c>
      <c r="B29" s="16" t="s">
        <v>472</v>
      </c>
      <c r="C29" s="16" t="s">
        <v>473</v>
      </c>
      <c r="D29" s="16">
        <v>1</v>
      </c>
      <c r="E29" s="16" t="s">
        <v>173</v>
      </c>
      <c r="F29" s="17">
        <v>2</v>
      </c>
      <c r="G29" s="16" t="s">
        <v>12</v>
      </c>
      <c r="H29" s="16" t="s">
        <v>25</v>
      </c>
      <c r="I29" s="16" t="s">
        <v>67</v>
      </c>
      <c r="J29" s="16" t="s">
        <v>479</v>
      </c>
      <c r="K29" s="16" t="s">
        <v>480</v>
      </c>
      <c r="L29" s="16" t="s">
        <v>481</v>
      </c>
      <c r="M29" s="16">
        <v>45</v>
      </c>
      <c r="N29" s="16">
        <f t="shared" si="1"/>
        <v>2</v>
      </c>
      <c r="O29" s="16">
        <f t="shared" si="2"/>
        <v>90</v>
      </c>
      <c r="P29" s="16"/>
    </row>
    <row r="30" spans="1:16" x14ac:dyDescent="0.25">
      <c r="A30" s="16">
        <v>29</v>
      </c>
      <c r="B30" s="16" t="s">
        <v>472</v>
      </c>
      <c r="C30" s="16" t="s">
        <v>473</v>
      </c>
      <c r="D30" s="16">
        <v>1</v>
      </c>
      <c r="E30" s="16" t="s">
        <v>482</v>
      </c>
      <c r="F30" s="17">
        <v>3</v>
      </c>
      <c r="G30" s="16" t="s">
        <v>12</v>
      </c>
      <c r="H30" s="16" t="s">
        <v>37</v>
      </c>
      <c r="I30" s="16" t="s">
        <v>67</v>
      </c>
      <c r="J30" s="16"/>
      <c r="K30" s="16"/>
      <c r="L30" s="16"/>
      <c r="M30" s="16">
        <v>10</v>
      </c>
      <c r="N30" s="16">
        <f t="shared" si="1"/>
        <v>3</v>
      </c>
      <c r="O30" s="16">
        <f t="shared" si="2"/>
        <v>30</v>
      </c>
      <c r="P30" s="16"/>
    </row>
    <row r="31" spans="1:16" x14ac:dyDescent="0.25">
      <c r="A31" s="16">
        <v>30</v>
      </c>
      <c r="B31" s="16" t="s">
        <v>472</v>
      </c>
      <c r="C31" s="16" t="s">
        <v>473</v>
      </c>
      <c r="D31" s="16">
        <v>1</v>
      </c>
      <c r="E31" s="16" t="s">
        <v>483</v>
      </c>
      <c r="F31" s="17">
        <v>2</v>
      </c>
      <c r="G31" s="16" t="s">
        <v>12</v>
      </c>
      <c r="H31" s="16" t="s">
        <v>41</v>
      </c>
      <c r="I31" s="16" t="s">
        <v>31</v>
      </c>
      <c r="J31" s="16"/>
      <c r="K31" s="16"/>
      <c r="L31" s="16" t="s">
        <v>238</v>
      </c>
      <c r="M31" s="16">
        <v>5</v>
      </c>
      <c r="N31" s="16">
        <f t="shared" si="1"/>
        <v>2</v>
      </c>
      <c r="O31" s="16">
        <f t="shared" si="2"/>
        <v>10</v>
      </c>
      <c r="P31" s="16"/>
    </row>
    <row r="32" spans="1:16" x14ac:dyDescent="0.25">
      <c r="A32" s="16">
        <v>31</v>
      </c>
      <c r="B32" s="16" t="s">
        <v>472</v>
      </c>
      <c r="C32" s="16" t="s">
        <v>473</v>
      </c>
      <c r="D32" s="16">
        <v>1</v>
      </c>
      <c r="E32" s="16" t="s">
        <v>484</v>
      </c>
      <c r="F32" s="17">
        <v>2</v>
      </c>
      <c r="G32" s="16" t="s">
        <v>12</v>
      </c>
      <c r="H32" s="16" t="s">
        <v>41</v>
      </c>
      <c r="I32" s="16" t="s">
        <v>31</v>
      </c>
      <c r="J32" s="16"/>
      <c r="K32" s="16"/>
      <c r="L32" s="16" t="s">
        <v>238</v>
      </c>
      <c r="M32" s="16">
        <v>5</v>
      </c>
      <c r="N32" s="16">
        <f t="shared" si="1"/>
        <v>2</v>
      </c>
      <c r="O32" s="16">
        <f t="shared" si="2"/>
        <v>10</v>
      </c>
      <c r="P32" s="16"/>
    </row>
    <row r="33" spans="1:16" x14ac:dyDescent="0.25">
      <c r="A33" s="16">
        <v>32</v>
      </c>
      <c r="B33" s="16" t="s">
        <v>485</v>
      </c>
      <c r="C33" s="16" t="s">
        <v>486</v>
      </c>
      <c r="D33" s="16">
        <v>1</v>
      </c>
      <c r="E33" s="16" t="s">
        <v>464</v>
      </c>
      <c r="F33" s="17">
        <v>20</v>
      </c>
      <c r="G33" s="16" t="s">
        <v>12</v>
      </c>
      <c r="H33" s="16" t="s">
        <v>37</v>
      </c>
      <c r="I33" s="16" t="s">
        <v>67</v>
      </c>
      <c r="J33" s="16" t="s">
        <v>487</v>
      </c>
      <c r="K33" s="16"/>
      <c r="L33" s="16"/>
      <c r="M33" s="16">
        <v>5</v>
      </c>
      <c r="N33" s="16">
        <f t="shared" si="1"/>
        <v>20</v>
      </c>
      <c r="O33" s="16">
        <f t="shared" si="2"/>
        <v>100</v>
      </c>
      <c r="P33" s="16"/>
    </row>
    <row r="34" spans="1:16" x14ac:dyDescent="0.25">
      <c r="A34" s="16">
        <v>33</v>
      </c>
      <c r="B34" s="16" t="s">
        <v>485</v>
      </c>
      <c r="C34" s="16" t="s">
        <v>486</v>
      </c>
      <c r="D34" s="16">
        <v>1</v>
      </c>
      <c r="E34" s="16" t="s">
        <v>488</v>
      </c>
      <c r="F34" s="17">
        <v>4</v>
      </c>
      <c r="G34" s="16" t="s">
        <v>14</v>
      </c>
      <c r="H34" s="16" t="s">
        <v>22</v>
      </c>
      <c r="I34" s="16" t="s">
        <v>31</v>
      </c>
      <c r="J34" s="16"/>
      <c r="K34" s="16"/>
      <c r="L34" s="16" t="s">
        <v>489</v>
      </c>
      <c r="M34" s="16">
        <v>3</v>
      </c>
      <c r="N34" s="16">
        <f t="shared" si="1"/>
        <v>4</v>
      </c>
      <c r="O34" s="16">
        <f t="shared" si="2"/>
        <v>12</v>
      </c>
      <c r="P34" s="16"/>
    </row>
    <row r="35" spans="1:16" x14ac:dyDescent="0.25">
      <c r="A35" s="16">
        <v>34</v>
      </c>
      <c r="B35" s="16" t="s">
        <v>490</v>
      </c>
      <c r="C35" s="16" t="s">
        <v>491</v>
      </c>
      <c r="D35" s="16">
        <v>1</v>
      </c>
      <c r="E35" s="16" t="s">
        <v>45</v>
      </c>
      <c r="F35" s="17">
        <v>2</v>
      </c>
      <c r="G35" s="16" t="s">
        <v>12</v>
      </c>
      <c r="H35" s="16" t="s">
        <v>27</v>
      </c>
      <c r="I35" s="16" t="s">
        <v>67</v>
      </c>
      <c r="J35" s="16" t="s">
        <v>86</v>
      </c>
      <c r="K35" s="16" t="s">
        <v>81</v>
      </c>
      <c r="L35" s="16" t="s">
        <v>46</v>
      </c>
      <c r="M35" s="16">
        <v>259</v>
      </c>
      <c r="N35" s="16">
        <f t="shared" si="1"/>
        <v>2</v>
      </c>
      <c r="O35" s="16">
        <f t="shared" si="2"/>
        <v>518</v>
      </c>
      <c r="P35" s="16"/>
    </row>
    <row r="36" spans="1:16" x14ac:dyDescent="0.25">
      <c r="A36" s="16">
        <v>35</v>
      </c>
      <c r="B36" s="16" t="s">
        <v>490</v>
      </c>
      <c r="C36" s="16" t="s">
        <v>491</v>
      </c>
      <c r="D36" s="16">
        <v>1</v>
      </c>
      <c r="E36" s="16" t="s">
        <v>44</v>
      </c>
      <c r="F36" s="17">
        <v>8</v>
      </c>
      <c r="G36" s="16" t="s">
        <v>12</v>
      </c>
      <c r="H36" s="16" t="s">
        <v>37</v>
      </c>
      <c r="I36" s="16" t="s">
        <v>67</v>
      </c>
      <c r="J36" s="16"/>
      <c r="K36" s="16"/>
      <c r="L36" s="16"/>
      <c r="M36" s="16">
        <v>1.1000000000000001</v>
      </c>
      <c r="N36" s="16">
        <f t="shared" si="1"/>
        <v>8</v>
      </c>
      <c r="O36" s="16">
        <f t="shared" si="2"/>
        <v>8.8000000000000007</v>
      </c>
      <c r="P36" s="16"/>
    </row>
    <row r="37" spans="1:16" x14ac:dyDescent="0.25">
      <c r="A37" s="16">
        <v>36</v>
      </c>
      <c r="B37" s="16" t="s">
        <v>490</v>
      </c>
      <c r="C37" s="16" t="s">
        <v>492</v>
      </c>
      <c r="D37" s="16">
        <v>1</v>
      </c>
      <c r="E37" s="16" t="s">
        <v>493</v>
      </c>
      <c r="F37" s="17">
        <v>1</v>
      </c>
      <c r="G37" s="16" t="s">
        <v>12</v>
      </c>
      <c r="H37" s="16" t="s">
        <v>25</v>
      </c>
      <c r="I37" s="16" t="s">
        <v>67</v>
      </c>
      <c r="J37" s="16"/>
      <c r="K37" s="16"/>
      <c r="L37" s="16"/>
      <c r="M37" s="16">
        <v>7</v>
      </c>
      <c r="N37" s="16">
        <f t="shared" si="1"/>
        <v>1</v>
      </c>
      <c r="O37" s="16">
        <f t="shared" si="2"/>
        <v>7</v>
      </c>
      <c r="P37" s="16"/>
    </row>
    <row r="38" spans="1:16" x14ac:dyDescent="0.25">
      <c r="A38" s="16">
        <v>37</v>
      </c>
      <c r="B38" s="16" t="s">
        <v>490</v>
      </c>
      <c r="C38" s="16" t="s">
        <v>492</v>
      </c>
      <c r="D38" s="16">
        <v>1</v>
      </c>
      <c r="E38" s="16" t="s">
        <v>173</v>
      </c>
      <c r="F38" s="17">
        <v>1</v>
      </c>
      <c r="G38" s="16" t="s">
        <v>12</v>
      </c>
      <c r="H38" s="16" t="s">
        <v>25</v>
      </c>
      <c r="I38" s="16" t="s">
        <v>67</v>
      </c>
      <c r="J38" s="16" t="s">
        <v>479</v>
      </c>
      <c r="K38" s="16" t="s">
        <v>480</v>
      </c>
      <c r="L38" s="16" t="s">
        <v>494</v>
      </c>
      <c r="M38" s="16">
        <v>45</v>
      </c>
      <c r="N38" s="16">
        <f t="shared" si="1"/>
        <v>1</v>
      </c>
      <c r="O38" s="16">
        <f t="shared" si="2"/>
        <v>45</v>
      </c>
      <c r="P38" s="16"/>
    </row>
    <row r="39" spans="1:16" x14ac:dyDescent="0.25">
      <c r="A39" s="16">
        <v>38</v>
      </c>
      <c r="B39" s="16" t="s">
        <v>490</v>
      </c>
      <c r="C39" s="16" t="s">
        <v>492</v>
      </c>
      <c r="D39" s="16">
        <v>1</v>
      </c>
      <c r="E39" s="16" t="s">
        <v>495</v>
      </c>
      <c r="F39" s="17">
        <v>1</v>
      </c>
      <c r="G39" s="16" t="s">
        <v>12</v>
      </c>
      <c r="H39" s="16" t="s">
        <v>10</v>
      </c>
      <c r="I39" s="16" t="s">
        <v>31</v>
      </c>
      <c r="J39" s="16"/>
      <c r="K39" s="16"/>
      <c r="L39" s="16" t="s">
        <v>478</v>
      </c>
      <c r="M39" s="16">
        <v>10</v>
      </c>
      <c r="N39" s="16">
        <f t="shared" si="1"/>
        <v>1</v>
      </c>
      <c r="O39" s="16">
        <f t="shared" si="2"/>
        <v>10</v>
      </c>
      <c r="P39" s="16"/>
    </row>
    <row r="40" spans="1:16" x14ac:dyDescent="0.25">
      <c r="A40" s="16">
        <v>39</v>
      </c>
      <c r="B40" s="16" t="s">
        <v>205</v>
      </c>
      <c r="C40" s="16" t="s">
        <v>496</v>
      </c>
      <c r="D40" s="16">
        <v>1</v>
      </c>
      <c r="E40" s="16" t="s">
        <v>112</v>
      </c>
      <c r="F40" s="17">
        <v>1</v>
      </c>
      <c r="G40" s="16" t="s">
        <v>12</v>
      </c>
      <c r="H40" s="16" t="s">
        <v>22</v>
      </c>
      <c r="I40" s="16" t="s">
        <v>65</v>
      </c>
      <c r="J40" s="16"/>
      <c r="K40" s="16"/>
      <c r="L40" s="16" t="s">
        <v>497</v>
      </c>
      <c r="M40" s="16">
        <v>350</v>
      </c>
      <c r="N40" s="16">
        <f t="shared" si="1"/>
        <v>1</v>
      </c>
      <c r="O40" s="16">
        <f t="shared" si="2"/>
        <v>350</v>
      </c>
      <c r="P40" s="16" t="s">
        <v>116</v>
      </c>
    </row>
    <row r="41" spans="1:16" x14ac:dyDescent="0.25">
      <c r="A41" s="16">
        <v>40</v>
      </c>
      <c r="B41" s="16" t="s">
        <v>205</v>
      </c>
      <c r="C41" s="16" t="s">
        <v>120</v>
      </c>
      <c r="D41" s="16">
        <v>1</v>
      </c>
      <c r="E41" s="16" t="s">
        <v>120</v>
      </c>
      <c r="F41" s="17">
        <v>1</v>
      </c>
      <c r="G41" s="16" t="s">
        <v>12</v>
      </c>
      <c r="H41" s="16" t="s">
        <v>35</v>
      </c>
      <c r="I41" s="16" t="s">
        <v>65</v>
      </c>
      <c r="J41" s="16"/>
      <c r="K41" s="16"/>
      <c r="L41" s="16" t="s">
        <v>498</v>
      </c>
      <c r="M41" s="16">
        <v>1820</v>
      </c>
      <c r="N41" s="16">
        <f t="shared" si="1"/>
        <v>1</v>
      </c>
      <c r="O41" s="16">
        <f t="shared" si="2"/>
        <v>1820</v>
      </c>
      <c r="P41" s="16" t="s">
        <v>116</v>
      </c>
    </row>
    <row r="42" spans="1:16" x14ac:dyDescent="0.25">
      <c r="A42" s="16">
        <v>41</v>
      </c>
      <c r="B42" s="16" t="s">
        <v>205</v>
      </c>
      <c r="C42" s="16" t="s">
        <v>499</v>
      </c>
      <c r="D42" s="16">
        <v>1</v>
      </c>
      <c r="E42" s="16" t="s">
        <v>500</v>
      </c>
      <c r="F42" s="17">
        <v>1</v>
      </c>
      <c r="G42" s="16" t="s">
        <v>12</v>
      </c>
      <c r="H42" s="16" t="s">
        <v>37</v>
      </c>
      <c r="I42" s="16" t="s">
        <v>67</v>
      </c>
      <c r="J42" s="16"/>
      <c r="K42" s="16"/>
      <c r="L42" s="16"/>
      <c r="M42" s="16">
        <v>450</v>
      </c>
      <c r="N42" s="16">
        <f t="shared" si="1"/>
        <v>1</v>
      </c>
      <c r="O42" s="16">
        <f t="shared" si="2"/>
        <v>450</v>
      </c>
      <c r="P42" s="16" t="s">
        <v>116</v>
      </c>
    </row>
    <row r="43" spans="1:16" x14ac:dyDescent="0.25">
      <c r="A43" s="16">
        <v>42</v>
      </c>
      <c r="B43" s="16" t="s">
        <v>308</v>
      </c>
      <c r="C43" s="16" t="s">
        <v>312</v>
      </c>
      <c r="D43" s="16">
        <v>1</v>
      </c>
      <c r="E43" s="16" t="s">
        <v>501</v>
      </c>
      <c r="F43" s="17">
        <v>1</v>
      </c>
      <c r="G43" s="16" t="s">
        <v>11</v>
      </c>
      <c r="H43" s="16" t="s">
        <v>27</v>
      </c>
      <c r="I43" s="16" t="s">
        <v>67</v>
      </c>
      <c r="J43" s="16" t="s">
        <v>502</v>
      </c>
      <c r="K43" s="16" t="s">
        <v>503</v>
      </c>
      <c r="L43" s="16"/>
      <c r="M43" s="16">
        <v>101</v>
      </c>
      <c r="N43" s="16">
        <f t="shared" si="1"/>
        <v>1</v>
      </c>
      <c r="O43" s="16">
        <f t="shared" si="2"/>
        <v>101</v>
      </c>
      <c r="P43" s="16"/>
    </row>
    <row r="44" spans="1:16" x14ac:dyDescent="0.25">
      <c r="A44" s="16">
        <v>43</v>
      </c>
      <c r="B44" s="16" t="s">
        <v>308</v>
      </c>
      <c r="C44" s="16" t="s">
        <v>504</v>
      </c>
      <c r="D44" s="16">
        <v>1</v>
      </c>
      <c r="E44" s="16" t="s">
        <v>505</v>
      </c>
      <c r="F44" s="17">
        <v>1</v>
      </c>
      <c r="G44" s="16" t="s">
        <v>11</v>
      </c>
      <c r="H44" s="16" t="s">
        <v>27</v>
      </c>
      <c r="I44" s="16" t="s">
        <v>67</v>
      </c>
      <c r="J44" s="16" t="s">
        <v>502</v>
      </c>
      <c r="K44" s="16" t="s">
        <v>503</v>
      </c>
      <c r="L44" s="16"/>
      <c r="M44" s="16">
        <v>377</v>
      </c>
      <c r="N44" s="16">
        <f t="shared" si="1"/>
        <v>1</v>
      </c>
      <c r="O44" s="16">
        <f t="shared" si="2"/>
        <v>377</v>
      </c>
      <c r="P44" s="16"/>
    </row>
    <row r="45" spans="1:16" ht="28.8" x14ac:dyDescent="0.25">
      <c r="A45" s="16">
        <v>44</v>
      </c>
      <c r="B45" s="16" t="s">
        <v>61</v>
      </c>
      <c r="C45" s="16" t="s">
        <v>506</v>
      </c>
      <c r="D45" s="16">
        <v>1</v>
      </c>
      <c r="E45" s="16" t="s">
        <v>507</v>
      </c>
      <c r="F45" s="17">
        <v>2</v>
      </c>
      <c r="G45" s="16" t="s">
        <v>11</v>
      </c>
      <c r="H45" s="16" t="s">
        <v>27</v>
      </c>
      <c r="I45" s="16" t="s">
        <v>67</v>
      </c>
      <c r="J45" s="16" t="s">
        <v>508</v>
      </c>
      <c r="K45" s="16" t="s">
        <v>81</v>
      </c>
      <c r="L45" s="16" t="s">
        <v>507</v>
      </c>
      <c r="M45" s="16">
        <v>369</v>
      </c>
      <c r="N45" s="16">
        <f t="shared" si="1"/>
        <v>2</v>
      </c>
      <c r="O45" s="16">
        <f t="shared" si="2"/>
        <v>738</v>
      </c>
      <c r="P45" s="16"/>
    </row>
    <row r="46" spans="1:16" x14ac:dyDescent="0.25">
      <c r="A46" s="16">
        <v>45</v>
      </c>
      <c r="B46" s="16" t="s">
        <v>61</v>
      </c>
      <c r="C46" s="16" t="s">
        <v>509</v>
      </c>
      <c r="D46" s="16">
        <v>1</v>
      </c>
      <c r="E46" s="16" t="s">
        <v>149</v>
      </c>
      <c r="F46" s="17">
        <v>1</v>
      </c>
      <c r="G46" s="16" t="s">
        <v>11</v>
      </c>
      <c r="H46" s="16" t="s">
        <v>27</v>
      </c>
      <c r="I46" s="16" t="s">
        <v>67</v>
      </c>
      <c r="J46" s="16" t="s">
        <v>150</v>
      </c>
      <c r="K46" s="16" t="s">
        <v>81</v>
      </c>
      <c r="L46" s="16" t="s">
        <v>150</v>
      </c>
      <c r="M46" s="16">
        <v>1399</v>
      </c>
      <c r="N46" s="16">
        <f t="shared" si="1"/>
        <v>1</v>
      </c>
      <c r="O46" s="16">
        <f t="shared" si="2"/>
        <v>1399</v>
      </c>
      <c r="P46" s="16"/>
    </row>
    <row r="47" spans="1:16" x14ac:dyDescent="0.25">
      <c r="A47" s="16">
        <v>46</v>
      </c>
      <c r="B47" s="16" t="s">
        <v>61</v>
      </c>
      <c r="C47" s="16" t="s">
        <v>509</v>
      </c>
      <c r="D47" s="16">
        <v>1</v>
      </c>
      <c r="E47" s="16" t="s">
        <v>151</v>
      </c>
      <c r="F47" s="17">
        <v>1</v>
      </c>
      <c r="G47" s="16" t="s">
        <v>11</v>
      </c>
      <c r="H47" s="16" t="s">
        <v>27</v>
      </c>
      <c r="I47" s="16" t="s">
        <v>67</v>
      </c>
      <c r="J47" s="16" t="s">
        <v>152</v>
      </c>
      <c r="K47" s="16" t="s">
        <v>81</v>
      </c>
      <c r="L47" s="16" t="s">
        <v>153</v>
      </c>
      <c r="M47" s="16">
        <v>119</v>
      </c>
      <c r="N47" s="16">
        <f t="shared" si="1"/>
        <v>1</v>
      </c>
      <c r="O47" s="16">
        <f t="shared" si="2"/>
        <v>119</v>
      </c>
      <c r="P47" s="16"/>
    </row>
    <row r="48" spans="1:16" x14ac:dyDescent="0.25">
      <c r="A48" s="16">
        <v>47</v>
      </c>
      <c r="B48" s="16" t="s">
        <v>61</v>
      </c>
      <c r="C48" s="16" t="s">
        <v>510</v>
      </c>
      <c r="D48" s="16">
        <v>1</v>
      </c>
      <c r="E48" s="16" t="s">
        <v>123</v>
      </c>
      <c r="F48" s="17">
        <v>11</v>
      </c>
      <c r="G48" s="16" t="s">
        <v>13</v>
      </c>
      <c r="H48" s="16" t="s">
        <v>27</v>
      </c>
      <c r="I48" s="16" t="s">
        <v>67</v>
      </c>
      <c r="J48" s="16" t="s">
        <v>280</v>
      </c>
      <c r="K48" s="16" t="s">
        <v>81</v>
      </c>
      <c r="L48" s="16"/>
      <c r="M48" s="16">
        <v>399</v>
      </c>
      <c r="N48" s="16">
        <f t="shared" si="1"/>
        <v>11</v>
      </c>
      <c r="O48" s="16">
        <f t="shared" si="2"/>
        <v>4389</v>
      </c>
      <c r="P48" s="16"/>
    </row>
    <row r="49" spans="1:16" x14ac:dyDescent="0.25">
      <c r="A49" s="16">
        <v>48</v>
      </c>
      <c r="B49" s="16" t="s">
        <v>61</v>
      </c>
      <c r="C49" s="16" t="s">
        <v>510</v>
      </c>
      <c r="D49" s="16">
        <v>1</v>
      </c>
      <c r="E49" s="16" t="s">
        <v>177</v>
      </c>
      <c r="F49" s="17">
        <v>4</v>
      </c>
      <c r="G49" s="16" t="s">
        <v>13</v>
      </c>
      <c r="H49" s="16" t="s">
        <v>27</v>
      </c>
      <c r="I49" s="16" t="s">
        <v>67</v>
      </c>
      <c r="J49" s="16" t="s">
        <v>511</v>
      </c>
      <c r="K49" s="16" t="s">
        <v>81</v>
      </c>
      <c r="L49" s="16"/>
      <c r="M49" s="16">
        <v>159</v>
      </c>
      <c r="N49" s="16">
        <f t="shared" si="1"/>
        <v>4</v>
      </c>
      <c r="O49" s="16">
        <f t="shared" si="2"/>
        <v>636</v>
      </c>
      <c r="P49" s="16"/>
    </row>
    <row r="51" spans="1:16" x14ac:dyDescent="0.25">
      <c r="N51" s="18" t="s">
        <v>7</v>
      </c>
      <c r="O51" s="15">
        <f>SUM(表1_34[父模块该物料总价
（计算）])</f>
        <v>21281.26</v>
      </c>
    </row>
  </sheetData>
  <dataConsolidate/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下拉菜单选项!$A$2:$A$5</xm:f>
          </x14:formula1>
          <xm:sqref>G50:G84</xm:sqref>
        </x14:dataValidation>
        <x14:dataValidation type="list" allowBlank="1" showInputMessage="1" showErrorMessage="1" xr:uid="{00000000-0002-0000-0300-000001000000}">
          <x14:formula1>
            <xm:f>下拉菜单选项!$B$2:$B$14</xm:f>
          </x14:formula1>
          <xm:sqref>H50:H84</xm:sqref>
        </x14:dataValidation>
        <x14:dataValidation type="list" allowBlank="1" showInputMessage="1" showErrorMessage="1" xr:uid="{00000000-0002-0000-0300-000002000000}">
          <x14:formula1>
            <xm:f>下拉菜单选项!$C$2:$C$7</xm:f>
          </x14:formula1>
          <xm:sqref>I50:I84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173"/>
  <sheetViews>
    <sheetView topLeftCell="D1" workbookViewId="0">
      <pane ySplit="1" topLeftCell="A2" activePane="bottomLeft" state="frozen"/>
      <selection activeCell="A14" sqref="A14"/>
      <selection pane="bottomLeft" activeCell="M163" sqref="M163"/>
    </sheetView>
  </sheetViews>
  <sheetFormatPr defaultColWidth="12.21875" defaultRowHeight="14.4" x14ac:dyDescent="0.25"/>
  <cols>
    <col min="1" max="1" width="7.109375" style="15" customWidth="1"/>
    <col min="2" max="3" width="12.21875" style="15"/>
    <col min="4" max="4" width="12.33203125" style="15" bestFit="1" customWidth="1"/>
    <col min="5" max="5" width="21.6640625" style="15" bestFit="1" customWidth="1"/>
    <col min="6" max="6" width="12.33203125" style="15" bestFit="1" customWidth="1"/>
    <col min="7" max="7" width="12.21875" style="15"/>
    <col min="8" max="8" width="15.21875" style="15" customWidth="1"/>
    <col min="9" max="9" width="15.109375" style="15" customWidth="1"/>
    <col min="10" max="10" width="17.21875" style="15" customWidth="1"/>
    <col min="11" max="11" width="17.44140625" style="15" customWidth="1"/>
    <col min="12" max="12" width="14.88671875" style="15" customWidth="1"/>
    <col min="13" max="13" width="14.21875" style="25" customWidth="1"/>
    <col min="14" max="14" width="12.33203125" style="18" bestFit="1" customWidth="1"/>
    <col min="15" max="15" width="13.44140625" style="28" bestFit="1" customWidth="1"/>
    <col min="16" max="16384" width="12.21875" style="15"/>
  </cols>
  <sheetData>
    <row r="1" spans="1:16" ht="57.6" x14ac:dyDescent="0.25">
      <c r="A1" s="11" t="s">
        <v>40</v>
      </c>
      <c r="B1" s="11" t="s">
        <v>96</v>
      </c>
      <c r="C1" s="11" t="s">
        <v>97</v>
      </c>
      <c r="D1" s="11" t="s">
        <v>52</v>
      </c>
      <c r="E1" s="11" t="s">
        <v>98</v>
      </c>
      <c r="F1" s="12" t="s">
        <v>91</v>
      </c>
      <c r="G1" s="11" t="s">
        <v>53</v>
      </c>
      <c r="H1" s="11" t="s">
        <v>50</v>
      </c>
      <c r="I1" s="11" t="s">
        <v>51</v>
      </c>
      <c r="J1" s="11" t="s">
        <v>79</v>
      </c>
      <c r="K1" s="11" t="s">
        <v>83</v>
      </c>
      <c r="L1" s="11" t="s">
        <v>77</v>
      </c>
      <c r="M1" s="23" t="s">
        <v>69</v>
      </c>
      <c r="N1" s="14" t="s">
        <v>70</v>
      </c>
      <c r="O1" s="26" t="s">
        <v>71</v>
      </c>
      <c r="P1" s="11" t="s">
        <v>39</v>
      </c>
    </row>
    <row r="2" spans="1:16" s="16" customFormat="1" ht="28.8" x14ac:dyDescent="0.25">
      <c r="A2" s="16">
        <v>1</v>
      </c>
      <c r="B2" s="16" t="s">
        <v>59</v>
      </c>
      <c r="C2" s="16" t="s">
        <v>191</v>
      </c>
      <c r="D2" s="16">
        <v>1</v>
      </c>
      <c r="E2" s="16" t="s">
        <v>192</v>
      </c>
      <c r="F2" s="16">
        <v>4</v>
      </c>
      <c r="G2" s="16" t="s">
        <v>13</v>
      </c>
      <c r="H2" s="16" t="s">
        <v>28</v>
      </c>
      <c r="I2" s="16" t="s">
        <v>68</v>
      </c>
      <c r="J2" s="16" t="s">
        <v>193</v>
      </c>
      <c r="K2" s="16" t="s">
        <v>194</v>
      </c>
      <c r="M2" s="24">
        <v>852</v>
      </c>
      <c r="N2" s="16">
        <f t="shared" ref="N2:N65" si="0">D2*F2</f>
        <v>4</v>
      </c>
      <c r="O2" s="27">
        <f t="shared" ref="O2:O65" si="1">M2*N2</f>
        <v>3408</v>
      </c>
    </row>
    <row r="3" spans="1:16" s="16" customFormat="1" ht="28.8" x14ac:dyDescent="0.25">
      <c r="A3" s="16">
        <v>2</v>
      </c>
      <c r="B3" s="16" t="s">
        <v>59</v>
      </c>
      <c r="C3" s="16" t="s">
        <v>191</v>
      </c>
      <c r="D3" s="16">
        <v>1</v>
      </c>
      <c r="E3" s="16" t="s">
        <v>195</v>
      </c>
      <c r="F3" s="16">
        <v>8</v>
      </c>
      <c r="G3" s="16" t="s">
        <v>13</v>
      </c>
      <c r="H3" s="16" t="s">
        <v>28</v>
      </c>
      <c r="I3" s="16" t="s">
        <v>68</v>
      </c>
      <c r="J3" s="16" t="s">
        <v>196</v>
      </c>
      <c r="K3" s="16" t="s">
        <v>194</v>
      </c>
      <c r="M3" s="24">
        <f>353/4</f>
        <v>88.25</v>
      </c>
      <c r="N3" s="16">
        <f t="shared" si="0"/>
        <v>8</v>
      </c>
      <c r="O3" s="27">
        <f t="shared" si="1"/>
        <v>706</v>
      </c>
    </row>
    <row r="4" spans="1:16" s="16" customFormat="1" ht="28.8" x14ac:dyDescent="0.25">
      <c r="A4" s="16">
        <v>3</v>
      </c>
      <c r="B4" s="16" t="s">
        <v>59</v>
      </c>
      <c r="C4" s="16" t="s">
        <v>191</v>
      </c>
      <c r="D4" s="16">
        <v>1</v>
      </c>
      <c r="E4" s="16" t="s">
        <v>197</v>
      </c>
      <c r="F4" s="16">
        <v>1</v>
      </c>
      <c r="G4" s="16" t="s">
        <v>13</v>
      </c>
      <c r="H4" s="16" t="s">
        <v>28</v>
      </c>
      <c r="I4" s="16" t="s">
        <v>68</v>
      </c>
      <c r="J4" s="16" t="s">
        <v>198</v>
      </c>
      <c r="K4" s="16" t="s">
        <v>194</v>
      </c>
      <c r="M4" s="24">
        <v>620</v>
      </c>
      <c r="N4" s="16">
        <f t="shared" si="0"/>
        <v>1</v>
      </c>
      <c r="O4" s="27">
        <f t="shared" si="1"/>
        <v>620</v>
      </c>
    </row>
    <row r="5" spans="1:16" s="16" customFormat="1" ht="28.8" x14ac:dyDescent="0.25">
      <c r="A5" s="16">
        <v>4</v>
      </c>
      <c r="B5" s="16" t="s">
        <v>59</v>
      </c>
      <c r="C5" s="16" t="s">
        <v>191</v>
      </c>
      <c r="D5" s="16">
        <v>1</v>
      </c>
      <c r="E5" s="16" t="s">
        <v>199</v>
      </c>
      <c r="F5" s="16">
        <v>1</v>
      </c>
      <c r="G5" s="16" t="s">
        <v>13</v>
      </c>
      <c r="H5" s="16" t="s">
        <v>28</v>
      </c>
      <c r="I5" s="16" t="s">
        <v>68</v>
      </c>
      <c r="J5" s="16" t="s">
        <v>200</v>
      </c>
      <c r="K5" s="16" t="s">
        <v>194</v>
      </c>
      <c r="M5" s="24">
        <v>594</v>
      </c>
      <c r="N5" s="16">
        <f t="shared" si="0"/>
        <v>1</v>
      </c>
      <c r="O5" s="27">
        <f t="shared" si="1"/>
        <v>594</v>
      </c>
    </row>
    <row r="6" spans="1:16" s="16" customFormat="1" ht="28.8" x14ac:dyDescent="0.25">
      <c r="A6" s="16">
        <v>5</v>
      </c>
      <c r="B6" s="16" t="s">
        <v>59</v>
      </c>
      <c r="C6" s="16" t="s">
        <v>191</v>
      </c>
      <c r="D6" s="16">
        <v>1</v>
      </c>
      <c r="E6" s="16" t="s">
        <v>201</v>
      </c>
      <c r="F6" s="16">
        <v>1</v>
      </c>
      <c r="G6" s="16" t="s">
        <v>13</v>
      </c>
      <c r="H6" s="16" t="s">
        <v>28</v>
      </c>
      <c r="I6" s="16" t="s">
        <v>68</v>
      </c>
      <c r="J6" s="16" t="s">
        <v>202</v>
      </c>
      <c r="K6" s="16" t="s">
        <v>194</v>
      </c>
      <c r="M6" s="24">
        <v>630</v>
      </c>
      <c r="N6" s="16">
        <f t="shared" si="0"/>
        <v>1</v>
      </c>
      <c r="O6" s="27">
        <f t="shared" si="1"/>
        <v>630</v>
      </c>
    </row>
    <row r="7" spans="1:16" s="16" customFormat="1" ht="28.8" x14ac:dyDescent="0.25">
      <c r="A7" s="16">
        <v>6</v>
      </c>
      <c r="B7" s="16" t="s">
        <v>59</v>
      </c>
      <c r="C7" s="16" t="s">
        <v>191</v>
      </c>
      <c r="D7" s="16">
        <v>1</v>
      </c>
      <c r="E7" s="16" t="s">
        <v>203</v>
      </c>
      <c r="F7" s="16">
        <v>1</v>
      </c>
      <c r="G7" s="16" t="s">
        <v>13</v>
      </c>
      <c r="H7" s="16" t="s">
        <v>28</v>
      </c>
      <c r="I7" s="16" t="s">
        <v>68</v>
      </c>
      <c r="J7" s="16" t="s">
        <v>204</v>
      </c>
      <c r="K7" s="16" t="s">
        <v>194</v>
      </c>
      <c r="M7" s="24">
        <v>288</v>
      </c>
      <c r="N7" s="16">
        <f t="shared" si="0"/>
        <v>1</v>
      </c>
      <c r="O7" s="27">
        <f t="shared" si="1"/>
        <v>288</v>
      </c>
    </row>
    <row r="8" spans="1:16" s="16" customFormat="1" ht="28.8" x14ac:dyDescent="0.25">
      <c r="A8" s="16">
        <v>7</v>
      </c>
      <c r="B8" s="16" t="s">
        <v>59</v>
      </c>
      <c r="C8" s="16" t="s">
        <v>205</v>
      </c>
      <c r="D8" s="16">
        <v>1</v>
      </c>
      <c r="E8" s="16" t="s">
        <v>206</v>
      </c>
      <c r="F8" s="16">
        <v>2</v>
      </c>
      <c r="G8" s="16" t="s">
        <v>14</v>
      </c>
      <c r="H8" s="16" t="s">
        <v>36</v>
      </c>
      <c r="I8" s="16" t="s">
        <v>66</v>
      </c>
      <c r="K8" s="16" t="s">
        <v>80</v>
      </c>
      <c r="L8" s="16" t="s">
        <v>207</v>
      </c>
      <c r="M8" s="24"/>
      <c r="N8" s="16">
        <f t="shared" si="0"/>
        <v>2</v>
      </c>
      <c r="O8" s="27">
        <f t="shared" si="1"/>
        <v>0</v>
      </c>
    </row>
    <row r="9" spans="1:16" s="16" customFormat="1" x14ac:dyDescent="0.25">
      <c r="A9" s="16">
        <v>8</v>
      </c>
      <c r="B9" s="16" t="s">
        <v>59</v>
      </c>
      <c r="C9" s="16" t="s">
        <v>205</v>
      </c>
      <c r="D9" s="16">
        <v>1</v>
      </c>
      <c r="E9" s="16" t="s">
        <v>208</v>
      </c>
      <c r="F9" s="16">
        <v>40</v>
      </c>
      <c r="G9" s="16" t="s">
        <v>14</v>
      </c>
      <c r="H9" s="16" t="s">
        <v>36</v>
      </c>
      <c r="I9" s="16" t="s">
        <v>66</v>
      </c>
      <c r="K9" s="16" t="s">
        <v>80</v>
      </c>
      <c r="L9" s="16" t="s">
        <v>207</v>
      </c>
      <c r="M9" s="24"/>
      <c r="N9" s="16">
        <f t="shared" si="0"/>
        <v>40</v>
      </c>
      <c r="O9" s="27">
        <f t="shared" si="1"/>
        <v>0</v>
      </c>
    </row>
    <row r="10" spans="1:16" s="16" customFormat="1" ht="28.8" x14ac:dyDescent="0.25">
      <c r="A10" s="16">
        <v>9</v>
      </c>
      <c r="B10" s="16" t="s">
        <v>59</v>
      </c>
      <c r="C10" s="16" t="s">
        <v>205</v>
      </c>
      <c r="D10" s="16">
        <v>1</v>
      </c>
      <c r="E10" s="16" t="s">
        <v>209</v>
      </c>
      <c r="F10" s="16">
        <v>8</v>
      </c>
      <c r="G10" s="16" t="s">
        <v>14</v>
      </c>
      <c r="H10" s="16" t="s">
        <v>36</v>
      </c>
      <c r="I10" s="16" t="s">
        <v>66</v>
      </c>
      <c r="K10" s="16" t="s">
        <v>80</v>
      </c>
      <c r="L10" s="16" t="s">
        <v>207</v>
      </c>
      <c r="M10" s="24"/>
      <c r="N10" s="16">
        <f t="shared" si="0"/>
        <v>8</v>
      </c>
      <c r="O10" s="27">
        <f t="shared" si="1"/>
        <v>0</v>
      </c>
    </row>
    <row r="11" spans="1:16" s="16" customFormat="1" x14ac:dyDescent="0.25">
      <c r="A11" s="16">
        <v>10</v>
      </c>
      <c r="B11" s="16" t="s">
        <v>59</v>
      </c>
      <c r="C11" s="16" t="s">
        <v>205</v>
      </c>
      <c r="D11" s="16">
        <v>1</v>
      </c>
      <c r="E11" s="16" t="s">
        <v>210</v>
      </c>
      <c r="F11" s="16">
        <v>8</v>
      </c>
      <c r="G11" s="16" t="s">
        <v>14</v>
      </c>
      <c r="H11" s="16" t="s">
        <v>36</v>
      </c>
      <c r="I11" s="16" t="s">
        <v>66</v>
      </c>
      <c r="K11" s="16" t="s">
        <v>80</v>
      </c>
      <c r="L11" s="16" t="s">
        <v>207</v>
      </c>
      <c r="M11" s="24"/>
      <c r="N11" s="16">
        <f t="shared" si="0"/>
        <v>8</v>
      </c>
      <c r="O11" s="27">
        <f t="shared" si="1"/>
        <v>0</v>
      </c>
    </row>
    <row r="12" spans="1:16" s="16" customFormat="1" x14ac:dyDescent="0.25">
      <c r="A12" s="16">
        <v>11</v>
      </c>
      <c r="B12" s="16" t="s">
        <v>59</v>
      </c>
      <c r="C12" s="16" t="s">
        <v>205</v>
      </c>
      <c r="D12" s="16">
        <v>1</v>
      </c>
      <c r="E12" s="16" t="s">
        <v>211</v>
      </c>
      <c r="F12" s="16">
        <v>32</v>
      </c>
      <c r="G12" s="16" t="s">
        <v>14</v>
      </c>
      <c r="H12" s="16" t="s">
        <v>36</v>
      </c>
      <c r="I12" s="16" t="s">
        <v>66</v>
      </c>
      <c r="K12" s="16" t="s">
        <v>80</v>
      </c>
      <c r="L12" s="16" t="s">
        <v>207</v>
      </c>
      <c r="M12" s="24"/>
      <c r="N12" s="16">
        <f t="shared" si="0"/>
        <v>32</v>
      </c>
      <c r="O12" s="27">
        <f t="shared" si="1"/>
        <v>0</v>
      </c>
    </row>
    <row r="13" spans="1:16" s="16" customFormat="1" x14ac:dyDescent="0.25">
      <c r="A13" s="16">
        <v>12</v>
      </c>
      <c r="B13" s="16" t="s">
        <v>59</v>
      </c>
      <c r="C13" s="16" t="s">
        <v>205</v>
      </c>
      <c r="D13" s="16">
        <v>1</v>
      </c>
      <c r="E13" s="16" t="s">
        <v>212</v>
      </c>
      <c r="F13" s="16">
        <v>4</v>
      </c>
      <c r="G13" s="16" t="s">
        <v>14</v>
      </c>
      <c r="H13" s="16" t="s">
        <v>36</v>
      </c>
      <c r="I13" s="16" t="s">
        <v>66</v>
      </c>
      <c r="K13" s="16" t="s">
        <v>80</v>
      </c>
      <c r="L13" s="16" t="s">
        <v>207</v>
      </c>
      <c r="M13" s="24"/>
      <c r="N13" s="16">
        <f t="shared" si="0"/>
        <v>4</v>
      </c>
      <c r="O13" s="27">
        <f t="shared" si="1"/>
        <v>0</v>
      </c>
    </row>
    <row r="14" spans="1:16" x14ac:dyDescent="0.25">
      <c r="A14" s="16">
        <v>13</v>
      </c>
      <c r="B14" s="16" t="s">
        <v>59</v>
      </c>
      <c r="C14" s="16" t="s">
        <v>205</v>
      </c>
      <c r="D14" s="16">
        <v>1</v>
      </c>
      <c r="E14" s="16" t="s">
        <v>213</v>
      </c>
      <c r="F14" s="16">
        <v>8</v>
      </c>
      <c r="G14" s="16" t="s">
        <v>14</v>
      </c>
      <c r="H14" s="16" t="s">
        <v>36</v>
      </c>
      <c r="I14" s="16" t="s">
        <v>66</v>
      </c>
      <c r="J14" s="16"/>
      <c r="K14" s="16" t="s">
        <v>80</v>
      </c>
      <c r="L14" s="16" t="s">
        <v>207</v>
      </c>
      <c r="M14" s="24"/>
      <c r="N14" s="16">
        <f t="shared" si="0"/>
        <v>8</v>
      </c>
      <c r="O14" s="27">
        <f t="shared" si="1"/>
        <v>0</v>
      </c>
      <c r="P14" s="16"/>
    </row>
    <row r="15" spans="1:16" ht="28.8" x14ac:dyDescent="0.25">
      <c r="A15" s="16">
        <v>14</v>
      </c>
      <c r="B15" s="16" t="s">
        <v>59</v>
      </c>
      <c r="C15" s="16" t="s">
        <v>205</v>
      </c>
      <c r="D15" s="16">
        <v>1</v>
      </c>
      <c r="E15" s="16" t="s">
        <v>214</v>
      </c>
      <c r="F15" s="16">
        <v>1</v>
      </c>
      <c r="G15" s="16" t="s">
        <v>14</v>
      </c>
      <c r="H15" s="16" t="s">
        <v>36</v>
      </c>
      <c r="I15" s="16" t="s">
        <v>66</v>
      </c>
      <c r="J15" s="16"/>
      <c r="K15" s="16" t="s">
        <v>80</v>
      </c>
      <c r="L15" s="16" t="s">
        <v>207</v>
      </c>
      <c r="M15" s="24"/>
      <c r="N15" s="16">
        <f t="shared" si="0"/>
        <v>1</v>
      </c>
      <c r="O15" s="27">
        <f t="shared" si="1"/>
        <v>0</v>
      </c>
      <c r="P15" s="16"/>
    </row>
    <row r="16" spans="1:16" x14ac:dyDescent="0.25">
      <c r="A16" s="16">
        <v>15</v>
      </c>
      <c r="B16" s="16" t="s">
        <v>59</v>
      </c>
      <c r="C16" s="16" t="s">
        <v>205</v>
      </c>
      <c r="D16" s="16">
        <v>1</v>
      </c>
      <c r="E16" s="16" t="s">
        <v>215</v>
      </c>
      <c r="F16" s="16">
        <v>1</v>
      </c>
      <c r="G16" s="16" t="s">
        <v>14</v>
      </c>
      <c r="H16" s="16" t="s">
        <v>36</v>
      </c>
      <c r="I16" s="16" t="s">
        <v>66</v>
      </c>
      <c r="J16" s="16"/>
      <c r="K16" s="16" t="s">
        <v>80</v>
      </c>
      <c r="L16" s="16" t="s">
        <v>207</v>
      </c>
      <c r="M16" s="24"/>
      <c r="N16" s="16">
        <f t="shared" si="0"/>
        <v>1</v>
      </c>
      <c r="O16" s="27">
        <f t="shared" si="1"/>
        <v>0</v>
      </c>
      <c r="P16" s="16"/>
    </row>
    <row r="17" spans="1:16" ht="28.8" x14ac:dyDescent="0.25">
      <c r="A17" s="16">
        <v>16</v>
      </c>
      <c r="B17" s="16" t="s">
        <v>59</v>
      </c>
      <c r="C17" s="16" t="s">
        <v>205</v>
      </c>
      <c r="D17" s="16">
        <v>1</v>
      </c>
      <c r="E17" s="16" t="s">
        <v>216</v>
      </c>
      <c r="F17" s="16">
        <v>8</v>
      </c>
      <c r="G17" s="16" t="s">
        <v>14</v>
      </c>
      <c r="H17" s="16" t="s">
        <v>36</v>
      </c>
      <c r="I17" s="16" t="s">
        <v>66</v>
      </c>
      <c r="J17" s="16"/>
      <c r="K17" s="16" t="s">
        <v>80</v>
      </c>
      <c r="L17" s="16" t="s">
        <v>207</v>
      </c>
      <c r="M17" s="24"/>
      <c r="N17" s="16">
        <f t="shared" si="0"/>
        <v>8</v>
      </c>
      <c r="O17" s="27">
        <f t="shared" si="1"/>
        <v>0</v>
      </c>
      <c r="P17" s="16"/>
    </row>
    <row r="18" spans="1:16" x14ac:dyDescent="0.25">
      <c r="A18" s="16">
        <v>17</v>
      </c>
      <c r="B18" s="16" t="s">
        <v>59</v>
      </c>
      <c r="C18" s="16" t="s">
        <v>205</v>
      </c>
      <c r="D18" s="16">
        <v>1</v>
      </c>
      <c r="E18" s="16" t="s">
        <v>217</v>
      </c>
      <c r="F18" s="16">
        <v>2</v>
      </c>
      <c r="G18" s="16" t="s">
        <v>14</v>
      </c>
      <c r="H18" s="16" t="s">
        <v>36</v>
      </c>
      <c r="I18" s="16" t="s">
        <v>66</v>
      </c>
      <c r="J18" s="16"/>
      <c r="K18" s="16" t="s">
        <v>80</v>
      </c>
      <c r="L18" s="16" t="s">
        <v>207</v>
      </c>
      <c r="M18" s="24"/>
      <c r="N18" s="16">
        <f t="shared" si="0"/>
        <v>2</v>
      </c>
      <c r="O18" s="27">
        <f t="shared" si="1"/>
        <v>0</v>
      </c>
      <c r="P18" s="16"/>
    </row>
    <row r="19" spans="1:16" x14ac:dyDescent="0.25">
      <c r="A19" s="16">
        <v>18</v>
      </c>
      <c r="B19" s="16" t="s">
        <v>59</v>
      </c>
      <c r="C19" s="16" t="s">
        <v>205</v>
      </c>
      <c r="D19" s="16">
        <v>1</v>
      </c>
      <c r="E19" s="16" t="s">
        <v>218</v>
      </c>
      <c r="F19" s="16">
        <v>2</v>
      </c>
      <c r="G19" s="16" t="s">
        <v>14</v>
      </c>
      <c r="H19" s="16" t="s">
        <v>36</v>
      </c>
      <c r="I19" s="16" t="s">
        <v>66</v>
      </c>
      <c r="J19" s="16"/>
      <c r="K19" s="16" t="s">
        <v>80</v>
      </c>
      <c r="L19" s="16" t="s">
        <v>207</v>
      </c>
      <c r="M19" s="24"/>
      <c r="N19" s="16">
        <f t="shared" si="0"/>
        <v>2</v>
      </c>
      <c r="O19" s="27">
        <f t="shared" si="1"/>
        <v>0</v>
      </c>
      <c r="P19" s="16"/>
    </row>
    <row r="20" spans="1:16" x14ac:dyDescent="0.25">
      <c r="A20" s="16">
        <v>19</v>
      </c>
      <c r="B20" s="16" t="s">
        <v>59</v>
      </c>
      <c r="C20" s="16" t="s">
        <v>205</v>
      </c>
      <c r="D20" s="16">
        <v>1</v>
      </c>
      <c r="E20" s="16" t="s">
        <v>219</v>
      </c>
      <c r="F20" s="16">
        <v>2</v>
      </c>
      <c r="G20" s="16" t="s">
        <v>14</v>
      </c>
      <c r="H20" s="16" t="s">
        <v>36</v>
      </c>
      <c r="I20" s="16" t="s">
        <v>66</v>
      </c>
      <c r="J20" s="16"/>
      <c r="K20" s="16" t="s">
        <v>80</v>
      </c>
      <c r="L20" s="16" t="s">
        <v>207</v>
      </c>
      <c r="M20" s="24"/>
      <c r="N20" s="16">
        <f t="shared" si="0"/>
        <v>2</v>
      </c>
      <c r="O20" s="27">
        <f t="shared" si="1"/>
        <v>0</v>
      </c>
      <c r="P20" s="16"/>
    </row>
    <row r="21" spans="1:16" ht="28.8" x14ac:dyDescent="0.25">
      <c r="A21" s="16">
        <v>20</v>
      </c>
      <c r="B21" s="16" t="s">
        <v>59</v>
      </c>
      <c r="C21" s="16" t="s">
        <v>205</v>
      </c>
      <c r="D21" s="16">
        <v>1</v>
      </c>
      <c r="E21" s="16" t="s">
        <v>220</v>
      </c>
      <c r="F21" s="16">
        <v>2</v>
      </c>
      <c r="G21" s="16" t="s">
        <v>14</v>
      </c>
      <c r="H21" s="16" t="s">
        <v>36</v>
      </c>
      <c r="I21" s="16" t="s">
        <v>66</v>
      </c>
      <c r="J21" s="16"/>
      <c r="K21" s="16" t="s">
        <v>80</v>
      </c>
      <c r="L21" s="16" t="s">
        <v>207</v>
      </c>
      <c r="M21" s="24"/>
      <c r="N21" s="16">
        <f t="shared" si="0"/>
        <v>2</v>
      </c>
      <c r="O21" s="27">
        <f t="shared" si="1"/>
        <v>0</v>
      </c>
      <c r="P21" s="16"/>
    </row>
    <row r="22" spans="1:16" ht="28.8" x14ac:dyDescent="0.25">
      <c r="A22" s="16">
        <v>21</v>
      </c>
      <c r="B22" s="16" t="s">
        <v>59</v>
      </c>
      <c r="C22" s="16" t="s">
        <v>205</v>
      </c>
      <c r="D22" s="16">
        <v>1</v>
      </c>
      <c r="E22" s="16" t="s">
        <v>221</v>
      </c>
      <c r="F22" s="16">
        <v>1</v>
      </c>
      <c r="G22" s="16" t="s">
        <v>14</v>
      </c>
      <c r="H22" s="16" t="s">
        <v>36</v>
      </c>
      <c r="I22" s="16" t="s">
        <v>66</v>
      </c>
      <c r="J22" s="16"/>
      <c r="K22" s="16" t="s">
        <v>80</v>
      </c>
      <c r="L22" s="16" t="s">
        <v>207</v>
      </c>
      <c r="M22" s="24"/>
      <c r="N22" s="16">
        <f t="shared" si="0"/>
        <v>1</v>
      </c>
      <c r="O22" s="27">
        <f t="shared" si="1"/>
        <v>0</v>
      </c>
      <c r="P22" s="16"/>
    </row>
    <row r="23" spans="1:16" x14ac:dyDescent="0.25">
      <c r="A23" s="16">
        <v>22</v>
      </c>
      <c r="B23" s="16" t="s">
        <v>59</v>
      </c>
      <c r="C23" s="16" t="s">
        <v>205</v>
      </c>
      <c r="D23" s="16">
        <v>1</v>
      </c>
      <c r="E23" s="16" t="s">
        <v>222</v>
      </c>
      <c r="F23" s="16">
        <v>1</v>
      </c>
      <c r="G23" s="16" t="s">
        <v>14</v>
      </c>
      <c r="H23" s="16" t="s">
        <v>36</v>
      </c>
      <c r="I23" s="16" t="s">
        <v>66</v>
      </c>
      <c r="J23" s="16"/>
      <c r="K23" s="16" t="s">
        <v>80</v>
      </c>
      <c r="L23" s="16" t="s">
        <v>207</v>
      </c>
      <c r="M23" s="24"/>
      <c r="N23" s="16">
        <f t="shared" si="0"/>
        <v>1</v>
      </c>
      <c r="O23" s="27">
        <f t="shared" si="1"/>
        <v>0</v>
      </c>
      <c r="P23" s="16"/>
    </row>
    <row r="24" spans="1:16" ht="28.8" x14ac:dyDescent="0.25">
      <c r="A24" s="16">
        <v>23</v>
      </c>
      <c r="B24" s="16" t="s">
        <v>59</v>
      </c>
      <c r="C24" s="16" t="s">
        <v>205</v>
      </c>
      <c r="D24" s="16">
        <v>1</v>
      </c>
      <c r="E24" s="16" t="s">
        <v>223</v>
      </c>
      <c r="F24" s="16">
        <v>1</v>
      </c>
      <c r="G24" s="16" t="s">
        <v>14</v>
      </c>
      <c r="H24" s="16" t="s">
        <v>36</v>
      </c>
      <c r="I24" s="16" t="s">
        <v>66</v>
      </c>
      <c r="J24" s="16"/>
      <c r="K24" s="16" t="s">
        <v>80</v>
      </c>
      <c r="L24" s="16" t="s">
        <v>207</v>
      </c>
      <c r="M24" s="24"/>
      <c r="N24" s="16">
        <f t="shared" si="0"/>
        <v>1</v>
      </c>
      <c r="O24" s="27">
        <f t="shared" si="1"/>
        <v>0</v>
      </c>
      <c r="P24" s="16"/>
    </row>
    <row r="25" spans="1:16" x14ac:dyDescent="0.25">
      <c r="A25" s="16">
        <v>24</v>
      </c>
      <c r="B25" s="16" t="s">
        <v>59</v>
      </c>
      <c r="C25" s="16" t="s">
        <v>205</v>
      </c>
      <c r="D25" s="16">
        <v>1</v>
      </c>
      <c r="E25" s="16" t="s">
        <v>224</v>
      </c>
      <c r="F25" s="16">
        <v>1</v>
      </c>
      <c r="G25" s="16" t="s">
        <v>14</v>
      </c>
      <c r="H25" s="16" t="s">
        <v>36</v>
      </c>
      <c r="I25" s="16" t="s">
        <v>66</v>
      </c>
      <c r="J25" s="16"/>
      <c r="K25" s="16" t="s">
        <v>80</v>
      </c>
      <c r="L25" s="16" t="s">
        <v>207</v>
      </c>
      <c r="M25" s="24"/>
      <c r="N25" s="16">
        <f t="shared" si="0"/>
        <v>1</v>
      </c>
      <c r="O25" s="27">
        <f t="shared" si="1"/>
        <v>0</v>
      </c>
      <c r="P25" s="16"/>
    </row>
    <row r="26" spans="1:16" x14ac:dyDescent="0.25">
      <c r="A26" s="16">
        <v>25</v>
      </c>
      <c r="B26" s="16" t="s">
        <v>59</v>
      </c>
      <c r="C26" s="16" t="s">
        <v>205</v>
      </c>
      <c r="D26" s="16">
        <v>1</v>
      </c>
      <c r="E26" s="16" t="s">
        <v>225</v>
      </c>
      <c r="F26" s="16">
        <v>2</v>
      </c>
      <c r="G26" s="16" t="s">
        <v>14</v>
      </c>
      <c r="H26" s="16" t="s">
        <v>36</v>
      </c>
      <c r="I26" s="16" t="s">
        <v>66</v>
      </c>
      <c r="J26" s="16"/>
      <c r="K26" s="16" t="s">
        <v>80</v>
      </c>
      <c r="L26" s="16" t="s">
        <v>207</v>
      </c>
      <c r="M26" s="24"/>
      <c r="N26" s="16">
        <f t="shared" si="0"/>
        <v>2</v>
      </c>
      <c r="O26" s="27">
        <f t="shared" si="1"/>
        <v>0</v>
      </c>
      <c r="P26" s="16"/>
    </row>
    <row r="27" spans="1:16" x14ac:dyDescent="0.25">
      <c r="A27" s="16">
        <v>26</v>
      </c>
      <c r="B27" s="16" t="s">
        <v>59</v>
      </c>
      <c r="C27" s="16" t="s">
        <v>205</v>
      </c>
      <c r="D27" s="16">
        <v>1</v>
      </c>
      <c r="E27" s="16" t="s">
        <v>226</v>
      </c>
      <c r="F27" s="16">
        <v>1</v>
      </c>
      <c r="G27" s="16" t="s">
        <v>14</v>
      </c>
      <c r="H27" s="16" t="s">
        <v>36</v>
      </c>
      <c r="I27" s="16" t="s">
        <v>66</v>
      </c>
      <c r="J27" s="16"/>
      <c r="K27" s="16" t="s">
        <v>80</v>
      </c>
      <c r="L27" s="16" t="s">
        <v>207</v>
      </c>
      <c r="M27" s="24"/>
      <c r="N27" s="16">
        <f t="shared" si="0"/>
        <v>1</v>
      </c>
      <c r="O27" s="27">
        <f t="shared" si="1"/>
        <v>0</v>
      </c>
      <c r="P27" s="16"/>
    </row>
    <row r="28" spans="1:16" x14ac:dyDescent="0.25">
      <c r="A28" s="16">
        <v>27</v>
      </c>
      <c r="B28" s="16" t="s">
        <v>59</v>
      </c>
      <c r="C28" s="16" t="s">
        <v>205</v>
      </c>
      <c r="D28" s="16">
        <v>1</v>
      </c>
      <c r="E28" s="16" t="s">
        <v>227</v>
      </c>
      <c r="F28" s="16">
        <v>1</v>
      </c>
      <c r="G28" s="16" t="s">
        <v>14</v>
      </c>
      <c r="H28" s="16" t="s">
        <v>36</v>
      </c>
      <c r="I28" s="16" t="s">
        <v>66</v>
      </c>
      <c r="J28" s="16"/>
      <c r="K28" s="16" t="s">
        <v>80</v>
      </c>
      <c r="L28" s="16" t="s">
        <v>207</v>
      </c>
      <c r="M28" s="24"/>
      <c r="N28" s="16">
        <f t="shared" si="0"/>
        <v>1</v>
      </c>
      <c r="O28" s="27">
        <f t="shared" si="1"/>
        <v>0</v>
      </c>
      <c r="P28" s="16"/>
    </row>
    <row r="29" spans="1:16" x14ac:dyDescent="0.25">
      <c r="A29" s="16">
        <v>28</v>
      </c>
      <c r="B29" s="16" t="s">
        <v>59</v>
      </c>
      <c r="C29" s="16" t="s">
        <v>205</v>
      </c>
      <c r="D29" s="16">
        <v>1</v>
      </c>
      <c r="E29" s="16" t="s">
        <v>228</v>
      </c>
      <c r="F29" s="16">
        <v>2</v>
      </c>
      <c r="G29" s="16" t="s">
        <v>14</v>
      </c>
      <c r="H29" s="16" t="s">
        <v>36</v>
      </c>
      <c r="I29" s="16" t="s">
        <v>66</v>
      </c>
      <c r="J29" s="16"/>
      <c r="K29" s="16" t="s">
        <v>80</v>
      </c>
      <c r="L29" s="16" t="s">
        <v>207</v>
      </c>
      <c r="M29" s="24"/>
      <c r="N29" s="16">
        <f t="shared" si="0"/>
        <v>2</v>
      </c>
      <c r="O29" s="27">
        <f t="shared" si="1"/>
        <v>0</v>
      </c>
      <c r="P29" s="16"/>
    </row>
    <row r="30" spans="1:16" x14ac:dyDescent="0.25">
      <c r="A30" s="16">
        <v>29</v>
      </c>
      <c r="B30" s="16" t="s">
        <v>59</v>
      </c>
      <c r="C30" s="16" t="s">
        <v>205</v>
      </c>
      <c r="D30" s="16">
        <v>1</v>
      </c>
      <c r="E30" s="16" t="s">
        <v>229</v>
      </c>
      <c r="F30" s="16">
        <v>2</v>
      </c>
      <c r="G30" s="16" t="s">
        <v>14</v>
      </c>
      <c r="H30" s="16" t="s">
        <v>36</v>
      </c>
      <c r="I30" s="16" t="s">
        <v>66</v>
      </c>
      <c r="J30" s="16"/>
      <c r="K30" s="16" t="s">
        <v>80</v>
      </c>
      <c r="L30" s="16" t="s">
        <v>207</v>
      </c>
      <c r="M30" s="24"/>
      <c r="N30" s="16">
        <f t="shared" si="0"/>
        <v>2</v>
      </c>
      <c r="O30" s="27">
        <f t="shared" si="1"/>
        <v>0</v>
      </c>
      <c r="P30" s="16"/>
    </row>
    <row r="31" spans="1:16" ht="28.8" x14ac:dyDescent="0.25">
      <c r="A31" s="16">
        <v>30</v>
      </c>
      <c r="B31" s="16" t="s">
        <v>59</v>
      </c>
      <c r="C31" s="16" t="s">
        <v>205</v>
      </c>
      <c r="D31" s="16">
        <v>1</v>
      </c>
      <c r="E31" s="16" t="s">
        <v>230</v>
      </c>
      <c r="F31" s="16">
        <v>2</v>
      </c>
      <c r="G31" s="16" t="s">
        <v>14</v>
      </c>
      <c r="H31" s="16" t="s">
        <v>36</v>
      </c>
      <c r="I31" s="16" t="s">
        <v>66</v>
      </c>
      <c r="J31" s="16"/>
      <c r="K31" s="16" t="s">
        <v>80</v>
      </c>
      <c r="L31" s="16" t="s">
        <v>207</v>
      </c>
      <c r="M31" s="24"/>
      <c r="N31" s="16">
        <f t="shared" si="0"/>
        <v>2</v>
      </c>
      <c r="O31" s="27">
        <f t="shared" si="1"/>
        <v>0</v>
      </c>
      <c r="P31" s="16"/>
    </row>
    <row r="32" spans="1:16" x14ac:dyDescent="0.25">
      <c r="A32" s="16">
        <v>31</v>
      </c>
      <c r="B32" s="16" t="s">
        <v>59</v>
      </c>
      <c r="C32" s="16" t="s">
        <v>205</v>
      </c>
      <c r="D32" s="16">
        <v>1</v>
      </c>
      <c r="E32" s="16" t="s">
        <v>231</v>
      </c>
      <c r="F32" s="16">
        <v>2</v>
      </c>
      <c r="G32" s="16" t="s">
        <v>14</v>
      </c>
      <c r="H32" s="16" t="s">
        <v>36</v>
      </c>
      <c r="I32" s="16" t="s">
        <v>66</v>
      </c>
      <c r="J32" s="16"/>
      <c r="K32" s="16" t="s">
        <v>80</v>
      </c>
      <c r="L32" s="16" t="s">
        <v>207</v>
      </c>
      <c r="M32" s="24"/>
      <c r="N32" s="16">
        <f t="shared" si="0"/>
        <v>2</v>
      </c>
      <c r="O32" s="27">
        <f t="shared" si="1"/>
        <v>0</v>
      </c>
      <c r="P32" s="16"/>
    </row>
    <row r="33" spans="1:16" x14ac:dyDescent="0.25">
      <c r="A33" s="16">
        <v>32</v>
      </c>
      <c r="B33" s="16" t="s">
        <v>59</v>
      </c>
      <c r="C33" s="16" t="s">
        <v>205</v>
      </c>
      <c r="D33" s="16">
        <v>1</v>
      </c>
      <c r="E33" s="16" t="s">
        <v>232</v>
      </c>
      <c r="F33" s="16">
        <v>1</v>
      </c>
      <c r="G33" s="16" t="s">
        <v>14</v>
      </c>
      <c r="H33" s="16" t="s">
        <v>36</v>
      </c>
      <c r="I33" s="16" t="s">
        <v>66</v>
      </c>
      <c r="J33" s="16"/>
      <c r="K33" s="16" t="s">
        <v>80</v>
      </c>
      <c r="L33" s="16" t="s">
        <v>207</v>
      </c>
      <c r="M33" s="24"/>
      <c r="N33" s="16">
        <f t="shared" si="0"/>
        <v>1</v>
      </c>
      <c r="O33" s="27">
        <f t="shared" si="1"/>
        <v>0</v>
      </c>
      <c r="P33" s="16"/>
    </row>
    <row r="34" spans="1:16" ht="28.8" x14ac:dyDescent="0.25">
      <c r="A34" s="16">
        <v>33</v>
      </c>
      <c r="B34" s="16" t="s">
        <v>59</v>
      </c>
      <c r="C34" s="16" t="s">
        <v>205</v>
      </c>
      <c r="D34" s="16">
        <v>1</v>
      </c>
      <c r="E34" s="16" t="s">
        <v>233</v>
      </c>
      <c r="F34" s="16">
        <v>2</v>
      </c>
      <c r="G34" s="16" t="s">
        <v>14</v>
      </c>
      <c r="H34" s="16" t="s">
        <v>36</v>
      </c>
      <c r="I34" s="16" t="s">
        <v>66</v>
      </c>
      <c r="J34" s="16"/>
      <c r="K34" s="16" t="s">
        <v>80</v>
      </c>
      <c r="L34" s="16" t="s">
        <v>207</v>
      </c>
      <c r="M34" s="24"/>
      <c r="N34" s="16">
        <f t="shared" si="0"/>
        <v>2</v>
      </c>
      <c r="O34" s="27">
        <f t="shared" si="1"/>
        <v>0</v>
      </c>
      <c r="P34" s="16"/>
    </row>
    <row r="35" spans="1:16" ht="28.8" x14ac:dyDescent="0.25">
      <c r="A35" s="16">
        <v>34</v>
      </c>
      <c r="B35" s="16" t="s">
        <v>59</v>
      </c>
      <c r="C35" s="16" t="s">
        <v>205</v>
      </c>
      <c r="D35" s="16">
        <v>1</v>
      </c>
      <c r="E35" s="16" t="s">
        <v>234</v>
      </c>
      <c r="F35" s="16">
        <v>4</v>
      </c>
      <c r="G35" s="16" t="s">
        <v>14</v>
      </c>
      <c r="H35" s="16" t="s">
        <v>36</v>
      </c>
      <c r="I35" s="16" t="s">
        <v>66</v>
      </c>
      <c r="J35" s="16"/>
      <c r="K35" s="16" t="s">
        <v>80</v>
      </c>
      <c r="L35" s="16" t="s">
        <v>207</v>
      </c>
      <c r="M35" s="24"/>
      <c r="N35" s="16">
        <f t="shared" si="0"/>
        <v>4</v>
      </c>
      <c r="O35" s="27">
        <f t="shared" si="1"/>
        <v>0</v>
      </c>
      <c r="P35" s="16"/>
    </row>
    <row r="36" spans="1:16" x14ac:dyDescent="0.25">
      <c r="A36" s="16">
        <v>35</v>
      </c>
      <c r="B36" s="16" t="s">
        <v>59</v>
      </c>
      <c r="C36" s="16" t="s">
        <v>205</v>
      </c>
      <c r="D36" s="16">
        <v>1</v>
      </c>
      <c r="E36" s="16" t="s">
        <v>235</v>
      </c>
      <c r="F36" s="16">
        <v>2</v>
      </c>
      <c r="G36" s="16" t="s">
        <v>14</v>
      </c>
      <c r="H36" s="16" t="s">
        <v>36</v>
      </c>
      <c r="I36" s="16" t="s">
        <v>66</v>
      </c>
      <c r="J36" s="16"/>
      <c r="K36" s="16" t="s">
        <v>80</v>
      </c>
      <c r="L36" s="16" t="s">
        <v>207</v>
      </c>
      <c r="M36" s="24"/>
      <c r="N36" s="16">
        <f t="shared" si="0"/>
        <v>2</v>
      </c>
      <c r="O36" s="27">
        <f t="shared" si="1"/>
        <v>0</v>
      </c>
      <c r="P36" s="16"/>
    </row>
    <row r="37" spans="1:16" x14ac:dyDescent="0.25">
      <c r="A37" s="16">
        <v>36</v>
      </c>
      <c r="B37" s="16" t="s">
        <v>59</v>
      </c>
      <c r="C37" s="16" t="s">
        <v>205</v>
      </c>
      <c r="D37" s="16">
        <v>1</v>
      </c>
      <c r="E37" s="16" t="s">
        <v>236</v>
      </c>
      <c r="F37" s="16">
        <v>4</v>
      </c>
      <c r="G37" s="16" t="s">
        <v>14</v>
      </c>
      <c r="H37" s="16" t="s">
        <v>36</v>
      </c>
      <c r="I37" s="16" t="s">
        <v>66</v>
      </c>
      <c r="J37" s="16"/>
      <c r="K37" s="16" t="s">
        <v>80</v>
      </c>
      <c r="L37" s="16" t="s">
        <v>207</v>
      </c>
      <c r="M37" s="24"/>
      <c r="N37" s="16">
        <f t="shared" si="0"/>
        <v>4</v>
      </c>
      <c r="O37" s="27">
        <f t="shared" si="1"/>
        <v>0</v>
      </c>
      <c r="P37" s="16"/>
    </row>
    <row r="38" spans="1:16" x14ac:dyDescent="0.25">
      <c r="A38" s="16">
        <v>37</v>
      </c>
      <c r="B38" s="16" t="s">
        <v>59</v>
      </c>
      <c r="C38" s="16" t="s">
        <v>205</v>
      </c>
      <c r="D38" s="16">
        <v>1</v>
      </c>
      <c r="E38" s="16" t="s">
        <v>237</v>
      </c>
      <c r="F38" s="16">
        <v>1</v>
      </c>
      <c r="G38" s="16" t="s">
        <v>14</v>
      </c>
      <c r="H38" s="16" t="s">
        <v>0</v>
      </c>
      <c r="I38" s="16" t="s">
        <v>32</v>
      </c>
      <c r="J38" s="16"/>
      <c r="K38" s="16" t="s">
        <v>84</v>
      </c>
      <c r="L38" s="16" t="s">
        <v>238</v>
      </c>
      <c r="M38" s="24"/>
      <c r="N38" s="16">
        <f t="shared" si="0"/>
        <v>1</v>
      </c>
      <c r="O38" s="27">
        <f t="shared" si="1"/>
        <v>0</v>
      </c>
      <c r="P38" s="16"/>
    </row>
    <row r="39" spans="1:16" x14ac:dyDescent="0.25">
      <c r="A39" s="16">
        <v>38</v>
      </c>
      <c r="B39" s="16" t="s">
        <v>59</v>
      </c>
      <c r="C39" s="16" t="s">
        <v>205</v>
      </c>
      <c r="D39" s="16">
        <v>1</v>
      </c>
      <c r="E39" s="16" t="s">
        <v>239</v>
      </c>
      <c r="F39" s="16">
        <v>1</v>
      </c>
      <c r="G39" s="16" t="s">
        <v>14</v>
      </c>
      <c r="H39" s="16" t="s">
        <v>0</v>
      </c>
      <c r="I39" s="16" t="s">
        <v>32</v>
      </c>
      <c r="J39" s="16"/>
      <c r="K39" s="16" t="s">
        <v>84</v>
      </c>
      <c r="L39" s="16" t="s">
        <v>238</v>
      </c>
      <c r="M39" s="24"/>
      <c r="N39" s="16">
        <f t="shared" si="0"/>
        <v>1</v>
      </c>
      <c r="O39" s="27">
        <f t="shared" si="1"/>
        <v>0</v>
      </c>
      <c r="P39" s="16"/>
    </row>
    <row r="40" spans="1:16" ht="28.8" x14ac:dyDescent="0.25">
      <c r="A40" s="16">
        <v>39</v>
      </c>
      <c r="B40" s="16" t="s">
        <v>59</v>
      </c>
      <c r="C40" s="16" t="s">
        <v>205</v>
      </c>
      <c r="D40" s="16">
        <v>1</v>
      </c>
      <c r="E40" s="16" t="s">
        <v>240</v>
      </c>
      <c r="F40" s="16">
        <v>4</v>
      </c>
      <c r="G40" s="16" t="s">
        <v>14</v>
      </c>
      <c r="H40" s="16" t="s">
        <v>23</v>
      </c>
      <c r="I40" s="16" t="s">
        <v>32</v>
      </c>
      <c r="J40" s="16"/>
      <c r="K40" s="16" t="s">
        <v>84</v>
      </c>
      <c r="L40" s="16" t="s">
        <v>241</v>
      </c>
      <c r="M40" s="24"/>
      <c r="N40" s="16">
        <f t="shared" si="0"/>
        <v>4</v>
      </c>
      <c r="O40" s="27">
        <f t="shared" si="1"/>
        <v>0</v>
      </c>
      <c r="P40" s="16"/>
    </row>
    <row r="41" spans="1:16" x14ac:dyDescent="0.25">
      <c r="A41" s="16">
        <v>40</v>
      </c>
      <c r="B41" s="16" t="s">
        <v>59</v>
      </c>
      <c r="C41" s="16" t="s">
        <v>205</v>
      </c>
      <c r="D41" s="16">
        <v>1</v>
      </c>
      <c r="E41" s="16" t="s">
        <v>242</v>
      </c>
      <c r="F41" s="16">
        <v>2</v>
      </c>
      <c r="G41" s="16" t="s">
        <v>14</v>
      </c>
      <c r="H41" s="16" t="s">
        <v>23</v>
      </c>
      <c r="I41" s="16" t="s">
        <v>32</v>
      </c>
      <c r="J41" s="16"/>
      <c r="K41" s="16" t="s">
        <v>84</v>
      </c>
      <c r="L41" s="16" t="s">
        <v>241</v>
      </c>
      <c r="M41" s="24"/>
      <c r="N41" s="16">
        <f t="shared" si="0"/>
        <v>2</v>
      </c>
      <c r="O41" s="27">
        <f t="shared" si="1"/>
        <v>0</v>
      </c>
      <c r="P41" s="16"/>
    </row>
    <row r="42" spans="1:16" ht="28.8" x14ac:dyDescent="0.25">
      <c r="A42" s="16">
        <v>41</v>
      </c>
      <c r="B42" s="16" t="s">
        <v>59</v>
      </c>
      <c r="C42" s="16" t="s">
        <v>205</v>
      </c>
      <c r="D42" s="16">
        <v>1</v>
      </c>
      <c r="E42" s="16" t="s">
        <v>243</v>
      </c>
      <c r="F42" s="16">
        <v>4</v>
      </c>
      <c r="G42" s="16" t="s">
        <v>14</v>
      </c>
      <c r="H42" s="16" t="s">
        <v>23</v>
      </c>
      <c r="I42" s="16" t="s">
        <v>32</v>
      </c>
      <c r="J42" s="16"/>
      <c r="K42" s="16" t="s">
        <v>84</v>
      </c>
      <c r="L42" s="16" t="s">
        <v>241</v>
      </c>
      <c r="M42" s="24"/>
      <c r="N42" s="16">
        <f t="shared" si="0"/>
        <v>4</v>
      </c>
      <c r="O42" s="27">
        <f t="shared" si="1"/>
        <v>0</v>
      </c>
      <c r="P42" s="16"/>
    </row>
    <row r="43" spans="1:16" ht="28.8" x14ac:dyDescent="0.25">
      <c r="A43" s="16">
        <v>42</v>
      </c>
      <c r="B43" s="16" t="s">
        <v>59</v>
      </c>
      <c r="C43" s="16" t="s">
        <v>205</v>
      </c>
      <c r="D43" s="16">
        <v>1</v>
      </c>
      <c r="E43" s="16" t="s">
        <v>244</v>
      </c>
      <c r="F43" s="16">
        <v>2</v>
      </c>
      <c r="G43" s="16" t="s">
        <v>14</v>
      </c>
      <c r="H43" s="16" t="s">
        <v>23</v>
      </c>
      <c r="I43" s="16" t="s">
        <v>32</v>
      </c>
      <c r="J43" s="16"/>
      <c r="K43" s="16" t="s">
        <v>84</v>
      </c>
      <c r="L43" s="16" t="s">
        <v>241</v>
      </c>
      <c r="M43" s="24"/>
      <c r="N43" s="16">
        <f t="shared" si="0"/>
        <v>2</v>
      </c>
      <c r="O43" s="27">
        <f t="shared" si="1"/>
        <v>0</v>
      </c>
      <c r="P43" s="16"/>
    </row>
    <row r="44" spans="1:16" ht="28.8" x14ac:dyDescent="0.25">
      <c r="A44" s="16">
        <v>43</v>
      </c>
      <c r="B44" s="16" t="s">
        <v>59</v>
      </c>
      <c r="C44" s="16" t="s">
        <v>205</v>
      </c>
      <c r="D44" s="16">
        <v>1</v>
      </c>
      <c r="E44" s="16" t="s">
        <v>245</v>
      </c>
      <c r="F44" s="16">
        <v>2</v>
      </c>
      <c r="G44" s="16" t="s">
        <v>14</v>
      </c>
      <c r="H44" s="16" t="s">
        <v>23</v>
      </c>
      <c r="I44" s="16" t="s">
        <v>32</v>
      </c>
      <c r="J44" s="16"/>
      <c r="K44" s="16" t="s">
        <v>84</v>
      </c>
      <c r="L44" s="16" t="s">
        <v>241</v>
      </c>
      <c r="M44" s="24"/>
      <c r="N44" s="16">
        <f t="shared" si="0"/>
        <v>2</v>
      </c>
      <c r="O44" s="27">
        <f t="shared" si="1"/>
        <v>0</v>
      </c>
      <c r="P44" s="16"/>
    </row>
    <row r="45" spans="1:16" ht="28.8" x14ac:dyDescent="0.25">
      <c r="A45" s="16">
        <v>44</v>
      </c>
      <c r="B45" s="16" t="s">
        <v>59</v>
      </c>
      <c r="C45" s="16" t="s">
        <v>205</v>
      </c>
      <c r="D45" s="16">
        <v>1</v>
      </c>
      <c r="E45" s="16" t="s">
        <v>246</v>
      </c>
      <c r="F45" s="16">
        <v>2</v>
      </c>
      <c r="G45" s="16" t="s">
        <v>14</v>
      </c>
      <c r="H45" s="16" t="s">
        <v>23</v>
      </c>
      <c r="I45" s="16" t="s">
        <v>32</v>
      </c>
      <c r="J45" s="16"/>
      <c r="K45" s="16" t="s">
        <v>84</v>
      </c>
      <c r="L45" s="16" t="s">
        <v>241</v>
      </c>
      <c r="M45" s="24"/>
      <c r="N45" s="16">
        <f t="shared" si="0"/>
        <v>2</v>
      </c>
      <c r="O45" s="27">
        <f t="shared" si="1"/>
        <v>0</v>
      </c>
      <c r="P45" s="16"/>
    </row>
    <row r="46" spans="1:16" ht="28.8" x14ac:dyDescent="0.25">
      <c r="A46" s="16">
        <v>45</v>
      </c>
      <c r="B46" s="16" t="s">
        <v>59</v>
      </c>
      <c r="C46" s="16" t="s">
        <v>205</v>
      </c>
      <c r="D46" s="16">
        <v>1</v>
      </c>
      <c r="E46" s="16" t="s">
        <v>247</v>
      </c>
      <c r="F46" s="16">
        <v>4</v>
      </c>
      <c r="G46" s="16" t="s">
        <v>14</v>
      </c>
      <c r="H46" s="16" t="s">
        <v>23</v>
      </c>
      <c r="I46" s="16" t="s">
        <v>32</v>
      </c>
      <c r="J46" s="16"/>
      <c r="K46" s="16" t="s">
        <v>84</v>
      </c>
      <c r="L46" s="16" t="s">
        <v>241</v>
      </c>
      <c r="M46" s="24"/>
      <c r="N46" s="16">
        <f t="shared" si="0"/>
        <v>4</v>
      </c>
      <c r="O46" s="27">
        <f t="shared" si="1"/>
        <v>0</v>
      </c>
      <c r="P46" s="16"/>
    </row>
    <row r="47" spans="1:16" ht="28.8" x14ac:dyDescent="0.25">
      <c r="A47" s="16">
        <v>46</v>
      </c>
      <c r="B47" s="16" t="s">
        <v>59</v>
      </c>
      <c r="C47" s="16" t="s">
        <v>205</v>
      </c>
      <c r="D47" s="16">
        <v>1</v>
      </c>
      <c r="E47" s="16" t="s">
        <v>248</v>
      </c>
      <c r="F47" s="16">
        <v>2</v>
      </c>
      <c r="G47" s="16" t="s">
        <v>14</v>
      </c>
      <c r="H47" s="16" t="s">
        <v>23</v>
      </c>
      <c r="I47" s="16" t="s">
        <v>32</v>
      </c>
      <c r="J47" s="16"/>
      <c r="K47" s="16" t="s">
        <v>84</v>
      </c>
      <c r="L47" s="16" t="s">
        <v>241</v>
      </c>
      <c r="M47" s="24"/>
      <c r="N47" s="16">
        <f t="shared" si="0"/>
        <v>2</v>
      </c>
      <c r="O47" s="27">
        <f t="shared" si="1"/>
        <v>0</v>
      </c>
      <c r="P47" s="16"/>
    </row>
    <row r="48" spans="1:16" ht="28.8" x14ac:dyDescent="0.25">
      <c r="A48" s="16">
        <v>47</v>
      </c>
      <c r="B48" s="16" t="s">
        <v>59</v>
      </c>
      <c r="C48" s="16" t="s">
        <v>205</v>
      </c>
      <c r="D48" s="16">
        <v>1</v>
      </c>
      <c r="E48" s="16" t="s">
        <v>249</v>
      </c>
      <c r="F48" s="16">
        <v>2</v>
      </c>
      <c r="G48" s="16" t="s">
        <v>14</v>
      </c>
      <c r="H48" s="16" t="s">
        <v>23</v>
      </c>
      <c r="I48" s="16" t="s">
        <v>32</v>
      </c>
      <c r="J48" s="16"/>
      <c r="K48" s="16" t="s">
        <v>84</v>
      </c>
      <c r="L48" s="16" t="s">
        <v>241</v>
      </c>
      <c r="M48" s="24"/>
      <c r="N48" s="16">
        <f t="shared" si="0"/>
        <v>2</v>
      </c>
      <c r="O48" s="27">
        <f t="shared" si="1"/>
        <v>0</v>
      </c>
      <c r="P48" s="16"/>
    </row>
    <row r="49" spans="1:16" ht="28.8" x14ac:dyDescent="0.25">
      <c r="A49" s="16">
        <v>48</v>
      </c>
      <c r="B49" s="16" t="s">
        <v>59</v>
      </c>
      <c r="C49" s="16" t="s">
        <v>205</v>
      </c>
      <c r="D49" s="16">
        <v>1</v>
      </c>
      <c r="E49" s="16" t="s">
        <v>250</v>
      </c>
      <c r="F49" s="16">
        <v>2</v>
      </c>
      <c r="G49" s="16" t="s">
        <v>14</v>
      </c>
      <c r="H49" s="16" t="s">
        <v>23</v>
      </c>
      <c r="I49" s="16" t="s">
        <v>32</v>
      </c>
      <c r="J49" s="16"/>
      <c r="K49" s="16" t="s">
        <v>84</v>
      </c>
      <c r="L49" s="16" t="s">
        <v>241</v>
      </c>
      <c r="M49" s="24"/>
      <c r="N49" s="16">
        <f t="shared" si="0"/>
        <v>2</v>
      </c>
      <c r="O49" s="27">
        <f t="shared" si="1"/>
        <v>0</v>
      </c>
      <c r="P49" s="16"/>
    </row>
    <row r="50" spans="1:16" ht="28.8" x14ac:dyDescent="0.25">
      <c r="A50" s="16">
        <v>49</v>
      </c>
      <c r="B50" s="16" t="s">
        <v>59</v>
      </c>
      <c r="C50" s="16" t="s">
        <v>205</v>
      </c>
      <c r="D50" s="16">
        <v>1</v>
      </c>
      <c r="E50" s="16" t="s">
        <v>251</v>
      </c>
      <c r="F50" s="16">
        <v>2</v>
      </c>
      <c r="G50" s="16" t="s">
        <v>14</v>
      </c>
      <c r="H50" s="16" t="s">
        <v>23</v>
      </c>
      <c r="I50" s="16" t="s">
        <v>32</v>
      </c>
      <c r="J50" s="16"/>
      <c r="K50" s="16" t="s">
        <v>84</v>
      </c>
      <c r="L50" s="16" t="s">
        <v>241</v>
      </c>
      <c r="M50" s="24"/>
      <c r="N50" s="16">
        <f t="shared" si="0"/>
        <v>2</v>
      </c>
      <c r="O50" s="27">
        <f t="shared" si="1"/>
        <v>0</v>
      </c>
      <c r="P50" s="16"/>
    </row>
    <row r="51" spans="1:16" ht="28.8" x14ac:dyDescent="0.25">
      <c r="A51" s="16">
        <v>50</v>
      </c>
      <c r="B51" s="16" t="s">
        <v>59</v>
      </c>
      <c r="C51" s="16" t="s">
        <v>205</v>
      </c>
      <c r="D51" s="16">
        <v>1</v>
      </c>
      <c r="E51" s="16" t="s">
        <v>252</v>
      </c>
      <c r="F51" s="16">
        <v>2</v>
      </c>
      <c r="G51" s="16" t="s">
        <v>14</v>
      </c>
      <c r="H51" s="16" t="s">
        <v>23</v>
      </c>
      <c r="I51" s="16" t="s">
        <v>32</v>
      </c>
      <c r="J51" s="16"/>
      <c r="K51" s="16" t="s">
        <v>84</v>
      </c>
      <c r="L51" s="16" t="s">
        <v>241</v>
      </c>
      <c r="M51" s="24"/>
      <c r="N51" s="16">
        <f t="shared" si="0"/>
        <v>2</v>
      </c>
      <c r="O51" s="27">
        <f t="shared" si="1"/>
        <v>0</v>
      </c>
      <c r="P51" s="16"/>
    </row>
    <row r="52" spans="1:16" ht="28.8" x14ac:dyDescent="0.25">
      <c r="A52" s="16">
        <v>51</v>
      </c>
      <c r="B52" s="16" t="s">
        <v>59</v>
      </c>
      <c r="C52" s="16" t="s">
        <v>205</v>
      </c>
      <c r="D52" s="16">
        <v>1</v>
      </c>
      <c r="E52" s="16" t="s">
        <v>253</v>
      </c>
      <c r="F52" s="16">
        <v>2</v>
      </c>
      <c r="G52" s="16" t="s">
        <v>14</v>
      </c>
      <c r="H52" s="16" t="s">
        <v>23</v>
      </c>
      <c r="I52" s="16" t="s">
        <v>32</v>
      </c>
      <c r="J52" s="16"/>
      <c r="K52" s="16" t="s">
        <v>84</v>
      </c>
      <c r="L52" s="16" t="s">
        <v>241</v>
      </c>
      <c r="M52" s="24"/>
      <c r="N52" s="16">
        <f t="shared" si="0"/>
        <v>2</v>
      </c>
      <c r="O52" s="27">
        <f t="shared" si="1"/>
        <v>0</v>
      </c>
      <c r="P52" s="16"/>
    </row>
    <row r="53" spans="1:16" x14ac:dyDescent="0.25">
      <c r="A53" s="16">
        <v>52</v>
      </c>
      <c r="B53" s="16" t="s">
        <v>59</v>
      </c>
      <c r="C53" s="16" t="s">
        <v>205</v>
      </c>
      <c r="D53" s="16">
        <v>1</v>
      </c>
      <c r="E53" s="16" t="s">
        <v>254</v>
      </c>
      <c r="F53" s="16">
        <v>34</v>
      </c>
      <c r="G53" s="16" t="s">
        <v>14</v>
      </c>
      <c r="H53" s="16" t="s">
        <v>23</v>
      </c>
      <c r="I53" s="16" t="s">
        <v>68</v>
      </c>
      <c r="J53" s="16"/>
      <c r="K53" s="16" t="s">
        <v>80</v>
      </c>
      <c r="L53" s="16" t="s">
        <v>241</v>
      </c>
      <c r="M53" s="24">
        <v>8</v>
      </c>
      <c r="N53" s="16">
        <f t="shared" si="0"/>
        <v>34</v>
      </c>
      <c r="O53" s="27">
        <f t="shared" si="1"/>
        <v>272</v>
      </c>
      <c r="P53" s="16"/>
    </row>
    <row r="54" spans="1:16" ht="28.8" x14ac:dyDescent="0.25">
      <c r="A54" s="16">
        <v>53</v>
      </c>
      <c r="B54" s="16" t="s">
        <v>59</v>
      </c>
      <c r="C54" s="16" t="s">
        <v>205</v>
      </c>
      <c r="D54" s="16">
        <v>1</v>
      </c>
      <c r="E54" s="16" t="s">
        <v>255</v>
      </c>
      <c r="F54" s="16">
        <v>1</v>
      </c>
      <c r="G54" s="16" t="s">
        <v>13</v>
      </c>
      <c r="H54" s="16" t="s">
        <v>28</v>
      </c>
      <c r="I54" s="16" t="s">
        <v>68</v>
      </c>
      <c r="J54" s="16" t="s">
        <v>256</v>
      </c>
      <c r="K54" s="16" t="s">
        <v>194</v>
      </c>
      <c r="L54" s="16"/>
      <c r="M54" s="24">
        <v>89</v>
      </c>
      <c r="N54" s="16">
        <f t="shared" si="0"/>
        <v>1</v>
      </c>
      <c r="O54" s="27">
        <f t="shared" si="1"/>
        <v>89</v>
      </c>
      <c r="P54" s="16"/>
    </row>
    <row r="55" spans="1:16" x14ac:dyDescent="0.25">
      <c r="A55" s="16">
        <v>54</v>
      </c>
      <c r="B55" s="16" t="s">
        <v>59</v>
      </c>
      <c r="C55" s="16" t="s">
        <v>205</v>
      </c>
      <c r="D55" s="16">
        <v>1</v>
      </c>
      <c r="E55" s="16" t="s">
        <v>257</v>
      </c>
      <c r="F55" s="16">
        <v>1</v>
      </c>
      <c r="G55" s="16" t="s">
        <v>13</v>
      </c>
      <c r="H55" s="16" t="s">
        <v>28</v>
      </c>
      <c r="I55" s="16" t="s">
        <v>68</v>
      </c>
      <c r="J55" s="16" t="s">
        <v>258</v>
      </c>
      <c r="K55" s="16" t="s">
        <v>194</v>
      </c>
      <c r="L55" s="16"/>
      <c r="M55" s="24">
        <v>429</v>
      </c>
      <c r="N55" s="16">
        <f t="shared" si="0"/>
        <v>1</v>
      </c>
      <c r="O55" s="27">
        <f t="shared" si="1"/>
        <v>429</v>
      </c>
      <c r="P55" s="16"/>
    </row>
    <row r="56" spans="1:16" x14ac:dyDescent="0.25">
      <c r="A56" s="16">
        <v>55</v>
      </c>
      <c r="B56" s="16" t="s">
        <v>59</v>
      </c>
      <c r="C56" s="16" t="s">
        <v>205</v>
      </c>
      <c r="D56" s="16">
        <v>1</v>
      </c>
      <c r="E56" s="16" t="s">
        <v>259</v>
      </c>
      <c r="F56" s="16">
        <v>1</v>
      </c>
      <c r="G56" s="16" t="s">
        <v>13</v>
      </c>
      <c r="H56" s="16" t="s">
        <v>28</v>
      </c>
      <c r="I56" s="16" t="s">
        <v>68</v>
      </c>
      <c r="J56" s="16"/>
      <c r="K56" s="16" t="s">
        <v>194</v>
      </c>
      <c r="L56" s="16"/>
      <c r="M56" s="24">
        <v>139</v>
      </c>
      <c r="N56" s="16">
        <f t="shared" si="0"/>
        <v>1</v>
      </c>
      <c r="O56" s="27">
        <f t="shared" si="1"/>
        <v>139</v>
      </c>
      <c r="P56" s="16"/>
    </row>
    <row r="57" spans="1:16" x14ac:dyDescent="0.25">
      <c r="A57" s="16">
        <v>56</v>
      </c>
      <c r="B57" s="16" t="s">
        <v>59</v>
      </c>
      <c r="C57" s="16" t="s">
        <v>205</v>
      </c>
      <c r="D57" s="16">
        <v>1</v>
      </c>
      <c r="E57" s="16" t="s">
        <v>131</v>
      </c>
      <c r="F57" s="16">
        <v>8</v>
      </c>
      <c r="G57" s="16" t="s">
        <v>14</v>
      </c>
      <c r="H57" s="16" t="s">
        <v>38</v>
      </c>
      <c r="I57" s="16" t="s">
        <v>68</v>
      </c>
      <c r="J57" s="16" t="s">
        <v>260</v>
      </c>
      <c r="K57" s="16"/>
      <c r="L57" s="16" t="s">
        <v>241</v>
      </c>
      <c r="M57" s="24">
        <v>2.1</v>
      </c>
      <c r="N57" s="16">
        <f t="shared" si="0"/>
        <v>8</v>
      </c>
      <c r="O57" s="27">
        <f t="shared" si="1"/>
        <v>16.8</v>
      </c>
      <c r="P57" s="16"/>
    </row>
    <row r="58" spans="1:16" x14ac:dyDescent="0.25">
      <c r="A58" s="16">
        <v>57</v>
      </c>
      <c r="B58" s="16" t="s">
        <v>59</v>
      </c>
      <c r="C58" s="16" t="s">
        <v>205</v>
      </c>
      <c r="D58" s="16">
        <v>1</v>
      </c>
      <c r="E58" s="16" t="s">
        <v>261</v>
      </c>
      <c r="F58" s="16">
        <v>1</v>
      </c>
      <c r="G58" s="16" t="s">
        <v>14</v>
      </c>
      <c r="H58" s="16" t="s">
        <v>38</v>
      </c>
      <c r="I58" s="16" t="s">
        <v>68</v>
      </c>
      <c r="J58" s="16"/>
      <c r="K58" s="16"/>
      <c r="L58" s="16" t="s">
        <v>262</v>
      </c>
      <c r="M58" s="24">
        <v>0.22</v>
      </c>
      <c r="N58" s="16">
        <f t="shared" si="0"/>
        <v>1</v>
      </c>
      <c r="O58" s="27">
        <f t="shared" si="1"/>
        <v>0.22</v>
      </c>
      <c r="P58" s="16"/>
    </row>
    <row r="59" spans="1:16" x14ac:dyDescent="0.25">
      <c r="A59" s="16">
        <v>58</v>
      </c>
      <c r="B59" s="16" t="s">
        <v>59</v>
      </c>
      <c r="C59" s="16" t="s">
        <v>170</v>
      </c>
      <c r="D59" s="16">
        <v>1</v>
      </c>
      <c r="E59" s="16" t="s">
        <v>263</v>
      </c>
      <c r="F59" s="16">
        <v>1</v>
      </c>
      <c r="G59" s="16" t="s">
        <v>14</v>
      </c>
      <c r="H59" s="16" t="s">
        <v>36</v>
      </c>
      <c r="I59" s="16" t="s">
        <v>66</v>
      </c>
      <c r="J59" s="16"/>
      <c r="K59" s="16" t="s">
        <v>80</v>
      </c>
      <c r="L59" s="16" t="s">
        <v>207</v>
      </c>
      <c r="M59" s="24"/>
      <c r="N59" s="16">
        <f t="shared" si="0"/>
        <v>1</v>
      </c>
      <c r="O59" s="27">
        <f t="shared" si="1"/>
        <v>0</v>
      </c>
      <c r="P59" s="16"/>
    </row>
    <row r="60" spans="1:16" x14ac:dyDescent="0.25">
      <c r="A60" s="16">
        <v>59</v>
      </c>
      <c r="B60" s="16" t="s">
        <v>59</v>
      </c>
      <c r="C60" s="16" t="s">
        <v>170</v>
      </c>
      <c r="D60" s="16">
        <v>1</v>
      </c>
      <c r="E60" s="16" t="s">
        <v>264</v>
      </c>
      <c r="F60" s="16">
        <v>1</v>
      </c>
      <c r="G60" s="16" t="s">
        <v>14</v>
      </c>
      <c r="H60" s="16" t="s">
        <v>36</v>
      </c>
      <c r="I60" s="16" t="s">
        <v>66</v>
      </c>
      <c r="J60" s="16"/>
      <c r="K60" s="16" t="s">
        <v>80</v>
      </c>
      <c r="L60" s="16" t="s">
        <v>207</v>
      </c>
      <c r="M60" s="24"/>
      <c r="N60" s="16">
        <f t="shared" si="0"/>
        <v>1</v>
      </c>
      <c r="O60" s="27">
        <f t="shared" si="1"/>
        <v>0</v>
      </c>
      <c r="P60" s="16"/>
    </row>
    <row r="61" spans="1:16" x14ac:dyDescent="0.25">
      <c r="A61" s="16">
        <v>60</v>
      </c>
      <c r="B61" s="16" t="s">
        <v>59</v>
      </c>
      <c r="C61" s="16" t="s">
        <v>170</v>
      </c>
      <c r="D61" s="16">
        <v>1</v>
      </c>
      <c r="E61" s="16" t="s">
        <v>265</v>
      </c>
      <c r="F61" s="16">
        <v>1</v>
      </c>
      <c r="G61" s="16" t="s">
        <v>14</v>
      </c>
      <c r="H61" s="16" t="s">
        <v>36</v>
      </c>
      <c r="I61" s="16" t="s">
        <v>66</v>
      </c>
      <c r="J61" s="16"/>
      <c r="K61" s="16" t="s">
        <v>80</v>
      </c>
      <c r="L61" s="16" t="s">
        <v>207</v>
      </c>
      <c r="M61" s="24"/>
      <c r="N61" s="16">
        <f t="shared" si="0"/>
        <v>1</v>
      </c>
      <c r="O61" s="27">
        <f t="shared" si="1"/>
        <v>0</v>
      </c>
      <c r="P61" s="16"/>
    </row>
    <row r="62" spans="1:16" ht="28.8" x14ac:dyDescent="0.25">
      <c r="A62" s="16">
        <v>61</v>
      </c>
      <c r="B62" s="16" t="s">
        <v>59</v>
      </c>
      <c r="C62" s="16" t="s">
        <v>170</v>
      </c>
      <c r="D62" s="16">
        <v>1</v>
      </c>
      <c r="E62" s="16" t="s">
        <v>266</v>
      </c>
      <c r="F62" s="16">
        <v>1</v>
      </c>
      <c r="G62" s="16" t="s">
        <v>14</v>
      </c>
      <c r="H62" s="16" t="s">
        <v>36</v>
      </c>
      <c r="I62" s="16" t="s">
        <v>66</v>
      </c>
      <c r="J62" s="16"/>
      <c r="K62" s="16" t="s">
        <v>80</v>
      </c>
      <c r="L62" s="16" t="s">
        <v>207</v>
      </c>
      <c r="M62" s="24"/>
      <c r="N62" s="16">
        <f t="shared" si="0"/>
        <v>1</v>
      </c>
      <c r="O62" s="27">
        <f t="shared" si="1"/>
        <v>0</v>
      </c>
      <c r="P62" s="16"/>
    </row>
    <row r="63" spans="1:16" ht="28.8" x14ac:dyDescent="0.25">
      <c r="A63" s="16">
        <v>62</v>
      </c>
      <c r="B63" s="16" t="s">
        <v>59</v>
      </c>
      <c r="C63" s="16" t="s">
        <v>170</v>
      </c>
      <c r="D63" s="16">
        <v>1</v>
      </c>
      <c r="E63" s="16" t="s">
        <v>267</v>
      </c>
      <c r="F63" s="16">
        <v>1</v>
      </c>
      <c r="G63" s="16" t="s">
        <v>14</v>
      </c>
      <c r="H63" s="16" t="s">
        <v>36</v>
      </c>
      <c r="I63" s="16" t="s">
        <v>66</v>
      </c>
      <c r="J63" s="16"/>
      <c r="K63" s="16" t="s">
        <v>80</v>
      </c>
      <c r="L63" s="16" t="s">
        <v>207</v>
      </c>
      <c r="M63" s="24"/>
      <c r="N63" s="16">
        <f t="shared" si="0"/>
        <v>1</v>
      </c>
      <c r="O63" s="27">
        <f t="shared" si="1"/>
        <v>0</v>
      </c>
      <c r="P63" s="16"/>
    </row>
    <row r="64" spans="1:16" x14ac:dyDescent="0.25">
      <c r="A64" s="16">
        <v>63</v>
      </c>
      <c r="B64" s="16" t="s">
        <v>59</v>
      </c>
      <c r="C64" s="16" t="s">
        <v>170</v>
      </c>
      <c r="D64" s="16">
        <v>1</v>
      </c>
      <c r="E64" s="16" t="s">
        <v>268</v>
      </c>
      <c r="F64" s="16">
        <v>2</v>
      </c>
      <c r="G64" s="16" t="s">
        <v>14</v>
      </c>
      <c r="H64" s="16" t="s">
        <v>36</v>
      </c>
      <c r="I64" s="16" t="s">
        <v>66</v>
      </c>
      <c r="J64" s="16"/>
      <c r="K64" s="16" t="s">
        <v>80</v>
      </c>
      <c r="L64" s="16" t="s">
        <v>207</v>
      </c>
      <c r="M64" s="24"/>
      <c r="N64" s="16">
        <f t="shared" si="0"/>
        <v>2</v>
      </c>
      <c r="O64" s="27">
        <f t="shared" si="1"/>
        <v>0</v>
      </c>
      <c r="P64" s="16"/>
    </row>
    <row r="65" spans="1:16" x14ac:dyDescent="0.25">
      <c r="A65" s="16">
        <v>64</v>
      </c>
      <c r="B65" s="16" t="s">
        <v>59</v>
      </c>
      <c r="C65" s="16" t="s">
        <v>170</v>
      </c>
      <c r="D65" s="16">
        <v>1</v>
      </c>
      <c r="E65" s="16" t="s">
        <v>269</v>
      </c>
      <c r="F65" s="16">
        <v>2</v>
      </c>
      <c r="G65" s="16" t="s">
        <v>14</v>
      </c>
      <c r="H65" s="16" t="s">
        <v>36</v>
      </c>
      <c r="I65" s="16" t="s">
        <v>66</v>
      </c>
      <c r="J65" s="16"/>
      <c r="K65" s="16" t="s">
        <v>80</v>
      </c>
      <c r="L65" s="16" t="s">
        <v>207</v>
      </c>
      <c r="M65" s="24"/>
      <c r="N65" s="16">
        <f t="shared" si="0"/>
        <v>2</v>
      </c>
      <c r="O65" s="27">
        <f t="shared" si="1"/>
        <v>0</v>
      </c>
      <c r="P65" s="16"/>
    </row>
    <row r="66" spans="1:16" x14ac:dyDescent="0.25">
      <c r="A66" s="16">
        <v>65</v>
      </c>
      <c r="B66" s="16" t="s">
        <v>59</v>
      </c>
      <c r="C66" s="16" t="s">
        <v>170</v>
      </c>
      <c r="D66" s="16">
        <v>1</v>
      </c>
      <c r="E66" s="16" t="s">
        <v>270</v>
      </c>
      <c r="F66" s="16">
        <v>1</v>
      </c>
      <c r="G66" s="16" t="s">
        <v>14</v>
      </c>
      <c r="H66" s="16" t="s">
        <v>0</v>
      </c>
      <c r="I66" s="16" t="s">
        <v>32</v>
      </c>
      <c r="J66" s="16"/>
      <c r="K66" s="16" t="s">
        <v>84</v>
      </c>
      <c r="L66" s="16" t="s">
        <v>238</v>
      </c>
      <c r="M66" s="24"/>
      <c r="N66" s="16">
        <f t="shared" ref="N66:N129" si="2">D66*F66</f>
        <v>1</v>
      </c>
      <c r="O66" s="27">
        <f t="shared" ref="O66:O129" si="3">M66*N66</f>
        <v>0</v>
      </c>
      <c r="P66" s="16"/>
    </row>
    <row r="67" spans="1:16" x14ac:dyDescent="0.25">
      <c r="A67" s="16">
        <v>66</v>
      </c>
      <c r="B67" s="16" t="s">
        <v>59</v>
      </c>
      <c r="C67" s="16" t="s">
        <v>170</v>
      </c>
      <c r="D67" s="16">
        <v>1</v>
      </c>
      <c r="E67" s="16" t="s">
        <v>271</v>
      </c>
      <c r="F67" s="16">
        <v>1</v>
      </c>
      <c r="G67" s="16" t="s">
        <v>14</v>
      </c>
      <c r="H67" s="16" t="s">
        <v>0</v>
      </c>
      <c r="I67" s="16" t="s">
        <v>32</v>
      </c>
      <c r="J67" s="16"/>
      <c r="K67" s="16" t="s">
        <v>84</v>
      </c>
      <c r="L67" s="16" t="s">
        <v>238</v>
      </c>
      <c r="M67" s="24"/>
      <c r="N67" s="16">
        <f t="shared" si="2"/>
        <v>1</v>
      </c>
      <c r="O67" s="27">
        <f t="shared" si="3"/>
        <v>0</v>
      </c>
      <c r="P67" s="16"/>
    </row>
    <row r="68" spans="1:16" x14ac:dyDescent="0.25">
      <c r="A68" s="16">
        <v>67</v>
      </c>
      <c r="B68" s="16" t="s">
        <v>59</v>
      </c>
      <c r="C68" s="16" t="s">
        <v>170</v>
      </c>
      <c r="D68" s="16">
        <v>1</v>
      </c>
      <c r="E68" s="16" t="s">
        <v>272</v>
      </c>
      <c r="F68" s="16">
        <v>1</v>
      </c>
      <c r="G68" s="16" t="s">
        <v>14</v>
      </c>
      <c r="H68" s="16" t="s">
        <v>0</v>
      </c>
      <c r="I68" s="16" t="s">
        <v>32</v>
      </c>
      <c r="J68" s="16"/>
      <c r="K68" s="16" t="s">
        <v>84</v>
      </c>
      <c r="L68" s="16" t="s">
        <v>238</v>
      </c>
      <c r="M68" s="24"/>
      <c r="N68" s="16">
        <f t="shared" si="2"/>
        <v>1</v>
      </c>
      <c r="O68" s="27">
        <f t="shared" si="3"/>
        <v>0</v>
      </c>
      <c r="P68" s="16"/>
    </row>
    <row r="69" spans="1:16" x14ac:dyDescent="0.25">
      <c r="A69" s="16">
        <v>68</v>
      </c>
      <c r="B69" s="16" t="s">
        <v>59</v>
      </c>
      <c r="C69" s="16" t="s">
        <v>170</v>
      </c>
      <c r="D69" s="16">
        <v>1</v>
      </c>
      <c r="E69" s="16" t="s">
        <v>273</v>
      </c>
      <c r="F69" s="16">
        <v>2</v>
      </c>
      <c r="G69" s="16" t="s">
        <v>14</v>
      </c>
      <c r="H69" s="16" t="s">
        <v>0</v>
      </c>
      <c r="I69" s="16" t="s">
        <v>32</v>
      </c>
      <c r="J69" s="16"/>
      <c r="K69" s="16" t="s">
        <v>84</v>
      </c>
      <c r="L69" s="16" t="s">
        <v>238</v>
      </c>
      <c r="M69" s="24"/>
      <c r="N69" s="16">
        <f t="shared" si="2"/>
        <v>2</v>
      </c>
      <c r="O69" s="27">
        <f t="shared" si="3"/>
        <v>0</v>
      </c>
      <c r="P69" s="16"/>
    </row>
    <row r="70" spans="1:16" x14ac:dyDescent="0.25">
      <c r="A70" s="16">
        <v>69</v>
      </c>
      <c r="B70" s="16" t="s">
        <v>59</v>
      </c>
      <c r="C70" s="16" t="s">
        <v>170</v>
      </c>
      <c r="D70" s="16">
        <v>1</v>
      </c>
      <c r="E70" s="16" t="s">
        <v>274</v>
      </c>
      <c r="F70" s="16">
        <v>1</v>
      </c>
      <c r="G70" s="16" t="s">
        <v>14</v>
      </c>
      <c r="H70" s="16" t="s">
        <v>0</v>
      </c>
      <c r="I70" s="16" t="s">
        <v>32</v>
      </c>
      <c r="J70" s="16"/>
      <c r="K70" s="16" t="s">
        <v>84</v>
      </c>
      <c r="L70" s="16" t="s">
        <v>238</v>
      </c>
      <c r="M70" s="24"/>
      <c r="N70" s="16">
        <f t="shared" si="2"/>
        <v>1</v>
      </c>
      <c r="O70" s="27">
        <f t="shared" si="3"/>
        <v>0</v>
      </c>
      <c r="P70" s="16"/>
    </row>
    <row r="71" spans="1:16" x14ac:dyDescent="0.25">
      <c r="A71" s="16">
        <v>70</v>
      </c>
      <c r="B71" s="16" t="s">
        <v>59</v>
      </c>
      <c r="C71" s="16" t="s">
        <v>170</v>
      </c>
      <c r="D71" s="16">
        <v>1</v>
      </c>
      <c r="E71" s="16" t="s">
        <v>275</v>
      </c>
      <c r="F71" s="16">
        <v>1</v>
      </c>
      <c r="G71" s="16" t="s">
        <v>14</v>
      </c>
      <c r="H71" s="16" t="s">
        <v>0</v>
      </c>
      <c r="I71" s="16" t="s">
        <v>32</v>
      </c>
      <c r="J71" s="16"/>
      <c r="K71" s="16" t="s">
        <v>84</v>
      </c>
      <c r="L71" s="16" t="s">
        <v>238</v>
      </c>
      <c r="M71" s="24"/>
      <c r="N71" s="16">
        <f t="shared" si="2"/>
        <v>1</v>
      </c>
      <c r="O71" s="27">
        <f t="shared" si="3"/>
        <v>0</v>
      </c>
      <c r="P71" s="16"/>
    </row>
    <row r="72" spans="1:16" x14ac:dyDescent="0.25">
      <c r="A72" s="16">
        <v>71</v>
      </c>
      <c r="B72" s="16" t="s">
        <v>59</v>
      </c>
      <c r="C72" s="16" t="s">
        <v>170</v>
      </c>
      <c r="D72" s="16">
        <v>1</v>
      </c>
      <c r="E72" s="16" t="s">
        <v>276</v>
      </c>
      <c r="F72" s="16">
        <v>1</v>
      </c>
      <c r="G72" s="16" t="s">
        <v>14</v>
      </c>
      <c r="H72" s="16" t="s">
        <v>0</v>
      </c>
      <c r="I72" s="16" t="s">
        <v>32</v>
      </c>
      <c r="J72" s="16"/>
      <c r="K72" s="16" t="s">
        <v>84</v>
      </c>
      <c r="L72" s="16"/>
      <c r="M72" s="24"/>
      <c r="N72" s="16">
        <f t="shared" si="2"/>
        <v>1</v>
      </c>
      <c r="O72" s="27">
        <f t="shared" si="3"/>
        <v>0</v>
      </c>
      <c r="P72" s="16"/>
    </row>
    <row r="73" spans="1:16" ht="28.8" x14ac:dyDescent="0.25">
      <c r="A73" s="16">
        <v>72</v>
      </c>
      <c r="B73" s="16" t="s">
        <v>59</v>
      </c>
      <c r="C73" s="16" t="s">
        <v>170</v>
      </c>
      <c r="D73" s="16">
        <v>1</v>
      </c>
      <c r="E73" s="16" t="s">
        <v>277</v>
      </c>
      <c r="F73" s="16">
        <v>1</v>
      </c>
      <c r="G73" s="16" t="s">
        <v>13</v>
      </c>
      <c r="H73" s="16" t="s">
        <v>28</v>
      </c>
      <c r="I73" s="16" t="s">
        <v>68</v>
      </c>
      <c r="J73" s="16" t="s">
        <v>278</v>
      </c>
      <c r="K73" s="16" t="s">
        <v>194</v>
      </c>
      <c r="L73" s="16"/>
      <c r="M73" s="24">
        <v>499</v>
      </c>
      <c r="N73" s="16">
        <f t="shared" si="2"/>
        <v>1</v>
      </c>
      <c r="O73" s="27">
        <f t="shared" si="3"/>
        <v>499</v>
      </c>
      <c r="P73" s="16"/>
    </row>
    <row r="74" spans="1:16" ht="28.8" x14ac:dyDescent="0.25">
      <c r="A74" s="16">
        <v>73</v>
      </c>
      <c r="B74" s="16" t="s">
        <v>59</v>
      </c>
      <c r="C74" s="16" t="s">
        <v>170</v>
      </c>
      <c r="D74" s="16">
        <v>1</v>
      </c>
      <c r="E74" s="16" t="s">
        <v>279</v>
      </c>
      <c r="F74" s="16">
        <v>1</v>
      </c>
      <c r="G74" s="16" t="s">
        <v>13</v>
      </c>
      <c r="H74" s="16" t="s">
        <v>28</v>
      </c>
      <c r="I74" s="16" t="s">
        <v>68</v>
      </c>
      <c r="J74" s="16" t="s">
        <v>280</v>
      </c>
      <c r="K74" s="16" t="s">
        <v>194</v>
      </c>
      <c r="L74" s="16"/>
      <c r="M74" s="24">
        <v>399</v>
      </c>
      <c r="N74" s="16">
        <f t="shared" si="2"/>
        <v>1</v>
      </c>
      <c r="O74" s="27">
        <f t="shared" si="3"/>
        <v>399</v>
      </c>
      <c r="P74" s="16"/>
    </row>
    <row r="75" spans="1:16" x14ac:dyDescent="0.25">
      <c r="A75" s="16">
        <v>74</v>
      </c>
      <c r="B75" s="16" t="s">
        <v>59</v>
      </c>
      <c r="C75" s="16" t="s">
        <v>170</v>
      </c>
      <c r="D75" s="16">
        <v>1</v>
      </c>
      <c r="E75" s="16" t="s">
        <v>281</v>
      </c>
      <c r="F75" s="16">
        <v>15</v>
      </c>
      <c r="G75" s="16" t="s">
        <v>14</v>
      </c>
      <c r="H75" s="16" t="s">
        <v>38</v>
      </c>
      <c r="I75" s="16" t="s">
        <v>68</v>
      </c>
      <c r="J75" s="16" t="s">
        <v>282</v>
      </c>
      <c r="K75" s="16" t="s">
        <v>283</v>
      </c>
      <c r="L75" s="16" t="s">
        <v>284</v>
      </c>
      <c r="M75" s="24">
        <v>1.0900000000000001</v>
      </c>
      <c r="N75" s="16">
        <f t="shared" si="2"/>
        <v>15</v>
      </c>
      <c r="O75" s="27">
        <f t="shared" si="3"/>
        <v>16.350000000000001</v>
      </c>
      <c r="P75" s="16"/>
    </row>
    <row r="76" spans="1:16" x14ac:dyDescent="0.25">
      <c r="A76" s="16">
        <v>75</v>
      </c>
      <c r="B76" s="16" t="s">
        <v>59</v>
      </c>
      <c r="C76" s="16" t="s">
        <v>170</v>
      </c>
      <c r="D76" s="16">
        <v>1</v>
      </c>
      <c r="E76" s="16" t="s">
        <v>285</v>
      </c>
      <c r="F76" s="16">
        <v>11</v>
      </c>
      <c r="G76" s="16" t="s">
        <v>14</v>
      </c>
      <c r="H76" s="16" t="s">
        <v>38</v>
      </c>
      <c r="I76" s="16" t="s">
        <v>68</v>
      </c>
      <c r="J76" s="16" t="s">
        <v>286</v>
      </c>
      <c r="K76" s="16" t="s">
        <v>283</v>
      </c>
      <c r="L76" s="16" t="s">
        <v>284</v>
      </c>
      <c r="M76" s="24">
        <v>0.89</v>
      </c>
      <c r="N76" s="16">
        <f t="shared" si="2"/>
        <v>11</v>
      </c>
      <c r="O76" s="27">
        <f t="shared" si="3"/>
        <v>9.7900000000000009</v>
      </c>
      <c r="P76" s="16"/>
    </row>
    <row r="77" spans="1:16" ht="28.8" x14ac:dyDescent="0.25">
      <c r="A77" s="16">
        <v>76</v>
      </c>
      <c r="B77" s="16" t="s">
        <v>59</v>
      </c>
      <c r="C77" s="16" t="s">
        <v>287</v>
      </c>
      <c r="D77" s="16">
        <v>1</v>
      </c>
      <c r="E77" s="16" t="s">
        <v>287</v>
      </c>
      <c r="F77" s="16">
        <v>1</v>
      </c>
      <c r="G77" s="16" t="s">
        <v>14</v>
      </c>
      <c r="H77" s="16" t="s">
        <v>36</v>
      </c>
      <c r="I77" s="16" t="s">
        <v>66</v>
      </c>
      <c r="J77" s="16"/>
      <c r="K77" s="16" t="s">
        <v>80</v>
      </c>
      <c r="L77" s="16" t="s">
        <v>288</v>
      </c>
      <c r="M77" s="24">
        <v>1450</v>
      </c>
      <c r="N77" s="16">
        <f t="shared" si="2"/>
        <v>1</v>
      </c>
      <c r="O77" s="27">
        <f t="shared" si="3"/>
        <v>1450</v>
      </c>
      <c r="P77" s="16"/>
    </row>
    <row r="78" spans="1:16" x14ac:dyDescent="0.25">
      <c r="A78" s="16">
        <v>77</v>
      </c>
      <c r="B78" s="16" t="s">
        <v>59</v>
      </c>
      <c r="C78" s="16" t="s">
        <v>289</v>
      </c>
      <c r="D78" s="16">
        <v>1</v>
      </c>
      <c r="E78" s="16" t="s">
        <v>290</v>
      </c>
      <c r="F78" s="16">
        <v>1</v>
      </c>
      <c r="G78" s="16" t="s">
        <v>14</v>
      </c>
      <c r="H78" s="16" t="s">
        <v>23</v>
      </c>
      <c r="I78" s="16" t="s">
        <v>32</v>
      </c>
      <c r="J78" s="16"/>
      <c r="K78" s="16" t="s">
        <v>84</v>
      </c>
      <c r="L78" s="16" t="s">
        <v>241</v>
      </c>
      <c r="M78" s="24">
        <v>220</v>
      </c>
      <c r="N78" s="16">
        <f t="shared" si="2"/>
        <v>1</v>
      </c>
      <c r="O78" s="27">
        <f t="shared" si="3"/>
        <v>220</v>
      </c>
      <c r="P78" s="16"/>
    </row>
    <row r="79" spans="1:16" ht="28.8" x14ac:dyDescent="0.25">
      <c r="A79" s="16">
        <v>78</v>
      </c>
      <c r="B79" s="16" t="s">
        <v>59</v>
      </c>
      <c r="C79" s="16" t="s">
        <v>291</v>
      </c>
      <c r="D79" s="16">
        <v>4</v>
      </c>
      <c r="E79" s="16" t="s">
        <v>292</v>
      </c>
      <c r="F79" s="16">
        <v>1</v>
      </c>
      <c r="G79" s="16" t="s">
        <v>14</v>
      </c>
      <c r="H79" s="16" t="s">
        <v>36</v>
      </c>
      <c r="I79" s="16" t="s">
        <v>66</v>
      </c>
      <c r="J79" s="16"/>
      <c r="K79" s="16" t="s">
        <v>80</v>
      </c>
      <c r="L79" s="16" t="s">
        <v>293</v>
      </c>
      <c r="M79" s="24"/>
      <c r="N79" s="16">
        <f t="shared" si="2"/>
        <v>4</v>
      </c>
      <c r="O79" s="27">
        <f t="shared" si="3"/>
        <v>0</v>
      </c>
      <c r="P79" s="16"/>
    </row>
    <row r="80" spans="1:16" ht="28.8" x14ac:dyDescent="0.25">
      <c r="A80" s="16">
        <v>79</v>
      </c>
      <c r="B80" s="16" t="s">
        <v>59</v>
      </c>
      <c r="C80" s="16" t="s">
        <v>291</v>
      </c>
      <c r="D80" s="16">
        <v>4</v>
      </c>
      <c r="E80" s="16" t="s">
        <v>294</v>
      </c>
      <c r="F80" s="16">
        <v>1</v>
      </c>
      <c r="G80" s="16" t="s">
        <v>14</v>
      </c>
      <c r="H80" s="16" t="s">
        <v>36</v>
      </c>
      <c r="I80" s="16" t="s">
        <v>66</v>
      </c>
      <c r="J80" s="16"/>
      <c r="K80" s="16" t="s">
        <v>80</v>
      </c>
      <c r="L80" s="16" t="s">
        <v>293</v>
      </c>
      <c r="M80" s="24"/>
      <c r="N80" s="16">
        <f t="shared" si="2"/>
        <v>4</v>
      </c>
      <c r="O80" s="27">
        <f t="shared" si="3"/>
        <v>0</v>
      </c>
      <c r="P80" s="16"/>
    </row>
    <row r="81" spans="1:16" x14ac:dyDescent="0.25">
      <c r="A81" s="16">
        <v>80</v>
      </c>
      <c r="B81" s="16" t="s">
        <v>59</v>
      </c>
      <c r="C81" s="16" t="s">
        <v>291</v>
      </c>
      <c r="D81" s="16">
        <v>4</v>
      </c>
      <c r="E81" s="16" t="s">
        <v>295</v>
      </c>
      <c r="F81" s="16">
        <v>1</v>
      </c>
      <c r="G81" s="16" t="s">
        <v>14</v>
      </c>
      <c r="H81" s="16" t="s">
        <v>36</v>
      </c>
      <c r="I81" s="16" t="s">
        <v>66</v>
      </c>
      <c r="J81" s="16"/>
      <c r="K81" s="16" t="s">
        <v>80</v>
      </c>
      <c r="L81" s="16" t="s">
        <v>293</v>
      </c>
      <c r="M81" s="24"/>
      <c r="N81" s="16">
        <f t="shared" si="2"/>
        <v>4</v>
      </c>
      <c r="O81" s="27">
        <f t="shared" si="3"/>
        <v>0</v>
      </c>
      <c r="P81" s="16"/>
    </row>
    <row r="82" spans="1:16" x14ac:dyDescent="0.25">
      <c r="A82" s="16">
        <v>81</v>
      </c>
      <c r="B82" s="16" t="s">
        <v>59</v>
      </c>
      <c r="C82" s="16" t="s">
        <v>291</v>
      </c>
      <c r="D82" s="16">
        <v>4</v>
      </c>
      <c r="E82" s="16" t="s">
        <v>296</v>
      </c>
      <c r="F82" s="16">
        <v>1</v>
      </c>
      <c r="G82" s="16" t="s">
        <v>14</v>
      </c>
      <c r="H82" s="16" t="s">
        <v>36</v>
      </c>
      <c r="I82" s="16" t="s">
        <v>66</v>
      </c>
      <c r="J82" s="16"/>
      <c r="K82" s="16" t="s">
        <v>80</v>
      </c>
      <c r="L82" s="16" t="s">
        <v>293</v>
      </c>
      <c r="M82" s="24"/>
      <c r="N82" s="16">
        <f t="shared" si="2"/>
        <v>4</v>
      </c>
      <c r="O82" s="27">
        <f t="shared" si="3"/>
        <v>0</v>
      </c>
      <c r="P82" s="16"/>
    </row>
    <row r="83" spans="1:16" x14ac:dyDescent="0.25">
      <c r="A83" s="16">
        <v>82</v>
      </c>
      <c r="B83" s="16" t="s">
        <v>59</v>
      </c>
      <c r="C83" s="16" t="s">
        <v>291</v>
      </c>
      <c r="D83" s="16">
        <v>4</v>
      </c>
      <c r="E83" s="16" t="s">
        <v>297</v>
      </c>
      <c r="F83" s="16">
        <v>1</v>
      </c>
      <c r="G83" s="16" t="s">
        <v>14</v>
      </c>
      <c r="H83" s="16" t="s">
        <v>36</v>
      </c>
      <c r="I83" s="16" t="s">
        <v>66</v>
      </c>
      <c r="J83" s="16"/>
      <c r="K83" s="16" t="s">
        <v>80</v>
      </c>
      <c r="L83" s="16" t="s">
        <v>293</v>
      </c>
      <c r="M83" s="24"/>
      <c r="N83" s="16">
        <f t="shared" si="2"/>
        <v>4</v>
      </c>
      <c r="O83" s="27">
        <f t="shared" si="3"/>
        <v>0</v>
      </c>
      <c r="P83" s="16"/>
    </row>
    <row r="84" spans="1:16" x14ac:dyDescent="0.25">
      <c r="A84" s="16">
        <v>83</v>
      </c>
      <c r="B84" s="16" t="s">
        <v>59</v>
      </c>
      <c r="C84" s="16" t="s">
        <v>291</v>
      </c>
      <c r="D84" s="16">
        <v>4</v>
      </c>
      <c r="E84" s="16" t="s">
        <v>298</v>
      </c>
      <c r="F84" s="16">
        <v>1</v>
      </c>
      <c r="G84" s="16" t="s">
        <v>14</v>
      </c>
      <c r="H84" s="16" t="s">
        <v>36</v>
      </c>
      <c r="I84" s="16" t="s">
        <v>66</v>
      </c>
      <c r="J84" s="16"/>
      <c r="K84" s="16" t="s">
        <v>80</v>
      </c>
      <c r="L84" s="16" t="s">
        <v>293</v>
      </c>
      <c r="M84" s="24"/>
      <c r="N84" s="16">
        <f t="shared" si="2"/>
        <v>4</v>
      </c>
      <c r="O84" s="27">
        <f t="shared" si="3"/>
        <v>0</v>
      </c>
      <c r="P84" s="16"/>
    </row>
    <row r="85" spans="1:16" ht="28.8" x14ac:dyDescent="0.25">
      <c r="A85" s="16">
        <v>84</v>
      </c>
      <c r="B85" s="16" t="s">
        <v>59</v>
      </c>
      <c r="C85" s="16" t="s">
        <v>291</v>
      </c>
      <c r="D85" s="16">
        <v>4</v>
      </c>
      <c r="E85" s="16" t="s">
        <v>299</v>
      </c>
      <c r="F85" s="16">
        <v>1</v>
      </c>
      <c r="G85" s="16" t="s">
        <v>14</v>
      </c>
      <c r="H85" s="16" t="s">
        <v>23</v>
      </c>
      <c r="I85" s="16" t="s">
        <v>68</v>
      </c>
      <c r="J85" s="16"/>
      <c r="K85" s="16"/>
      <c r="L85" s="16" t="s">
        <v>241</v>
      </c>
      <c r="M85" s="24">
        <v>12.5</v>
      </c>
      <c r="N85" s="16">
        <f t="shared" si="2"/>
        <v>4</v>
      </c>
      <c r="O85" s="27">
        <f t="shared" si="3"/>
        <v>50</v>
      </c>
      <c r="P85" s="16"/>
    </row>
    <row r="86" spans="1:16" ht="28.8" x14ac:dyDescent="0.25">
      <c r="A86" s="16">
        <v>85</v>
      </c>
      <c r="B86" s="16" t="s">
        <v>59</v>
      </c>
      <c r="C86" s="16" t="s">
        <v>291</v>
      </c>
      <c r="D86" s="16">
        <v>4</v>
      </c>
      <c r="E86" s="16" t="s">
        <v>277</v>
      </c>
      <c r="F86" s="16">
        <v>1</v>
      </c>
      <c r="G86" s="16" t="s">
        <v>13</v>
      </c>
      <c r="H86" s="16" t="s">
        <v>28</v>
      </c>
      <c r="I86" s="16" t="s">
        <v>68</v>
      </c>
      <c r="J86" s="16" t="s">
        <v>278</v>
      </c>
      <c r="K86" s="16" t="s">
        <v>194</v>
      </c>
      <c r="L86" s="16"/>
      <c r="M86" s="24">
        <v>499</v>
      </c>
      <c r="N86" s="16">
        <f t="shared" si="2"/>
        <v>4</v>
      </c>
      <c r="O86" s="27">
        <f t="shared" si="3"/>
        <v>1996</v>
      </c>
      <c r="P86" s="16"/>
    </row>
    <row r="87" spans="1:16" ht="28.8" x14ac:dyDescent="0.25">
      <c r="A87" s="16">
        <v>86</v>
      </c>
      <c r="B87" s="16" t="s">
        <v>59</v>
      </c>
      <c r="C87" s="16" t="s">
        <v>291</v>
      </c>
      <c r="D87" s="16">
        <v>4</v>
      </c>
      <c r="E87" s="16" t="s">
        <v>300</v>
      </c>
      <c r="F87" s="16">
        <v>1</v>
      </c>
      <c r="G87" s="16" t="s">
        <v>14</v>
      </c>
      <c r="H87" s="16" t="s">
        <v>28</v>
      </c>
      <c r="I87" s="16" t="s">
        <v>68</v>
      </c>
      <c r="J87" s="16" t="s">
        <v>301</v>
      </c>
      <c r="K87" s="16" t="s">
        <v>194</v>
      </c>
      <c r="L87" s="16"/>
      <c r="M87" s="24">
        <v>499</v>
      </c>
      <c r="N87" s="16">
        <f t="shared" si="2"/>
        <v>4</v>
      </c>
      <c r="O87" s="27">
        <f t="shared" si="3"/>
        <v>1996</v>
      </c>
      <c r="P87" s="16"/>
    </row>
    <row r="88" spans="1:16" ht="28.8" x14ac:dyDescent="0.25">
      <c r="A88" s="16">
        <v>87</v>
      </c>
      <c r="B88" s="16" t="s">
        <v>59</v>
      </c>
      <c r="C88" s="16" t="s">
        <v>291</v>
      </c>
      <c r="D88" s="16">
        <v>4</v>
      </c>
      <c r="E88" s="16" t="s">
        <v>279</v>
      </c>
      <c r="F88" s="16">
        <v>1</v>
      </c>
      <c r="G88" s="16" t="s">
        <v>13</v>
      </c>
      <c r="H88" s="16" t="s">
        <v>28</v>
      </c>
      <c r="I88" s="16" t="s">
        <v>68</v>
      </c>
      <c r="J88" s="16" t="s">
        <v>280</v>
      </c>
      <c r="K88" s="16" t="s">
        <v>194</v>
      </c>
      <c r="L88" s="16"/>
      <c r="M88" s="24">
        <v>399</v>
      </c>
      <c r="N88" s="16">
        <f t="shared" si="2"/>
        <v>4</v>
      </c>
      <c r="O88" s="27">
        <f t="shared" si="3"/>
        <v>1596</v>
      </c>
      <c r="P88" s="16"/>
    </row>
    <row r="89" spans="1:16" x14ac:dyDescent="0.25">
      <c r="A89" s="16">
        <v>88</v>
      </c>
      <c r="B89" s="16" t="s">
        <v>59</v>
      </c>
      <c r="C89" s="16" t="s">
        <v>291</v>
      </c>
      <c r="D89" s="16">
        <v>4</v>
      </c>
      <c r="E89" s="16" t="s">
        <v>302</v>
      </c>
      <c r="F89" s="16">
        <v>3</v>
      </c>
      <c r="G89" s="16" t="s">
        <v>14</v>
      </c>
      <c r="H89" s="16" t="s">
        <v>38</v>
      </c>
      <c r="I89" s="16" t="s">
        <v>68</v>
      </c>
      <c r="J89" s="16" t="s">
        <v>303</v>
      </c>
      <c r="K89" s="16" t="s">
        <v>304</v>
      </c>
      <c r="L89" s="16" t="s">
        <v>284</v>
      </c>
      <c r="M89" s="24">
        <v>1.5</v>
      </c>
      <c r="N89" s="16">
        <f t="shared" si="2"/>
        <v>12</v>
      </c>
      <c r="O89" s="27">
        <f t="shared" si="3"/>
        <v>18</v>
      </c>
      <c r="P89" s="16"/>
    </row>
    <row r="90" spans="1:16" ht="28.8" x14ac:dyDescent="0.25">
      <c r="A90" s="16">
        <v>89</v>
      </c>
      <c r="B90" s="16" t="s">
        <v>59</v>
      </c>
      <c r="C90" s="16" t="s">
        <v>291</v>
      </c>
      <c r="D90" s="16">
        <v>4</v>
      </c>
      <c r="E90" s="16" t="s">
        <v>305</v>
      </c>
      <c r="F90" s="16">
        <v>2</v>
      </c>
      <c r="G90" s="16" t="s">
        <v>14</v>
      </c>
      <c r="H90" s="16" t="s">
        <v>38</v>
      </c>
      <c r="I90" s="16" t="s">
        <v>68</v>
      </c>
      <c r="J90" s="16">
        <v>51100</v>
      </c>
      <c r="K90" s="16" t="s">
        <v>304</v>
      </c>
      <c r="L90" s="16" t="s">
        <v>284</v>
      </c>
      <c r="M90" s="24">
        <v>1.24</v>
      </c>
      <c r="N90" s="16">
        <f t="shared" si="2"/>
        <v>8</v>
      </c>
      <c r="O90" s="27">
        <f t="shared" si="3"/>
        <v>9.92</v>
      </c>
      <c r="P90" s="16"/>
    </row>
    <row r="91" spans="1:16" x14ac:dyDescent="0.25">
      <c r="A91" s="16">
        <v>90</v>
      </c>
      <c r="B91" s="16" t="s">
        <v>59</v>
      </c>
      <c r="C91" s="16" t="s">
        <v>291</v>
      </c>
      <c r="D91" s="16">
        <v>4</v>
      </c>
      <c r="E91" s="16" t="s">
        <v>306</v>
      </c>
      <c r="F91" s="16">
        <v>2</v>
      </c>
      <c r="G91" s="16" t="s">
        <v>14</v>
      </c>
      <c r="H91" s="16" t="s">
        <v>38</v>
      </c>
      <c r="I91" s="16" t="s">
        <v>68</v>
      </c>
      <c r="J91" s="16" t="s">
        <v>307</v>
      </c>
      <c r="K91" s="16" t="s">
        <v>283</v>
      </c>
      <c r="L91" s="16" t="s">
        <v>284</v>
      </c>
      <c r="M91" s="24">
        <v>8</v>
      </c>
      <c r="N91" s="16">
        <f t="shared" si="2"/>
        <v>8</v>
      </c>
      <c r="O91" s="27">
        <f t="shared" si="3"/>
        <v>64</v>
      </c>
      <c r="P91" s="16"/>
    </row>
    <row r="92" spans="1:16" x14ac:dyDescent="0.25">
      <c r="A92" s="16">
        <v>91</v>
      </c>
      <c r="B92" s="16" t="s">
        <v>308</v>
      </c>
      <c r="C92" s="16" t="s">
        <v>309</v>
      </c>
      <c r="D92" s="16">
        <v>1</v>
      </c>
      <c r="E92" s="16" t="s">
        <v>310</v>
      </c>
      <c r="F92" s="16">
        <v>1</v>
      </c>
      <c r="G92" s="16" t="s">
        <v>13</v>
      </c>
      <c r="H92" s="16" t="s">
        <v>28</v>
      </c>
      <c r="I92" s="16" t="s">
        <v>68</v>
      </c>
      <c r="J92" s="16" t="s">
        <v>311</v>
      </c>
      <c r="K92" s="16" t="s">
        <v>194</v>
      </c>
      <c r="L92" s="16"/>
      <c r="M92" s="24">
        <v>629</v>
      </c>
      <c r="N92" s="16">
        <f t="shared" si="2"/>
        <v>1</v>
      </c>
      <c r="O92" s="27">
        <f t="shared" si="3"/>
        <v>629</v>
      </c>
      <c r="P92" s="16"/>
    </row>
    <row r="93" spans="1:16" x14ac:dyDescent="0.25">
      <c r="A93" s="16">
        <v>92</v>
      </c>
      <c r="B93" s="16" t="s">
        <v>308</v>
      </c>
      <c r="C93" s="16" t="s">
        <v>312</v>
      </c>
      <c r="D93" s="16">
        <v>1</v>
      </c>
      <c r="E93" s="16" t="s">
        <v>313</v>
      </c>
      <c r="F93" s="16">
        <v>1</v>
      </c>
      <c r="G93" s="16" t="s">
        <v>13</v>
      </c>
      <c r="H93" s="16" t="s">
        <v>28</v>
      </c>
      <c r="I93" s="16" t="s">
        <v>68</v>
      </c>
      <c r="J93" s="16" t="s">
        <v>314</v>
      </c>
      <c r="K93" s="16" t="s">
        <v>194</v>
      </c>
      <c r="L93" s="16"/>
      <c r="M93" s="24">
        <v>169</v>
      </c>
      <c r="N93" s="16">
        <f t="shared" si="2"/>
        <v>1</v>
      </c>
      <c r="O93" s="27">
        <f t="shared" si="3"/>
        <v>169</v>
      </c>
      <c r="P93" s="16"/>
    </row>
    <row r="94" spans="1:16" x14ac:dyDescent="0.25">
      <c r="A94" s="16">
        <v>93</v>
      </c>
      <c r="B94" s="16" t="s">
        <v>159</v>
      </c>
      <c r="C94" s="16" t="s">
        <v>315</v>
      </c>
      <c r="D94" s="16">
        <v>1</v>
      </c>
      <c r="E94" s="16" t="s">
        <v>316</v>
      </c>
      <c r="F94" s="16">
        <v>1</v>
      </c>
      <c r="G94" s="16" t="s">
        <v>14</v>
      </c>
      <c r="H94" s="16" t="s">
        <v>36</v>
      </c>
      <c r="I94" s="16" t="s">
        <v>66</v>
      </c>
      <c r="J94" s="16"/>
      <c r="K94" s="16" t="s">
        <v>80</v>
      </c>
      <c r="L94" s="16" t="s">
        <v>207</v>
      </c>
      <c r="M94" s="24"/>
      <c r="N94" s="16">
        <f t="shared" si="2"/>
        <v>1</v>
      </c>
      <c r="O94" s="27">
        <f t="shared" si="3"/>
        <v>0</v>
      </c>
      <c r="P94" s="16"/>
    </row>
    <row r="95" spans="1:16" x14ac:dyDescent="0.25">
      <c r="A95" s="16">
        <v>94</v>
      </c>
      <c r="B95" s="16" t="s">
        <v>159</v>
      </c>
      <c r="C95" s="16" t="s">
        <v>315</v>
      </c>
      <c r="D95" s="16">
        <v>1</v>
      </c>
      <c r="E95" s="16" t="s">
        <v>317</v>
      </c>
      <c r="F95" s="16">
        <v>1</v>
      </c>
      <c r="G95" s="16" t="s">
        <v>14</v>
      </c>
      <c r="H95" s="16" t="s">
        <v>36</v>
      </c>
      <c r="I95" s="16" t="s">
        <v>66</v>
      </c>
      <c r="J95" s="16"/>
      <c r="K95" s="16" t="s">
        <v>80</v>
      </c>
      <c r="L95" s="16" t="s">
        <v>207</v>
      </c>
      <c r="M95" s="24"/>
      <c r="N95" s="16">
        <f t="shared" si="2"/>
        <v>1</v>
      </c>
      <c r="O95" s="27">
        <f t="shared" si="3"/>
        <v>0</v>
      </c>
      <c r="P95" s="16"/>
    </row>
    <row r="96" spans="1:16" x14ac:dyDescent="0.25">
      <c r="A96" s="16">
        <v>95</v>
      </c>
      <c r="B96" s="16" t="s">
        <v>159</v>
      </c>
      <c r="C96" s="16" t="s">
        <v>315</v>
      </c>
      <c r="D96" s="16">
        <v>1</v>
      </c>
      <c r="E96" s="16" t="s">
        <v>318</v>
      </c>
      <c r="F96" s="16">
        <v>1</v>
      </c>
      <c r="G96" s="16" t="s">
        <v>14</v>
      </c>
      <c r="H96" s="16" t="s">
        <v>36</v>
      </c>
      <c r="I96" s="16" t="s">
        <v>66</v>
      </c>
      <c r="J96" s="16"/>
      <c r="K96" s="16" t="s">
        <v>80</v>
      </c>
      <c r="L96" s="16" t="s">
        <v>207</v>
      </c>
      <c r="M96" s="24"/>
      <c r="N96" s="16">
        <f t="shared" si="2"/>
        <v>1</v>
      </c>
      <c r="O96" s="27">
        <f t="shared" si="3"/>
        <v>0</v>
      </c>
      <c r="P96" s="16"/>
    </row>
    <row r="97" spans="1:16" x14ac:dyDescent="0.25">
      <c r="A97" s="16">
        <v>96</v>
      </c>
      <c r="B97" s="16" t="s">
        <v>159</v>
      </c>
      <c r="C97" s="16" t="s">
        <v>315</v>
      </c>
      <c r="D97" s="16">
        <v>1</v>
      </c>
      <c r="E97" s="16" t="s">
        <v>319</v>
      </c>
      <c r="F97" s="16">
        <v>1</v>
      </c>
      <c r="G97" s="16" t="s">
        <v>14</v>
      </c>
      <c r="H97" s="16" t="s">
        <v>36</v>
      </c>
      <c r="I97" s="16" t="s">
        <v>66</v>
      </c>
      <c r="J97" s="16"/>
      <c r="K97" s="16" t="s">
        <v>80</v>
      </c>
      <c r="L97" s="16" t="s">
        <v>207</v>
      </c>
      <c r="M97" s="24"/>
      <c r="N97" s="16">
        <f t="shared" si="2"/>
        <v>1</v>
      </c>
      <c r="O97" s="27">
        <f t="shared" si="3"/>
        <v>0</v>
      </c>
      <c r="P97" s="16"/>
    </row>
    <row r="98" spans="1:16" x14ac:dyDescent="0.25">
      <c r="A98" s="16">
        <v>97</v>
      </c>
      <c r="B98" s="16" t="s">
        <v>159</v>
      </c>
      <c r="C98" s="16" t="s">
        <v>315</v>
      </c>
      <c r="D98" s="16">
        <v>1</v>
      </c>
      <c r="E98" s="16" t="s">
        <v>320</v>
      </c>
      <c r="F98" s="16">
        <v>1</v>
      </c>
      <c r="G98" s="16" t="s">
        <v>14</v>
      </c>
      <c r="H98" s="16" t="s">
        <v>23</v>
      </c>
      <c r="I98" s="16" t="s">
        <v>66</v>
      </c>
      <c r="J98" s="16"/>
      <c r="K98" s="16" t="s">
        <v>80</v>
      </c>
      <c r="L98" s="16" t="s">
        <v>241</v>
      </c>
      <c r="M98" s="24">
        <v>50</v>
      </c>
      <c r="N98" s="16">
        <f t="shared" si="2"/>
        <v>1</v>
      </c>
      <c r="O98" s="27">
        <f t="shared" si="3"/>
        <v>50</v>
      </c>
      <c r="P98" s="16"/>
    </row>
    <row r="99" spans="1:16" x14ac:dyDescent="0.25">
      <c r="A99" s="16">
        <v>98</v>
      </c>
      <c r="B99" s="16" t="s">
        <v>159</v>
      </c>
      <c r="C99" s="16" t="s">
        <v>315</v>
      </c>
      <c r="D99" s="16">
        <v>1</v>
      </c>
      <c r="E99" s="16" t="s">
        <v>321</v>
      </c>
      <c r="F99" s="16">
        <v>1</v>
      </c>
      <c r="G99" s="16" t="s">
        <v>14</v>
      </c>
      <c r="H99" s="16" t="s">
        <v>23</v>
      </c>
      <c r="I99" s="16" t="s">
        <v>66</v>
      </c>
      <c r="J99" s="16"/>
      <c r="K99" s="16" t="s">
        <v>80</v>
      </c>
      <c r="L99" s="16" t="s">
        <v>241</v>
      </c>
      <c r="M99" s="24">
        <v>260</v>
      </c>
      <c r="N99" s="16">
        <f t="shared" si="2"/>
        <v>1</v>
      </c>
      <c r="O99" s="27">
        <f t="shared" si="3"/>
        <v>260</v>
      </c>
      <c r="P99" s="16"/>
    </row>
    <row r="100" spans="1:16" x14ac:dyDescent="0.25">
      <c r="A100" s="16">
        <v>99</v>
      </c>
      <c r="B100" s="16" t="s">
        <v>159</v>
      </c>
      <c r="C100" s="16" t="s">
        <v>315</v>
      </c>
      <c r="D100" s="16">
        <v>1</v>
      </c>
      <c r="E100" s="16" t="s">
        <v>322</v>
      </c>
      <c r="F100" s="16">
        <v>1</v>
      </c>
      <c r="G100" s="16" t="s">
        <v>14</v>
      </c>
      <c r="H100" s="16" t="s">
        <v>23</v>
      </c>
      <c r="I100" s="16" t="s">
        <v>32</v>
      </c>
      <c r="J100" s="16"/>
      <c r="K100" s="16" t="s">
        <v>84</v>
      </c>
      <c r="L100" s="16" t="s">
        <v>241</v>
      </c>
      <c r="M100" s="24">
        <v>25</v>
      </c>
      <c r="N100" s="16">
        <f t="shared" si="2"/>
        <v>1</v>
      </c>
      <c r="O100" s="27">
        <f t="shared" si="3"/>
        <v>25</v>
      </c>
      <c r="P100" s="16"/>
    </row>
    <row r="101" spans="1:16" ht="28.8" x14ac:dyDescent="0.25">
      <c r="A101" s="16">
        <v>100</v>
      </c>
      <c r="B101" s="16" t="s">
        <v>159</v>
      </c>
      <c r="C101" s="16" t="s">
        <v>315</v>
      </c>
      <c r="D101" s="16">
        <v>1</v>
      </c>
      <c r="E101" s="16" t="s">
        <v>323</v>
      </c>
      <c r="F101" s="16">
        <v>1</v>
      </c>
      <c r="G101" s="16" t="s">
        <v>14</v>
      </c>
      <c r="H101" s="16" t="s">
        <v>23</v>
      </c>
      <c r="I101" s="16" t="s">
        <v>66</v>
      </c>
      <c r="J101" s="16" t="s">
        <v>324</v>
      </c>
      <c r="K101" s="16" t="s">
        <v>80</v>
      </c>
      <c r="L101" s="16" t="s">
        <v>241</v>
      </c>
      <c r="M101" s="24">
        <v>98</v>
      </c>
      <c r="N101" s="16">
        <f t="shared" si="2"/>
        <v>1</v>
      </c>
      <c r="O101" s="27">
        <f t="shared" si="3"/>
        <v>98</v>
      </c>
      <c r="P101" s="16"/>
    </row>
    <row r="102" spans="1:16" ht="28.8" x14ac:dyDescent="0.25">
      <c r="A102" s="16">
        <v>101</v>
      </c>
      <c r="B102" s="16" t="s">
        <v>159</v>
      </c>
      <c r="C102" s="16" t="s">
        <v>315</v>
      </c>
      <c r="D102" s="16">
        <v>1</v>
      </c>
      <c r="E102" s="16" t="s">
        <v>325</v>
      </c>
      <c r="F102" s="16">
        <v>1</v>
      </c>
      <c r="G102" s="16" t="s">
        <v>13</v>
      </c>
      <c r="H102" s="16" t="s">
        <v>28</v>
      </c>
      <c r="I102" s="16" t="s">
        <v>68</v>
      </c>
      <c r="J102" s="16" t="s">
        <v>326</v>
      </c>
      <c r="K102" s="16" t="s">
        <v>194</v>
      </c>
      <c r="L102" s="16"/>
      <c r="M102" s="24">
        <v>899</v>
      </c>
      <c r="N102" s="16">
        <f t="shared" si="2"/>
        <v>1</v>
      </c>
      <c r="O102" s="27">
        <f t="shared" si="3"/>
        <v>899</v>
      </c>
      <c r="P102" s="16"/>
    </row>
    <row r="103" spans="1:16" ht="28.8" x14ac:dyDescent="0.25">
      <c r="A103" s="16">
        <v>102</v>
      </c>
      <c r="B103" s="16" t="s">
        <v>159</v>
      </c>
      <c r="C103" s="16" t="s">
        <v>315</v>
      </c>
      <c r="D103" s="16">
        <v>1</v>
      </c>
      <c r="E103" s="16" t="s">
        <v>327</v>
      </c>
      <c r="F103" s="16">
        <v>1</v>
      </c>
      <c r="G103" s="16" t="s">
        <v>14</v>
      </c>
      <c r="H103" s="16" t="s">
        <v>38</v>
      </c>
      <c r="I103" s="16" t="s">
        <v>68</v>
      </c>
      <c r="J103" s="16" t="s">
        <v>328</v>
      </c>
      <c r="K103" s="16" t="s">
        <v>329</v>
      </c>
      <c r="L103" s="16" t="s">
        <v>330</v>
      </c>
      <c r="M103" s="24">
        <v>4.5</v>
      </c>
      <c r="N103" s="16">
        <f t="shared" si="2"/>
        <v>1</v>
      </c>
      <c r="O103" s="27">
        <f t="shared" si="3"/>
        <v>4.5</v>
      </c>
      <c r="P103" s="16"/>
    </row>
    <row r="104" spans="1:16" ht="28.8" x14ac:dyDescent="0.25">
      <c r="A104" s="16">
        <v>103</v>
      </c>
      <c r="B104" s="16" t="s">
        <v>159</v>
      </c>
      <c r="C104" s="16" t="s">
        <v>315</v>
      </c>
      <c r="D104" s="16">
        <v>1</v>
      </c>
      <c r="E104" s="16" t="s">
        <v>331</v>
      </c>
      <c r="F104" s="16">
        <v>1</v>
      </c>
      <c r="G104" s="16" t="s">
        <v>14</v>
      </c>
      <c r="H104" s="16" t="s">
        <v>38</v>
      </c>
      <c r="I104" s="16" t="s">
        <v>68</v>
      </c>
      <c r="J104" s="16" t="s">
        <v>332</v>
      </c>
      <c r="K104" s="16" t="s">
        <v>329</v>
      </c>
      <c r="L104" s="16" t="s">
        <v>330</v>
      </c>
      <c r="M104" s="24">
        <v>385</v>
      </c>
      <c r="N104" s="16">
        <f t="shared" si="2"/>
        <v>1</v>
      </c>
      <c r="O104" s="27">
        <f t="shared" si="3"/>
        <v>385</v>
      </c>
      <c r="P104" s="16"/>
    </row>
    <row r="105" spans="1:16" ht="28.8" x14ac:dyDescent="0.25">
      <c r="A105" s="16">
        <v>104</v>
      </c>
      <c r="B105" s="16" t="s">
        <v>159</v>
      </c>
      <c r="C105" s="16" t="s">
        <v>315</v>
      </c>
      <c r="D105" s="16">
        <v>1</v>
      </c>
      <c r="E105" s="16" t="s">
        <v>333</v>
      </c>
      <c r="F105" s="16">
        <v>1</v>
      </c>
      <c r="G105" s="16" t="s">
        <v>14</v>
      </c>
      <c r="H105" s="16" t="s">
        <v>38</v>
      </c>
      <c r="I105" s="16" t="s">
        <v>68</v>
      </c>
      <c r="J105" s="16" t="s">
        <v>334</v>
      </c>
      <c r="K105" s="16" t="s">
        <v>335</v>
      </c>
      <c r="L105" s="16" t="s">
        <v>241</v>
      </c>
      <c r="M105" s="24">
        <v>45.8</v>
      </c>
      <c r="N105" s="16">
        <f t="shared" si="2"/>
        <v>1</v>
      </c>
      <c r="O105" s="27">
        <f t="shared" si="3"/>
        <v>45.8</v>
      </c>
      <c r="P105" s="16"/>
    </row>
    <row r="106" spans="1:16" ht="28.8" x14ac:dyDescent="0.25">
      <c r="A106" s="16">
        <v>105</v>
      </c>
      <c r="B106" s="16" t="s">
        <v>159</v>
      </c>
      <c r="C106" s="16" t="s">
        <v>315</v>
      </c>
      <c r="D106" s="16">
        <v>1</v>
      </c>
      <c r="E106" s="16" t="s">
        <v>336</v>
      </c>
      <c r="F106" s="16">
        <v>1</v>
      </c>
      <c r="G106" s="16" t="s">
        <v>14</v>
      </c>
      <c r="H106" s="16" t="s">
        <v>38</v>
      </c>
      <c r="I106" s="16" t="s">
        <v>68</v>
      </c>
      <c r="J106" s="16" t="s">
        <v>337</v>
      </c>
      <c r="K106" s="16" t="s">
        <v>335</v>
      </c>
      <c r="L106" s="16" t="s">
        <v>338</v>
      </c>
      <c r="M106" s="24">
        <v>11.8</v>
      </c>
      <c r="N106" s="16">
        <f t="shared" si="2"/>
        <v>1</v>
      </c>
      <c r="O106" s="27">
        <f t="shared" si="3"/>
        <v>11.8</v>
      </c>
      <c r="P106" s="16"/>
    </row>
    <row r="107" spans="1:16" x14ac:dyDescent="0.25">
      <c r="A107" s="16">
        <v>106</v>
      </c>
      <c r="B107" s="16" t="s">
        <v>159</v>
      </c>
      <c r="C107" s="16" t="s">
        <v>315</v>
      </c>
      <c r="D107" s="16">
        <v>1</v>
      </c>
      <c r="E107" s="16" t="s">
        <v>339</v>
      </c>
      <c r="F107" s="16">
        <v>1</v>
      </c>
      <c r="G107" s="16" t="s">
        <v>14</v>
      </c>
      <c r="H107" s="16" t="s">
        <v>38</v>
      </c>
      <c r="I107" s="16" t="s">
        <v>68</v>
      </c>
      <c r="J107" s="16" t="s">
        <v>340</v>
      </c>
      <c r="K107" s="16" t="s">
        <v>335</v>
      </c>
      <c r="L107" s="16" t="s">
        <v>341</v>
      </c>
      <c r="M107" s="24">
        <v>0.28999999999999998</v>
      </c>
      <c r="N107" s="16">
        <f t="shared" si="2"/>
        <v>1</v>
      </c>
      <c r="O107" s="27">
        <f t="shared" si="3"/>
        <v>0.28999999999999998</v>
      </c>
      <c r="P107" s="16"/>
    </row>
    <row r="108" spans="1:16" ht="28.8" x14ac:dyDescent="0.25">
      <c r="A108" s="16">
        <v>107</v>
      </c>
      <c r="B108" s="16" t="s">
        <v>159</v>
      </c>
      <c r="C108" s="16" t="s">
        <v>191</v>
      </c>
      <c r="D108" s="16">
        <v>1</v>
      </c>
      <c r="E108" s="16" t="s">
        <v>342</v>
      </c>
      <c r="F108" s="16">
        <v>1</v>
      </c>
      <c r="G108" s="16" t="s">
        <v>13</v>
      </c>
      <c r="H108" s="16" t="s">
        <v>28</v>
      </c>
      <c r="I108" s="16" t="s">
        <v>68</v>
      </c>
      <c r="J108" s="16" t="s">
        <v>343</v>
      </c>
      <c r="K108" s="16" t="s">
        <v>194</v>
      </c>
      <c r="L108" s="16"/>
      <c r="M108" s="24">
        <v>1449</v>
      </c>
      <c r="N108" s="16">
        <f t="shared" si="2"/>
        <v>1</v>
      </c>
      <c r="O108" s="27">
        <f t="shared" si="3"/>
        <v>1449</v>
      </c>
      <c r="P108" s="16"/>
    </row>
    <row r="109" spans="1:16" ht="28.8" x14ac:dyDescent="0.25">
      <c r="A109" s="16">
        <v>108</v>
      </c>
      <c r="B109" s="16" t="s">
        <v>159</v>
      </c>
      <c r="C109" s="16" t="s">
        <v>191</v>
      </c>
      <c r="D109" s="16">
        <v>1</v>
      </c>
      <c r="E109" s="16" t="s">
        <v>344</v>
      </c>
      <c r="F109" s="16">
        <v>1</v>
      </c>
      <c r="G109" s="16" t="s">
        <v>13</v>
      </c>
      <c r="H109" s="16" t="s">
        <v>28</v>
      </c>
      <c r="I109" s="16" t="s">
        <v>68</v>
      </c>
      <c r="J109" s="16" t="s">
        <v>345</v>
      </c>
      <c r="K109" s="16" t="s">
        <v>194</v>
      </c>
      <c r="L109" s="16"/>
      <c r="M109" s="24">
        <v>740</v>
      </c>
      <c r="N109" s="16">
        <f t="shared" si="2"/>
        <v>1</v>
      </c>
      <c r="O109" s="27">
        <f t="shared" si="3"/>
        <v>740</v>
      </c>
      <c r="P109" s="16"/>
    </row>
    <row r="110" spans="1:16" x14ac:dyDescent="0.25">
      <c r="A110" s="16">
        <v>109</v>
      </c>
      <c r="B110" s="16" t="s">
        <v>159</v>
      </c>
      <c r="C110" s="16" t="s">
        <v>170</v>
      </c>
      <c r="D110" s="16">
        <v>1</v>
      </c>
      <c r="E110" s="16" t="s">
        <v>346</v>
      </c>
      <c r="F110" s="16">
        <v>20</v>
      </c>
      <c r="G110" s="16" t="s">
        <v>14</v>
      </c>
      <c r="H110" s="16" t="s">
        <v>38</v>
      </c>
      <c r="I110" s="16" t="s">
        <v>68</v>
      </c>
      <c r="J110" s="16" t="s">
        <v>347</v>
      </c>
      <c r="K110" s="16" t="s">
        <v>329</v>
      </c>
      <c r="L110" s="16" t="s">
        <v>330</v>
      </c>
      <c r="M110" s="24">
        <v>0.9</v>
      </c>
      <c r="N110" s="16">
        <f t="shared" si="2"/>
        <v>20</v>
      </c>
      <c r="O110" s="27">
        <f t="shared" si="3"/>
        <v>18</v>
      </c>
      <c r="P110" s="16"/>
    </row>
    <row r="111" spans="1:16" x14ac:dyDescent="0.25">
      <c r="A111" s="16">
        <v>110</v>
      </c>
      <c r="B111" s="16" t="s">
        <v>159</v>
      </c>
      <c r="C111" s="16" t="s">
        <v>49</v>
      </c>
      <c r="D111" s="16">
        <v>1</v>
      </c>
      <c r="E111" s="16" t="s">
        <v>348</v>
      </c>
      <c r="F111" s="16">
        <v>4</v>
      </c>
      <c r="G111" s="16" t="s">
        <v>14</v>
      </c>
      <c r="H111" s="16" t="s">
        <v>36</v>
      </c>
      <c r="I111" s="16" t="s">
        <v>66</v>
      </c>
      <c r="J111" s="16"/>
      <c r="K111" s="16" t="s">
        <v>80</v>
      </c>
      <c r="L111" s="16" t="s">
        <v>207</v>
      </c>
      <c r="M111" s="24"/>
      <c r="N111" s="16">
        <f t="shared" si="2"/>
        <v>4</v>
      </c>
      <c r="O111" s="27">
        <f t="shared" si="3"/>
        <v>0</v>
      </c>
      <c r="P111" s="16"/>
    </row>
    <row r="112" spans="1:16" x14ac:dyDescent="0.25">
      <c r="A112" s="16">
        <v>111</v>
      </c>
      <c r="B112" s="16" t="s">
        <v>159</v>
      </c>
      <c r="C112" s="16" t="s">
        <v>49</v>
      </c>
      <c r="D112" s="16">
        <v>1</v>
      </c>
      <c r="E112" s="16" t="s">
        <v>349</v>
      </c>
      <c r="F112" s="16">
        <v>2</v>
      </c>
      <c r="G112" s="16" t="s">
        <v>14</v>
      </c>
      <c r="H112" s="16" t="s">
        <v>36</v>
      </c>
      <c r="I112" s="16" t="s">
        <v>66</v>
      </c>
      <c r="J112" s="16"/>
      <c r="K112" s="16" t="s">
        <v>80</v>
      </c>
      <c r="L112" s="16" t="s">
        <v>207</v>
      </c>
      <c r="M112" s="24"/>
      <c r="N112" s="16">
        <f t="shared" si="2"/>
        <v>2</v>
      </c>
      <c r="O112" s="27">
        <f t="shared" si="3"/>
        <v>0</v>
      </c>
      <c r="P112" s="16"/>
    </row>
    <row r="113" spans="1:16" x14ac:dyDescent="0.25">
      <c r="A113" s="16">
        <v>112</v>
      </c>
      <c r="B113" s="16" t="s">
        <v>159</v>
      </c>
      <c r="C113" s="16" t="s">
        <v>49</v>
      </c>
      <c r="D113" s="16">
        <v>1</v>
      </c>
      <c r="E113" s="16" t="s">
        <v>350</v>
      </c>
      <c r="F113" s="16">
        <v>1</v>
      </c>
      <c r="G113" s="16" t="s">
        <v>14</v>
      </c>
      <c r="H113" s="16" t="s">
        <v>36</v>
      </c>
      <c r="I113" s="16" t="s">
        <v>66</v>
      </c>
      <c r="J113" s="16"/>
      <c r="K113" s="16" t="s">
        <v>80</v>
      </c>
      <c r="L113" s="16" t="s">
        <v>207</v>
      </c>
      <c r="M113" s="24"/>
      <c r="N113" s="16">
        <f t="shared" si="2"/>
        <v>1</v>
      </c>
      <c r="O113" s="27">
        <f t="shared" si="3"/>
        <v>0</v>
      </c>
      <c r="P113" s="16"/>
    </row>
    <row r="114" spans="1:16" x14ac:dyDescent="0.25">
      <c r="A114" s="16">
        <v>113</v>
      </c>
      <c r="B114" s="16" t="s">
        <v>159</v>
      </c>
      <c r="C114" s="16" t="s">
        <v>49</v>
      </c>
      <c r="D114" s="16">
        <v>1</v>
      </c>
      <c r="E114" s="16" t="s">
        <v>351</v>
      </c>
      <c r="F114" s="16">
        <v>1</v>
      </c>
      <c r="G114" s="16" t="s">
        <v>14</v>
      </c>
      <c r="H114" s="16" t="s">
        <v>36</v>
      </c>
      <c r="I114" s="16" t="s">
        <v>66</v>
      </c>
      <c r="J114" s="16"/>
      <c r="K114" s="16" t="s">
        <v>80</v>
      </c>
      <c r="L114" s="16" t="s">
        <v>207</v>
      </c>
      <c r="M114" s="24"/>
      <c r="N114" s="16">
        <f t="shared" si="2"/>
        <v>1</v>
      </c>
      <c r="O114" s="27">
        <f t="shared" si="3"/>
        <v>0</v>
      </c>
      <c r="P114" s="16"/>
    </row>
    <row r="115" spans="1:16" x14ac:dyDescent="0.25">
      <c r="A115" s="16">
        <v>114</v>
      </c>
      <c r="B115" s="16" t="s">
        <v>159</v>
      </c>
      <c r="C115" s="16" t="s">
        <v>49</v>
      </c>
      <c r="D115" s="16">
        <v>1</v>
      </c>
      <c r="E115" s="16" t="s">
        <v>352</v>
      </c>
      <c r="F115" s="16">
        <v>1</v>
      </c>
      <c r="G115" s="16" t="s">
        <v>14</v>
      </c>
      <c r="H115" s="16" t="s">
        <v>36</v>
      </c>
      <c r="I115" s="16" t="s">
        <v>66</v>
      </c>
      <c r="J115" s="16"/>
      <c r="K115" s="16" t="s">
        <v>80</v>
      </c>
      <c r="L115" s="16" t="s">
        <v>207</v>
      </c>
      <c r="M115" s="24"/>
      <c r="N115" s="16">
        <f t="shared" si="2"/>
        <v>1</v>
      </c>
      <c r="O115" s="27">
        <f t="shared" si="3"/>
        <v>0</v>
      </c>
      <c r="P115" s="16"/>
    </row>
    <row r="116" spans="1:16" x14ac:dyDescent="0.25">
      <c r="A116" s="16">
        <v>115</v>
      </c>
      <c r="B116" s="16" t="s">
        <v>159</v>
      </c>
      <c r="C116" s="16" t="s">
        <v>49</v>
      </c>
      <c r="D116" s="16">
        <v>1</v>
      </c>
      <c r="E116" s="16" t="s">
        <v>353</v>
      </c>
      <c r="F116" s="16">
        <v>1</v>
      </c>
      <c r="G116" s="16" t="s">
        <v>14</v>
      </c>
      <c r="H116" s="16" t="s">
        <v>36</v>
      </c>
      <c r="I116" s="16" t="s">
        <v>66</v>
      </c>
      <c r="J116" s="16"/>
      <c r="K116" s="16" t="s">
        <v>80</v>
      </c>
      <c r="L116" s="16" t="s">
        <v>207</v>
      </c>
      <c r="M116" s="24"/>
      <c r="N116" s="16">
        <f t="shared" si="2"/>
        <v>1</v>
      </c>
      <c r="O116" s="27">
        <f t="shared" si="3"/>
        <v>0</v>
      </c>
      <c r="P116" s="16"/>
    </row>
    <row r="117" spans="1:16" x14ac:dyDescent="0.25">
      <c r="A117" s="16">
        <v>116</v>
      </c>
      <c r="B117" s="16" t="s">
        <v>159</v>
      </c>
      <c r="C117" s="16" t="s">
        <v>49</v>
      </c>
      <c r="D117" s="16">
        <v>1</v>
      </c>
      <c r="E117" s="16" t="s">
        <v>354</v>
      </c>
      <c r="F117" s="16">
        <v>1</v>
      </c>
      <c r="G117" s="16" t="s">
        <v>14</v>
      </c>
      <c r="H117" s="16" t="s">
        <v>36</v>
      </c>
      <c r="I117" s="16" t="s">
        <v>66</v>
      </c>
      <c r="J117" s="16"/>
      <c r="K117" s="16" t="s">
        <v>80</v>
      </c>
      <c r="L117" s="16" t="s">
        <v>207</v>
      </c>
      <c r="M117" s="24"/>
      <c r="N117" s="16">
        <f t="shared" si="2"/>
        <v>1</v>
      </c>
      <c r="O117" s="27">
        <f t="shared" si="3"/>
        <v>0</v>
      </c>
      <c r="P117" s="16"/>
    </row>
    <row r="118" spans="1:16" x14ac:dyDescent="0.25">
      <c r="A118" s="16">
        <v>117</v>
      </c>
      <c r="B118" s="16" t="s">
        <v>159</v>
      </c>
      <c r="C118" s="16" t="s">
        <v>49</v>
      </c>
      <c r="D118" s="16">
        <v>1</v>
      </c>
      <c r="E118" s="16" t="s">
        <v>355</v>
      </c>
      <c r="F118" s="16">
        <v>1</v>
      </c>
      <c r="G118" s="16" t="s">
        <v>14</v>
      </c>
      <c r="H118" s="16" t="s">
        <v>36</v>
      </c>
      <c r="I118" s="16" t="s">
        <v>66</v>
      </c>
      <c r="J118" s="16"/>
      <c r="K118" s="16" t="s">
        <v>80</v>
      </c>
      <c r="L118" s="16" t="s">
        <v>207</v>
      </c>
      <c r="M118" s="24">
        <v>590</v>
      </c>
      <c r="N118" s="16">
        <f t="shared" si="2"/>
        <v>1</v>
      </c>
      <c r="O118" s="27">
        <f t="shared" si="3"/>
        <v>590</v>
      </c>
      <c r="P118" s="16"/>
    </row>
    <row r="119" spans="1:16" x14ac:dyDescent="0.25">
      <c r="A119" s="16">
        <v>118</v>
      </c>
      <c r="B119" s="16" t="s">
        <v>159</v>
      </c>
      <c r="C119" s="16" t="s">
        <v>49</v>
      </c>
      <c r="D119" s="16">
        <v>1</v>
      </c>
      <c r="E119" s="16" t="s">
        <v>356</v>
      </c>
      <c r="F119" s="16">
        <v>1</v>
      </c>
      <c r="G119" s="16" t="s">
        <v>14</v>
      </c>
      <c r="H119" s="16" t="s">
        <v>0</v>
      </c>
      <c r="I119" s="16" t="s">
        <v>32</v>
      </c>
      <c r="J119" s="16"/>
      <c r="K119" s="16" t="s">
        <v>84</v>
      </c>
      <c r="L119" s="16" t="s">
        <v>238</v>
      </c>
      <c r="M119" s="24"/>
      <c r="N119" s="16">
        <f t="shared" si="2"/>
        <v>1</v>
      </c>
      <c r="O119" s="27">
        <f t="shared" si="3"/>
        <v>0</v>
      </c>
      <c r="P119" s="16"/>
    </row>
    <row r="120" spans="1:16" x14ac:dyDescent="0.25">
      <c r="A120" s="16">
        <v>119</v>
      </c>
      <c r="B120" s="16" t="s">
        <v>159</v>
      </c>
      <c r="C120" s="16" t="s">
        <v>49</v>
      </c>
      <c r="D120" s="16">
        <v>1</v>
      </c>
      <c r="E120" s="16" t="s">
        <v>254</v>
      </c>
      <c r="F120" s="16">
        <v>8</v>
      </c>
      <c r="G120" s="16" t="s">
        <v>14</v>
      </c>
      <c r="H120" s="16" t="s">
        <v>23</v>
      </c>
      <c r="I120" s="16" t="s">
        <v>68</v>
      </c>
      <c r="J120" s="16"/>
      <c r="K120" s="16" t="s">
        <v>80</v>
      </c>
      <c r="L120" s="16" t="s">
        <v>241</v>
      </c>
      <c r="M120" s="24">
        <v>8</v>
      </c>
      <c r="N120" s="16">
        <f t="shared" si="2"/>
        <v>8</v>
      </c>
      <c r="O120" s="27">
        <f t="shared" si="3"/>
        <v>64</v>
      </c>
      <c r="P120" s="16"/>
    </row>
    <row r="121" spans="1:16" ht="28.8" x14ac:dyDescent="0.25">
      <c r="A121" s="16">
        <v>120</v>
      </c>
      <c r="B121" s="16" t="s">
        <v>159</v>
      </c>
      <c r="C121" s="16" t="s">
        <v>49</v>
      </c>
      <c r="D121" s="16">
        <v>1</v>
      </c>
      <c r="E121" s="16" t="s">
        <v>357</v>
      </c>
      <c r="F121" s="16">
        <v>2</v>
      </c>
      <c r="G121" s="16" t="s">
        <v>13</v>
      </c>
      <c r="H121" s="16" t="s">
        <v>28</v>
      </c>
      <c r="I121" s="16" t="s">
        <v>68</v>
      </c>
      <c r="J121" s="16" t="s">
        <v>278</v>
      </c>
      <c r="K121" s="16" t="s">
        <v>194</v>
      </c>
      <c r="L121" s="16"/>
      <c r="M121" s="24">
        <v>499</v>
      </c>
      <c r="N121" s="16">
        <f t="shared" si="2"/>
        <v>2</v>
      </c>
      <c r="O121" s="27">
        <f t="shared" si="3"/>
        <v>998</v>
      </c>
      <c r="P121" s="16"/>
    </row>
    <row r="122" spans="1:16" x14ac:dyDescent="0.25">
      <c r="A122" s="16">
        <v>121</v>
      </c>
      <c r="B122" s="16" t="s">
        <v>159</v>
      </c>
      <c r="C122" s="16" t="s">
        <v>49</v>
      </c>
      <c r="D122" s="16">
        <v>1</v>
      </c>
      <c r="E122" s="16" t="s">
        <v>358</v>
      </c>
      <c r="F122" s="16">
        <v>1</v>
      </c>
      <c r="G122" s="16" t="s">
        <v>13</v>
      </c>
      <c r="H122" s="16" t="s">
        <v>28</v>
      </c>
      <c r="I122" s="16" t="s">
        <v>68</v>
      </c>
      <c r="J122" s="16" t="s">
        <v>359</v>
      </c>
      <c r="K122" s="16" t="s">
        <v>194</v>
      </c>
      <c r="L122" s="16"/>
      <c r="M122" s="24">
        <v>369</v>
      </c>
      <c r="N122" s="16">
        <f t="shared" si="2"/>
        <v>1</v>
      </c>
      <c r="O122" s="27">
        <f t="shared" si="3"/>
        <v>369</v>
      </c>
      <c r="P122" s="16"/>
    </row>
    <row r="123" spans="1:16" ht="28.8" x14ac:dyDescent="0.25">
      <c r="A123" s="16">
        <v>122</v>
      </c>
      <c r="B123" s="16" t="s">
        <v>159</v>
      </c>
      <c r="C123" s="16" t="s">
        <v>49</v>
      </c>
      <c r="D123" s="16">
        <v>1</v>
      </c>
      <c r="E123" s="16" t="s">
        <v>255</v>
      </c>
      <c r="F123" s="16">
        <v>1</v>
      </c>
      <c r="G123" s="16" t="s">
        <v>13</v>
      </c>
      <c r="H123" s="16" t="s">
        <v>28</v>
      </c>
      <c r="I123" s="16" t="s">
        <v>68</v>
      </c>
      <c r="J123" s="16" t="s">
        <v>256</v>
      </c>
      <c r="K123" s="16" t="s">
        <v>194</v>
      </c>
      <c r="L123" s="16"/>
      <c r="M123" s="24">
        <v>89</v>
      </c>
      <c r="N123" s="16">
        <f t="shared" si="2"/>
        <v>1</v>
      </c>
      <c r="O123" s="27">
        <f t="shared" si="3"/>
        <v>89</v>
      </c>
      <c r="P123" s="16"/>
    </row>
    <row r="124" spans="1:16" ht="28.8" x14ac:dyDescent="0.25">
      <c r="A124" s="16">
        <v>123</v>
      </c>
      <c r="B124" s="16" t="s">
        <v>159</v>
      </c>
      <c r="C124" s="16" t="s">
        <v>49</v>
      </c>
      <c r="D124" s="16">
        <v>1</v>
      </c>
      <c r="E124" s="16" t="s">
        <v>325</v>
      </c>
      <c r="F124" s="16">
        <v>1</v>
      </c>
      <c r="G124" s="16" t="s">
        <v>13</v>
      </c>
      <c r="H124" s="16" t="s">
        <v>28</v>
      </c>
      <c r="I124" s="16" t="s">
        <v>68</v>
      </c>
      <c r="J124" s="16" t="s">
        <v>326</v>
      </c>
      <c r="K124" s="16" t="s">
        <v>194</v>
      </c>
      <c r="L124" s="16"/>
      <c r="M124" s="24">
        <v>899</v>
      </c>
      <c r="N124" s="16">
        <f t="shared" si="2"/>
        <v>1</v>
      </c>
      <c r="O124" s="27">
        <f t="shared" si="3"/>
        <v>899</v>
      </c>
      <c r="P124" s="16"/>
    </row>
    <row r="125" spans="1:16" x14ac:dyDescent="0.25">
      <c r="A125" s="16">
        <v>124</v>
      </c>
      <c r="B125" s="16" t="s">
        <v>159</v>
      </c>
      <c r="C125" s="16" t="s">
        <v>49</v>
      </c>
      <c r="D125" s="16">
        <v>1</v>
      </c>
      <c r="E125" s="16" t="s">
        <v>360</v>
      </c>
      <c r="F125" s="16">
        <v>1</v>
      </c>
      <c r="G125" s="16" t="s">
        <v>21</v>
      </c>
      <c r="H125" s="16" t="s">
        <v>28</v>
      </c>
      <c r="I125" s="16" t="s">
        <v>68</v>
      </c>
      <c r="J125" s="16" t="s">
        <v>186</v>
      </c>
      <c r="K125" s="16" t="s">
        <v>187</v>
      </c>
      <c r="L125" s="16"/>
      <c r="M125" s="24">
        <v>2670</v>
      </c>
      <c r="N125" s="16">
        <f t="shared" si="2"/>
        <v>1</v>
      </c>
      <c r="O125" s="27">
        <f t="shared" si="3"/>
        <v>2670</v>
      </c>
      <c r="P125" s="16"/>
    </row>
    <row r="126" spans="1:16" ht="28.8" x14ac:dyDescent="0.25">
      <c r="A126" s="16">
        <v>125</v>
      </c>
      <c r="B126" s="16" t="s">
        <v>159</v>
      </c>
      <c r="C126" s="16" t="s">
        <v>49</v>
      </c>
      <c r="D126" s="16">
        <v>1</v>
      </c>
      <c r="E126" s="16" t="s">
        <v>361</v>
      </c>
      <c r="F126" s="16">
        <v>1</v>
      </c>
      <c r="G126" s="16" t="s">
        <v>21</v>
      </c>
      <c r="H126" s="16" t="s">
        <v>28</v>
      </c>
      <c r="I126" s="16" t="s">
        <v>68</v>
      </c>
      <c r="J126" s="16" t="s">
        <v>362</v>
      </c>
      <c r="K126" s="16" t="s">
        <v>363</v>
      </c>
      <c r="L126" s="16"/>
      <c r="M126" s="24">
        <v>3150</v>
      </c>
      <c r="N126" s="16">
        <f t="shared" si="2"/>
        <v>1</v>
      </c>
      <c r="O126" s="27">
        <f t="shared" si="3"/>
        <v>3150</v>
      </c>
      <c r="P126" s="16"/>
    </row>
    <row r="127" spans="1:16" ht="28.8" x14ac:dyDescent="0.25">
      <c r="A127" s="16">
        <v>126</v>
      </c>
      <c r="B127" s="16" t="s">
        <v>159</v>
      </c>
      <c r="C127" s="16" t="s">
        <v>49</v>
      </c>
      <c r="D127" s="16">
        <v>1</v>
      </c>
      <c r="E127" s="16" t="s">
        <v>279</v>
      </c>
      <c r="F127" s="16">
        <v>2</v>
      </c>
      <c r="G127" s="16" t="s">
        <v>13</v>
      </c>
      <c r="H127" s="16" t="s">
        <v>28</v>
      </c>
      <c r="I127" s="16" t="s">
        <v>68</v>
      </c>
      <c r="J127" s="16" t="s">
        <v>280</v>
      </c>
      <c r="K127" s="16" t="s">
        <v>194</v>
      </c>
      <c r="L127" s="16"/>
      <c r="M127" s="24">
        <v>399</v>
      </c>
      <c r="N127" s="16">
        <f t="shared" si="2"/>
        <v>2</v>
      </c>
      <c r="O127" s="27">
        <f t="shared" si="3"/>
        <v>798</v>
      </c>
      <c r="P127" s="16"/>
    </row>
    <row r="128" spans="1:16" ht="28.8" x14ac:dyDescent="0.25">
      <c r="A128" s="16">
        <v>127</v>
      </c>
      <c r="B128" s="16" t="s">
        <v>159</v>
      </c>
      <c r="C128" s="16" t="s">
        <v>49</v>
      </c>
      <c r="D128" s="16">
        <v>1</v>
      </c>
      <c r="E128" s="16" t="s">
        <v>364</v>
      </c>
      <c r="F128" s="16">
        <v>2</v>
      </c>
      <c r="G128" s="16" t="s">
        <v>14</v>
      </c>
      <c r="H128" s="16" t="s">
        <v>38</v>
      </c>
      <c r="I128" s="16" t="s">
        <v>68</v>
      </c>
      <c r="J128" s="16"/>
      <c r="K128" s="16" t="s">
        <v>140</v>
      </c>
      <c r="L128" s="16" t="s">
        <v>365</v>
      </c>
      <c r="M128" s="24">
        <v>89</v>
      </c>
      <c r="N128" s="16">
        <f t="shared" si="2"/>
        <v>2</v>
      </c>
      <c r="O128" s="27">
        <f t="shared" si="3"/>
        <v>178</v>
      </c>
      <c r="P128" s="16"/>
    </row>
    <row r="129" spans="1:16" ht="28.8" x14ac:dyDescent="0.25">
      <c r="A129" s="16">
        <v>128</v>
      </c>
      <c r="B129" s="16" t="s">
        <v>159</v>
      </c>
      <c r="C129" s="16" t="s">
        <v>49</v>
      </c>
      <c r="D129" s="16">
        <v>1</v>
      </c>
      <c r="E129" s="16" t="s">
        <v>366</v>
      </c>
      <c r="F129" s="16">
        <v>4</v>
      </c>
      <c r="G129" s="16" t="s">
        <v>14</v>
      </c>
      <c r="H129" s="16" t="s">
        <v>38</v>
      </c>
      <c r="I129" s="16" t="s">
        <v>68</v>
      </c>
      <c r="J129" s="16" t="s">
        <v>367</v>
      </c>
      <c r="K129" s="16" t="s">
        <v>329</v>
      </c>
      <c r="L129" s="16" t="s">
        <v>330</v>
      </c>
      <c r="M129" s="24">
        <v>2.7</v>
      </c>
      <c r="N129" s="16">
        <f t="shared" si="2"/>
        <v>4</v>
      </c>
      <c r="O129" s="27">
        <f t="shared" si="3"/>
        <v>10.8</v>
      </c>
      <c r="P129" s="16"/>
    </row>
    <row r="130" spans="1:16" ht="28.8" x14ac:dyDescent="0.25">
      <c r="A130" s="16">
        <v>129</v>
      </c>
      <c r="B130" s="16" t="s">
        <v>159</v>
      </c>
      <c r="C130" s="16" t="s">
        <v>368</v>
      </c>
      <c r="D130" s="16">
        <v>1</v>
      </c>
      <c r="E130" s="16" t="s">
        <v>369</v>
      </c>
      <c r="F130" s="16">
        <v>1</v>
      </c>
      <c r="G130" s="16" t="s">
        <v>13</v>
      </c>
      <c r="H130" s="16" t="s">
        <v>28</v>
      </c>
      <c r="I130" s="16" t="s">
        <v>68</v>
      </c>
      <c r="J130" s="16"/>
      <c r="K130" s="16" t="s">
        <v>194</v>
      </c>
      <c r="L130" s="16"/>
      <c r="M130" s="24">
        <v>199</v>
      </c>
      <c r="N130" s="16">
        <f t="shared" ref="N130:N171" si="4">D130*F130</f>
        <v>1</v>
      </c>
      <c r="O130" s="27">
        <f t="shared" ref="O130:O171" si="5">M130*N130</f>
        <v>199</v>
      </c>
      <c r="P130" s="16"/>
    </row>
    <row r="131" spans="1:16" x14ac:dyDescent="0.25">
      <c r="A131" s="16">
        <v>130</v>
      </c>
      <c r="B131" s="16" t="s">
        <v>159</v>
      </c>
      <c r="C131" s="16" t="s">
        <v>370</v>
      </c>
      <c r="D131" s="16">
        <v>1</v>
      </c>
      <c r="E131" s="16" t="s">
        <v>371</v>
      </c>
      <c r="F131" s="16">
        <v>2</v>
      </c>
      <c r="G131" s="16" t="s">
        <v>14</v>
      </c>
      <c r="H131" s="16" t="s">
        <v>36</v>
      </c>
      <c r="I131" s="16" t="s">
        <v>66</v>
      </c>
      <c r="J131" s="16"/>
      <c r="K131" s="16" t="s">
        <v>80</v>
      </c>
      <c r="L131" s="16" t="s">
        <v>207</v>
      </c>
      <c r="M131" s="24"/>
      <c r="N131" s="16">
        <f t="shared" si="4"/>
        <v>2</v>
      </c>
      <c r="O131" s="27">
        <f t="shared" si="5"/>
        <v>0</v>
      </c>
      <c r="P131" s="16"/>
    </row>
    <row r="132" spans="1:16" x14ac:dyDescent="0.25">
      <c r="A132" s="16">
        <v>131</v>
      </c>
      <c r="B132" s="16" t="s">
        <v>159</v>
      </c>
      <c r="C132" s="16" t="s">
        <v>370</v>
      </c>
      <c r="D132" s="16">
        <v>1</v>
      </c>
      <c r="E132" s="16" t="s">
        <v>372</v>
      </c>
      <c r="F132" s="16">
        <v>2</v>
      </c>
      <c r="G132" s="16" t="s">
        <v>14</v>
      </c>
      <c r="H132" s="16" t="s">
        <v>36</v>
      </c>
      <c r="I132" s="16" t="s">
        <v>66</v>
      </c>
      <c r="J132" s="16"/>
      <c r="K132" s="16" t="s">
        <v>80</v>
      </c>
      <c r="L132" s="16" t="s">
        <v>207</v>
      </c>
      <c r="M132" s="24"/>
      <c r="N132" s="16">
        <f t="shared" si="4"/>
        <v>2</v>
      </c>
      <c r="O132" s="27">
        <f t="shared" si="5"/>
        <v>0</v>
      </c>
      <c r="P132" s="16"/>
    </row>
    <row r="133" spans="1:16" x14ac:dyDescent="0.25">
      <c r="A133" s="16">
        <v>132</v>
      </c>
      <c r="B133" s="16" t="s">
        <v>159</v>
      </c>
      <c r="C133" s="16" t="s">
        <v>370</v>
      </c>
      <c r="D133" s="16">
        <v>1</v>
      </c>
      <c r="E133" s="16" t="s">
        <v>373</v>
      </c>
      <c r="F133" s="16">
        <v>2</v>
      </c>
      <c r="G133" s="16" t="s">
        <v>14</v>
      </c>
      <c r="H133" s="16" t="s">
        <v>36</v>
      </c>
      <c r="I133" s="16" t="s">
        <v>66</v>
      </c>
      <c r="J133" s="16"/>
      <c r="K133" s="16" t="s">
        <v>80</v>
      </c>
      <c r="L133" s="16" t="s">
        <v>207</v>
      </c>
      <c r="M133" s="24"/>
      <c r="N133" s="16">
        <f t="shared" si="4"/>
        <v>2</v>
      </c>
      <c r="O133" s="27">
        <f t="shared" si="5"/>
        <v>0</v>
      </c>
      <c r="P133" s="16"/>
    </row>
    <row r="134" spans="1:16" x14ac:dyDescent="0.25">
      <c r="A134" s="16">
        <v>133</v>
      </c>
      <c r="B134" s="16" t="s">
        <v>159</v>
      </c>
      <c r="C134" s="16" t="s">
        <v>370</v>
      </c>
      <c r="D134" s="16">
        <v>1</v>
      </c>
      <c r="E134" s="16" t="s">
        <v>374</v>
      </c>
      <c r="F134" s="16">
        <v>1</v>
      </c>
      <c r="G134" s="16" t="s">
        <v>14</v>
      </c>
      <c r="H134" s="16" t="s">
        <v>36</v>
      </c>
      <c r="I134" s="16" t="s">
        <v>66</v>
      </c>
      <c r="J134" s="16"/>
      <c r="K134" s="16" t="s">
        <v>80</v>
      </c>
      <c r="L134" s="16" t="s">
        <v>207</v>
      </c>
      <c r="M134" s="24"/>
      <c r="N134" s="16">
        <f t="shared" si="4"/>
        <v>1</v>
      </c>
      <c r="O134" s="27">
        <f t="shared" si="5"/>
        <v>0</v>
      </c>
      <c r="P134" s="16"/>
    </row>
    <row r="135" spans="1:16" x14ac:dyDescent="0.25">
      <c r="A135" s="16">
        <v>134</v>
      </c>
      <c r="B135" s="16" t="s">
        <v>159</v>
      </c>
      <c r="C135" s="16" t="s">
        <v>370</v>
      </c>
      <c r="D135" s="16">
        <v>1</v>
      </c>
      <c r="E135" s="16" t="s">
        <v>375</v>
      </c>
      <c r="F135" s="16">
        <v>1</v>
      </c>
      <c r="G135" s="16" t="s">
        <v>14</v>
      </c>
      <c r="H135" s="16" t="s">
        <v>36</v>
      </c>
      <c r="I135" s="16" t="s">
        <v>66</v>
      </c>
      <c r="J135" s="16"/>
      <c r="K135" s="16" t="s">
        <v>80</v>
      </c>
      <c r="L135" s="16" t="s">
        <v>207</v>
      </c>
      <c r="M135" s="24"/>
      <c r="N135" s="16">
        <f t="shared" si="4"/>
        <v>1</v>
      </c>
      <c r="O135" s="27">
        <f t="shared" si="5"/>
        <v>0</v>
      </c>
      <c r="P135" s="16"/>
    </row>
    <row r="136" spans="1:16" x14ac:dyDescent="0.25">
      <c r="A136" s="16">
        <v>135</v>
      </c>
      <c r="B136" s="16" t="s">
        <v>159</v>
      </c>
      <c r="C136" s="16" t="s">
        <v>370</v>
      </c>
      <c r="D136" s="16">
        <v>1</v>
      </c>
      <c r="E136" s="16" t="s">
        <v>376</v>
      </c>
      <c r="F136" s="16">
        <v>1</v>
      </c>
      <c r="G136" s="16" t="s">
        <v>14</v>
      </c>
      <c r="H136" s="16" t="s">
        <v>36</v>
      </c>
      <c r="I136" s="16" t="s">
        <v>66</v>
      </c>
      <c r="J136" s="16"/>
      <c r="K136" s="16" t="s">
        <v>80</v>
      </c>
      <c r="L136" s="16" t="s">
        <v>207</v>
      </c>
      <c r="M136" s="24"/>
      <c r="N136" s="16">
        <f t="shared" si="4"/>
        <v>1</v>
      </c>
      <c r="O136" s="27">
        <f t="shared" si="5"/>
        <v>0</v>
      </c>
      <c r="P136" s="16"/>
    </row>
    <row r="137" spans="1:16" x14ac:dyDescent="0.25">
      <c r="A137" s="16">
        <v>136</v>
      </c>
      <c r="B137" s="16" t="s">
        <v>159</v>
      </c>
      <c r="C137" s="16" t="s">
        <v>370</v>
      </c>
      <c r="D137" s="16">
        <v>1</v>
      </c>
      <c r="E137" s="16" t="s">
        <v>377</v>
      </c>
      <c r="F137" s="16">
        <v>1</v>
      </c>
      <c r="G137" s="16" t="s">
        <v>14</v>
      </c>
      <c r="H137" s="16" t="s">
        <v>36</v>
      </c>
      <c r="I137" s="16" t="s">
        <v>66</v>
      </c>
      <c r="J137" s="16"/>
      <c r="K137" s="16" t="s">
        <v>80</v>
      </c>
      <c r="L137" s="16" t="s">
        <v>207</v>
      </c>
      <c r="M137" s="24"/>
      <c r="N137" s="16">
        <f t="shared" si="4"/>
        <v>1</v>
      </c>
      <c r="O137" s="27">
        <f t="shared" si="5"/>
        <v>0</v>
      </c>
      <c r="P137" s="16"/>
    </row>
    <row r="138" spans="1:16" x14ac:dyDescent="0.25">
      <c r="A138" s="16">
        <v>137</v>
      </c>
      <c r="B138" s="16" t="s">
        <v>159</v>
      </c>
      <c r="C138" s="16" t="s">
        <v>370</v>
      </c>
      <c r="D138" s="16">
        <v>1</v>
      </c>
      <c r="E138" s="16" t="s">
        <v>378</v>
      </c>
      <c r="F138" s="16">
        <v>1</v>
      </c>
      <c r="G138" s="16" t="s">
        <v>14</v>
      </c>
      <c r="H138" s="16" t="s">
        <v>23</v>
      </c>
      <c r="I138" s="16" t="s">
        <v>66</v>
      </c>
      <c r="J138" s="16"/>
      <c r="K138" s="16" t="s">
        <v>80</v>
      </c>
      <c r="L138" s="16" t="s">
        <v>241</v>
      </c>
      <c r="M138" s="24">
        <v>100</v>
      </c>
      <c r="N138" s="16">
        <f t="shared" si="4"/>
        <v>1</v>
      </c>
      <c r="O138" s="27">
        <f t="shared" si="5"/>
        <v>100</v>
      </c>
      <c r="P138" s="16"/>
    </row>
    <row r="139" spans="1:16" ht="28.8" x14ac:dyDescent="0.25">
      <c r="A139" s="16">
        <v>138</v>
      </c>
      <c r="B139" s="16" t="s">
        <v>159</v>
      </c>
      <c r="C139" s="16" t="s">
        <v>370</v>
      </c>
      <c r="D139" s="16">
        <v>1</v>
      </c>
      <c r="E139" s="16" t="s">
        <v>379</v>
      </c>
      <c r="F139" s="16">
        <v>72</v>
      </c>
      <c r="G139" s="16" t="s">
        <v>14</v>
      </c>
      <c r="H139" s="16" t="s">
        <v>38</v>
      </c>
      <c r="I139" s="16" t="s">
        <v>68</v>
      </c>
      <c r="J139" s="16" t="s">
        <v>380</v>
      </c>
      <c r="K139" s="16" t="s">
        <v>329</v>
      </c>
      <c r="L139" s="16" t="s">
        <v>330</v>
      </c>
      <c r="M139" s="24">
        <v>0.75</v>
      </c>
      <c r="N139" s="16">
        <f t="shared" si="4"/>
        <v>72</v>
      </c>
      <c r="O139" s="27">
        <f t="shared" si="5"/>
        <v>54</v>
      </c>
      <c r="P139" s="16"/>
    </row>
    <row r="140" spans="1:16" ht="28.8" x14ac:dyDescent="0.25">
      <c r="A140" s="16">
        <v>139</v>
      </c>
      <c r="B140" s="16" t="s">
        <v>159</v>
      </c>
      <c r="C140" s="16" t="s">
        <v>370</v>
      </c>
      <c r="D140" s="16">
        <v>1</v>
      </c>
      <c r="E140" s="16" t="s">
        <v>381</v>
      </c>
      <c r="F140" s="16">
        <v>1</v>
      </c>
      <c r="G140" s="16" t="s">
        <v>14</v>
      </c>
      <c r="H140" s="16" t="s">
        <v>38</v>
      </c>
      <c r="I140" s="16" t="s">
        <v>68</v>
      </c>
      <c r="J140" s="16" t="s">
        <v>382</v>
      </c>
      <c r="K140" s="16" t="s">
        <v>329</v>
      </c>
      <c r="L140" s="16" t="s">
        <v>330</v>
      </c>
      <c r="M140" s="24">
        <v>3.5</v>
      </c>
      <c r="N140" s="16">
        <f t="shared" si="4"/>
        <v>1</v>
      </c>
      <c r="O140" s="27">
        <f t="shared" si="5"/>
        <v>3.5</v>
      </c>
      <c r="P140" s="16"/>
    </row>
    <row r="141" spans="1:16" x14ac:dyDescent="0.25">
      <c r="A141" s="16">
        <v>140</v>
      </c>
      <c r="B141" s="16" t="s">
        <v>159</v>
      </c>
      <c r="C141" s="16" t="s">
        <v>370</v>
      </c>
      <c r="D141" s="16">
        <v>1</v>
      </c>
      <c r="E141" s="16" t="s">
        <v>383</v>
      </c>
      <c r="F141" s="16">
        <v>2</v>
      </c>
      <c r="G141" s="16" t="s">
        <v>14</v>
      </c>
      <c r="H141" s="16" t="s">
        <v>38</v>
      </c>
      <c r="I141" s="16" t="s">
        <v>68</v>
      </c>
      <c r="J141" s="16" t="s">
        <v>384</v>
      </c>
      <c r="K141" s="16" t="s">
        <v>329</v>
      </c>
      <c r="L141" s="16" t="s">
        <v>330</v>
      </c>
      <c r="M141" s="24">
        <v>3.5</v>
      </c>
      <c r="N141" s="16">
        <f t="shared" si="4"/>
        <v>2</v>
      </c>
      <c r="O141" s="27">
        <f t="shared" si="5"/>
        <v>7</v>
      </c>
      <c r="P141" s="16"/>
    </row>
    <row r="142" spans="1:16" x14ac:dyDescent="0.25">
      <c r="A142" s="16">
        <v>141</v>
      </c>
      <c r="B142" s="16" t="s">
        <v>159</v>
      </c>
      <c r="C142" s="16" t="s">
        <v>370</v>
      </c>
      <c r="D142" s="16">
        <v>1</v>
      </c>
      <c r="E142" s="16" t="s">
        <v>385</v>
      </c>
      <c r="F142" s="16">
        <v>2</v>
      </c>
      <c r="G142" s="16" t="s">
        <v>14</v>
      </c>
      <c r="H142" s="16" t="s">
        <v>38</v>
      </c>
      <c r="I142" s="16" t="s">
        <v>68</v>
      </c>
      <c r="J142" s="16" t="s">
        <v>386</v>
      </c>
      <c r="K142" s="16" t="s">
        <v>329</v>
      </c>
      <c r="L142" s="16" t="s">
        <v>330</v>
      </c>
      <c r="M142" s="24">
        <v>1.7</v>
      </c>
      <c r="N142" s="16">
        <f t="shared" si="4"/>
        <v>2</v>
      </c>
      <c r="O142" s="27">
        <f t="shared" si="5"/>
        <v>3.4</v>
      </c>
      <c r="P142" s="16"/>
    </row>
    <row r="143" spans="1:16" x14ac:dyDescent="0.25">
      <c r="A143" s="16">
        <v>142</v>
      </c>
      <c r="B143" s="16" t="s">
        <v>159</v>
      </c>
      <c r="C143" s="16" t="s">
        <v>159</v>
      </c>
      <c r="D143" s="16">
        <v>1</v>
      </c>
      <c r="E143" s="16" t="s">
        <v>803</v>
      </c>
      <c r="F143" s="16">
        <v>2</v>
      </c>
      <c r="G143" s="16" t="s">
        <v>14</v>
      </c>
      <c r="H143" s="16" t="s">
        <v>38</v>
      </c>
      <c r="I143" s="16" t="s">
        <v>68</v>
      </c>
      <c r="J143" s="16" t="s">
        <v>803</v>
      </c>
      <c r="K143" s="16" t="s">
        <v>387</v>
      </c>
      <c r="L143" s="16" t="s">
        <v>341</v>
      </c>
      <c r="M143" s="24">
        <v>2.2000000000000002</v>
      </c>
      <c r="N143" s="16">
        <f t="shared" si="4"/>
        <v>2</v>
      </c>
      <c r="O143" s="27">
        <f t="shared" si="5"/>
        <v>4.4000000000000004</v>
      </c>
      <c r="P143" s="16"/>
    </row>
    <row r="144" spans="1:16" x14ac:dyDescent="0.25">
      <c r="A144" s="16">
        <v>143</v>
      </c>
      <c r="B144" s="16" t="s">
        <v>159</v>
      </c>
      <c r="C144" s="16" t="s">
        <v>159</v>
      </c>
      <c r="D144" s="16">
        <v>1</v>
      </c>
      <c r="E144" s="16" t="s">
        <v>388</v>
      </c>
      <c r="F144" s="16">
        <v>4</v>
      </c>
      <c r="G144" s="16" t="s">
        <v>14</v>
      </c>
      <c r="H144" s="16" t="s">
        <v>38</v>
      </c>
      <c r="I144" s="16" t="s">
        <v>68</v>
      </c>
      <c r="J144" s="16" t="s">
        <v>388</v>
      </c>
      <c r="K144" s="16" t="s">
        <v>387</v>
      </c>
      <c r="L144" s="16" t="s">
        <v>389</v>
      </c>
      <c r="M144" s="24">
        <f>1.78/10</f>
        <v>0.17799999999999999</v>
      </c>
      <c r="N144" s="16">
        <f t="shared" si="4"/>
        <v>4</v>
      </c>
      <c r="O144" s="27">
        <f t="shared" si="5"/>
        <v>0.71199999999999997</v>
      </c>
      <c r="P144" s="16"/>
    </row>
    <row r="145" spans="1:16" x14ac:dyDescent="0.25">
      <c r="A145" s="16">
        <v>144</v>
      </c>
      <c r="B145" s="16" t="s">
        <v>159</v>
      </c>
      <c r="C145" s="16" t="s">
        <v>159</v>
      </c>
      <c r="D145" s="16">
        <v>1</v>
      </c>
      <c r="E145" s="16" t="s">
        <v>390</v>
      </c>
      <c r="F145" s="16">
        <v>4</v>
      </c>
      <c r="G145" s="16" t="s">
        <v>14</v>
      </c>
      <c r="H145" s="16" t="s">
        <v>38</v>
      </c>
      <c r="I145" s="16" t="s">
        <v>68</v>
      </c>
      <c r="J145" s="16" t="s">
        <v>390</v>
      </c>
      <c r="K145" s="16" t="s">
        <v>387</v>
      </c>
      <c r="L145" s="16" t="s">
        <v>284</v>
      </c>
      <c r="M145" s="24">
        <f>4.11/10</f>
        <v>0.41100000000000003</v>
      </c>
      <c r="N145" s="16">
        <f t="shared" si="4"/>
        <v>4</v>
      </c>
      <c r="O145" s="27">
        <f t="shared" si="5"/>
        <v>1.6440000000000001</v>
      </c>
      <c r="P145" s="16"/>
    </row>
    <row r="146" spans="1:16" x14ac:dyDescent="0.25">
      <c r="A146" s="16">
        <v>145</v>
      </c>
      <c r="B146" s="16" t="s">
        <v>159</v>
      </c>
      <c r="C146" s="16" t="s">
        <v>159</v>
      </c>
      <c r="D146" s="16">
        <v>1</v>
      </c>
      <c r="E146" s="16" t="s">
        <v>391</v>
      </c>
      <c r="F146" s="16">
        <v>4</v>
      </c>
      <c r="G146" s="16" t="s">
        <v>14</v>
      </c>
      <c r="H146" s="16" t="s">
        <v>38</v>
      </c>
      <c r="I146" s="16" t="s">
        <v>68</v>
      </c>
      <c r="J146" s="16" t="s">
        <v>391</v>
      </c>
      <c r="K146" s="16" t="s">
        <v>387</v>
      </c>
      <c r="L146" s="16" t="s">
        <v>284</v>
      </c>
      <c r="M146" s="24">
        <f>4.55/20</f>
        <v>0.22749999999999998</v>
      </c>
      <c r="N146" s="16">
        <f t="shared" si="4"/>
        <v>4</v>
      </c>
      <c r="O146" s="27">
        <f t="shared" si="5"/>
        <v>0.90999999999999992</v>
      </c>
      <c r="P146" s="16"/>
    </row>
    <row r="147" spans="1:16" x14ac:dyDescent="0.25">
      <c r="A147" s="16">
        <v>146</v>
      </c>
      <c r="B147" s="16" t="s">
        <v>159</v>
      </c>
      <c r="C147" s="16" t="s">
        <v>159</v>
      </c>
      <c r="D147" s="16">
        <v>1</v>
      </c>
      <c r="E147" s="16" t="s">
        <v>392</v>
      </c>
      <c r="F147" s="16">
        <v>4</v>
      </c>
      <c r="G147" s="16" t="s">
        <v>14</v>
      </c>
      <c r="H147" s="16" t="s">
        <v>38</v>
      </c>
      <c r="I147" s="16" t="s">
        <v>68</v>
      </c>
      <c r="J147" s="16" t="s">
        <v>392</v>
      </c>
      <c r="K147" s="16" t="s">
        <v>387</v>
      </c>
      <c r="L147" s="16" t="s">
        <v>284</v>
      </c>
      <c r="M147" s="24">
        <f>2.44/10</f>
        <v>0.24399999999999999</v>
      </c>
      <c r="N147" s="16">
        <f t="shared" si="4"/>
        <v>4</v>
      </c>
      <c r="O147" s="27">
        <f t="shared" si="5"/>
        <v>0.97599999999999998</v>
      </c>
      <c r="P147" s="16"/>
    </row>
    <row r="148" spans="1:16" x14ac:dyDescent="0.25">
      <c r="A148" s="16">
        <v>147</v>
      </c>
      <c r="B148" s="16" t="s">
        <v>159</v>
      </c>
      <c r="C148" s="16" t="s">
        <v>159</v>
      </c>
      <c r="D148" s="16">
        <v>1</v>
      </c>
      <c r="E148" s="16" t="s">
        <v>393</v>
      </c>
      <c r="F148" s="16">
        <v>4</v>
      </c>
      <c r="G148" s="16" t="s">
        <v>14</v>
      </c>
      <c r="H148" s="16" t="s">
        <v>38</v>
      </c>
      <c r="I148" s="16" t="s">
        <v>68</v>
      </c>
      <c r="J148" s="16" t="s">
        <v>393</v>
      </c>
      <c r="K148" s="16" t="s">
        <v>387</v>
      </c>
      <c r="L148" s="16" t="s">
        <v>284</v>
      </c>
      <c r="M148" s="24">
        <v>1.49</v>
      </c>
      <c r="N148" s="16">
        <f t="shared" si="4"/>
        <v>4</v>
      </c>
      <c r="O148" s="27">
        <f t="shared" si="5"/>
        <v>5.96</v>
      </c>
      <c r="P148" s="16"/>
    </row>
    <row r="149" spans="1:16" x14ac:dyDescent="0.25">
      <c r="A149" s="16">
        <v>148</v>
      </c>
      <c r="B149" s="16" t="s">
        <v>159</v>
      </c>
      <c r="C149" s="16" t="s">
        <v>159</v>
      </c>
      <c r="D149" s="16">
        <v>1</v>
      </c>
      <c r="E149" s="16" t="s">
        <v>394</v>
      </c>
      <c r="F149" s="16">
        <v>18</v>
      </c>
      <c r="G149" s="16" t="s">
        <v>14</v>
      </c>
      <c r="H149" s="16" t="s">
        <v>38</v>
      </c>
      <c r="I149" s="16" t="s">
        <v>68</v>
      </c>
      <c r="J149" s="16" t="s">
        <v>394</v>
      </c>
      <c r="K149" s="16" t="s">
        <v>387</v>
      </c>
      <c r="L149" s="16" t="s">
        <v>284</v>
      </c>
      <c r="M149" s="24">
        <f>2.4/100</f>
        <v>2.4E-2</v>
      </c>
      <c r="N149" s="16">
        <f t="shared" si="4"/>
        <v>18</v>
      </c>
      <c r="O149" s="27">
        <f t="shared" si="5"/>
        <v>0.432</v>
      </c>
      <c r="P149" s="16"/>
    </row>
    <row r="150" spans="1:16" x14ac:dyDescent="0.25">
      <c r="A150" s="16">
        <v>149</v>
      </c>
      <c r="B150" s="16" t="s">
        <v>159</v>
      </c>
      <c r="C150" s="16" t="s">
        <v>159</v>
      </c>
      <c r="D150" s="16">
        <v>1</v>
      </c>
      <c r="E150" s="16" t="s">
        <v>395</v>
      </c>
      <c r="F150" s="16">
        <v>4</v>
      </c>
      <c r="G150" s="16" t="s">
        <v>14</v>
      </c>
      <c r="H150" s="16" t="s">
        <v>38</v>
      </c>
      <c r="I150" s="16" t="s">
        <v>68</v>
      </c>
      <c r="J150" s="16" t="s">
        <v>395</v>
      </c>
      <c r="K150" s="16" t="s">
        <v>387</v>
      </c>
      <c r="L150" s="16" t="s">
        <v>341</v>
      </c>
      <c r="M150" s="24">
        <f>2.4/20</f>
        <v>0.12</v>
      </c>
      <c r="N150" s="16">
        <f t="shared" si="4"/>
        <v>4</v>
      </c>
      <c r="O150" s="27">
        <f t="shared" si="5"/>
        <v>0.48</v>
      </c>
      <c r="P150" s="16"/>
    </row>
    <row r="151" spans="1:16" x14ac:dyDescent="0.25">
      <c r="A151" s="16">
        <v>150</v>
      </c>
      <c r="B151" s="16" t="s">
        <v>159</v>
      </c>
      <c r="C151" s="16" t="s">
        <v>159</v>
      </c>
      <c r="D151" s="16">
        <v>1</v>
      </c>
      <c r="E151" s="16" t="s">
        <v>396</v>
      </c>
      <c r="F151" s="16">
        <v>4</v>
      </c>
      <c r="G151" s="16" t="s">
        <v>14</v>
      </c>
      <c r="H151" s="16" t="s">
        <v>38</v>
      </c>
      <c r="I151" s="16" t="s">
        <v>68</v>
      </c>
      <c r="J151" s="16" t="s">
        <v>396</v>
      </c>
      <c r="K151" s="16" t="s">
        <v>387</v>
      </c>
      <c r="L151" s="16" t="s">
        <v>341</v>
      </c>
      <c r="M151" s="24">
        <f>3.53/30</f>
        <v>0.11766666666666666</v>
      </c>
      <c r="N151" s="16">
        <f t="shared" si="4"/>
        <v>4</v>
      </c>
      <c r="O151" s="27">
        <f t="shared" si="5"/>
        <v>0.47066666666666662</v>
      </c>
      <c r="P151" s="16"/>
    </row>
    <row r="152" spans="1:16" x14ac:dyDescent="0.25">
      <c r="A152" s="16">
        <v>151</v>
      </c>
      <c r="B152" s="16" t="s">
        <v>159</v>
      </c>
      <c r="C152" s="16" t="s">
        <v>159</v>
      </c>
      <c r="D152" s="16">
        <v>1</v>
      </c>
      <c r="E152" s="16" t="s">
        <v>397</v>
      </c>
      <c r="F152" s="16">
        <v>2</v>
      </c>
      <c r="G152" s="16" t="s">
        <v>14</v>
      </c>
      <c r="H152" s="16" t="s">
        <v>38</v>
      </c>
      <c r="I152" s="16" t="s">
        <v>68</v>
      </c>
      <c r="J152" s="16" t="s">
        <v>397</v>
      </c>
      <c r="K152" s="16" t="s">
        <v>387</v>
      </c>
      <c r="L152" s="16" t="s">
        <v>284</v>
      </c>
      <c r="M152" s="24">
        <f>2.88/10</f>
        <v>0.28799999999999998</v>
      </c>
      <c r="N152" s="16">
        <f t="shared" si="4"/>
        <v>2</v>
      </c>
      <c r="O152" s="27">
        <f t="shared" si="5"/>
        <v>0.57599999999999996</v>
      </c>
      <c r="P152" s="16"/>
    </row>
    <row r="153" spans="1:16" x14ac:dyDescent="0.25">
      <c r="A153" s="16">
        <v>152</v>
      </c>
      <c r="B153" s="16" t="s">
        <v>159</v>
      </c>
      <c r="C153" s="16" t="s">
        <v>370</v>
      </c>
      <c r="D153" s="16">
        <v>1</v>
      </c>
      <c r="E153" s="16" t="s">
        <v>398</v>
      </c>
      <c r="F153" s="16">
        <v>1</v>
      </c>
      <c r="G153" s="16" t="s">
        <v>14</v>
      </c>
      <c r="H153" s="16" t="s">
        <v>57</v>
      </c>
      <c r="I153" s="16" t="s">
        <v>65</v>
      </c>
      <c r="J153" s="16"/>
      <c r="K153" s="16"/>
      <c r="L153" s="16" t="s">
        <v>399</v>
      </c>
      <c r="M153" s="24">
        <v>105</v>
      </c>
      <c r="N153" s="16">
        <f t="shared" si="4"/>
        <v>1</v>
      </c>
      <c r="O153" s="27">
        <f t="shared" si="5"/>
        <v>105</v>
      </c>
      <c r="P153" s="16"/>
    </row>
    <row r="154" spans="1:16" x14ac:dyDescent="0.25">
      <c r="A154" s="16">
        <v>153</v>
      </c>
      <c r="B154" s="16" t="s">
        <v>59</v>
      </c>
      <c r="C154" s="16" t="s">
        <v>59</v>
      </c>
      <c r="D154" s="16">
        <v>1</v>
      </c>
      <c r="E154" s="16" t="s">
        <v>400</v>
      </c>
      <c r="F154" s="16">
        <v>14</v>
      </c>
      <c r="G154" s="16" t="s">
        <v>14</v>
      </c>
      <c r="H154" s="16" t="s">
        <v>38</v>
      </c>
      <c r="I154" s="16" t="s">
        <v>68</v>
      </c>
      <c r="J154" s="16" t="s">
        <v>401</v>
      </c>
      <c r="K154" s="16" t="s">
        <v>402</v>
      </c>
      <c r="L154" s="16" t="s">
        <v>399</v>
      </c>
      <c r="M154" s="24">
        <f>9/2</f>
        <v>4.5</v>
      </c>
      <c r="N154" s="16">
        <f t="shared" si="4"/>
        <v>14</v>
      </c>
      <c r="O154" s="27">
        <f t="shared" si="5"/>
        <v>63</v>
      </c>
      <c r="P154" s="16"/>
    </row>
    <row r="155" spans="1:16" x14ac:dyDescent="0.25">
      <c r="A155" s="16">
        <v>154</v>
      </c>
      <c r="B155" s="16" t="s">
        <v>59</v>
      </c>
      <c r="C155" s="16" t="s">
        <v>59</v>
      </c>
      <c r="D155" s="16">
        <v>1</v>
      </c>
      <c r="E155" s="16" t="s">
        <v>400</v>
      </c>
      <c r="F155" s="16">
        <v>5</v>
      </c>
      <c r="G155" s="16" t="s">
        <v>14</v>
      </c>
      <c r="H155" s="16" t="s">
        <v>38</v>
      </c>
      <c r="I155" s="16" t="s">
        <v>68</v>
      </c>
      <c r="J155" s="16" t="s">
        <v>403</v>
      </c>
      <c r="K155" s="16" t="s">
        <v>402</v>
      </c>
      <c r="L155" s="16" t="s">
        <v>399</v>
      </c>
      <c r="M155" s="24">
        <f>9/10</f>
        <v>0.9</v>
      </c>
      <c r="N155" s="16">
        <f t="shared" si="4"/>
        <v>5</v>
      </c>
      <c r="O155" s="27">
        <f t="shared" si="5"/>
        <v>4.5</v>
      </c>
      <c r="P155" s="16"/>
    </row>
    <row r="156" spans="1:16" x14ac:dyDescent="0.25">
      <c r="A156" s="16">
        <v>155</v>
      </c>
      <c r="B156" s="16" t="s">
        <v>59</v>
      </c>
      <c r="C156" s="16" t="s">
        <v>59</v>
      </c>
      <c r="D156" s="16">
        <v>1</v>
      </c>
      <c r="E156" s="16" t="s">
        <v>404</v>
      </c>
      <c r="F156" s="16">
        <v>20</v>
      </c>
      <c r="G156" s="16" t="s">
        <v>14</v>
      </c>
      <c r="H156" s="16" t="s">
        <v>38</v>
      </c>
      <c r="I156" s="16" t="s">
        <v>68</v>
      </c>
      <c r="J156" s="16" t="s">
        <v>405</v>
      </c>
      <c r="K156" s="16" t="s">
        <v>387</v>
      </c>
      <c r="L156" s="16" t="s">
        <v>284</v>
      </c>
      <c r="M156" s="24">
        <f>2.18/20</f>
        <v>0.10900000000000001</v>
      </c>
      <c r="N156" s="16">
        <f t="shared" si="4"/>
        <v>20</v>
      </c>
      <c r="O156" s="27">
        <f t="shared" si="5"/>
        <v>2.1800000000000002</v>
      </c>
      <c r="P156" s="16"/>
    </row>
    <row r="157" spans="1:16" x14ac:dyDescent="0.25">
      <c r="A157" s="16">
        <v>156</v>
      </c>
      <c r="B157" s="16" t="s">
        <v>59</v>
      </c>
      <c r="C157" s="16" t="s">
        <v>59</v>
      </c>
      <c r="D157" s="16">
        <v>1</v>
      </c>
      <c r="E157" s="16" t="s">
        <v>404</v>
      </c>
      <c r="F157" s="16">
        <v>20</v>
      </c>
      <c r="G157" s="16" t="s">
        <v>14</v>
      </c>
      <c r="H157" s="16" t="s">
        <v>38</v>
      </c>
      <c r="I157" s="16" t="s">
        <v>68</v>
      </c>
      <c r="J157" s="16" t="s">
        <v>406</v>
      </c>
      <c r="K157" s="16" t="s">
        <v>387</v>
      </c>
      <c r="L157" s="16" t="s">
        <v>284</v>
      </c>
      <c r="M157" s="24">
        <f>2.58/20</f>
        <v>0.129</v>
      </c>
      <c r="N157" s="16">
        <f t="shared" si="4"/>
        <v>20</v>
      </c>
      <c r="O157" s="27">
        <f t="shared" si="5"/>
        <v>2.58</v>
      </c>
      <c r="P157" s="16"/>
    </row>
    <row r="158" spans="1:16" x14ac:dyDescent="0.25">
      <c r="A158" s="16">
        <v>157</v>
      </c>
      <c r="B158" s="16" t="s">
        <v>59</v>
      </c>
      <c r="C158" s="16" t="s">
        <v>59</v>
      </c>
      <c r="D158" s="16">
        <v>1</v>
      </c>
      <c r="E158" s="16" t="s">
        <v>407</v>
      </c>
      <c r="F158" s="16">
        <v>34</v>
      </c>
      <c r="G158" s="16" t="s">
        <v>14</v>
      </c>
      <c r="H158" s="16" t="s">
        <v>38</v>
      </c>
      <c r="I158" s="16" t="s">
        <v>68</v>
      </c>
      <c r="J158" s="16" t="s">
        <v>408</v>
      </c>
      <c r="K158" s="16" t="s">
        <v>387</v>
      </c>
      <c r="L158" s="16" t="s">
        <v>284</v>
      </c>
      <c r="M158" s="24">
        <f>2.85/30</f>
        <v>9.5000000000000001E-2</v>
      </c>
      <c r="N158" s="16">
        <f t="shared" si="4"/>
        <v>34</v>
      </c>
      <c r="O158" s="27">
        <f t="shared" si="5"/>
        <v>3.23</v>
      </c>
      <c r="P158" s="16"/>
    </row>
    <row r="159" spans="1:16" x14ac:dyDescent="0.25">
      <c r="A159" s="16">
        <v>158</v>
      </c>
      <c r="B159" s="16" t="s">
        <v>59</v>
      </c>
      <c r="C159" s="16" t="s">
        <v>59</v>
      </c>
      <c r="D159" s="16">
        <v>1</v>
      </c>
      <c r="E159" s="16" t="s">
        <v>407</v>
      </c>
      <c r="F159" s="16">
        <v>90</v>
      </c>
      <c r="G159" s="16" t="s">
        <v>14</v>
      </c>
      <c r="H159" s="16" t="s">
        <v>38</v>
      </c>
      <c r="I159" s="16" t="s">
        <v>68</v>
      </c>
      <c r="J159" s="16" t="s">
        <v>409</v>
      </c>
      <c r="K159" s="16" t="s">
        <v>387</v>
      </c>
      <c r="L159" s="16" t="s">
        <v>284</v>
      </c>
      <c r="M159" s="24">
        <f>2.63/30</f>
        <v>8.7666666666666657E-2</v>
      </c>
      <c r="N159" s="16">
        <f t="shared" si="4"/>
        <v>90</v>
      </c>
      <c r="O159" s="27">
        <f t="shared" si="5"/>
        <v>7.8899999999999988</v>
      </c>
      <c r="P159" s="16"/>
    </row>
    <row r="160" spans="1:16" x14ac:dyDescent="0.25">
      <c r="A160" s="16">
        <v>159</v>
      </c>
      <c r="B160" s="16" t="s">
        <v>59</v>
      </c>
      <c r="C160" s="16" t="s">
        <v>59</v>
      </c>
      <c r="D160" s="16">
        <v>1</v>
      </c>
      <c r="E160" s="16" t="s">
        <v>407</v>
      </c>
      <c r="F160" s="16">
        <v>8</v>
      </c>
      <c r="G160" s="16" t="s">
        <v>14</v>
      </c>
      <c r="H160" s="16" t="s">
        <v>38</v>
      </c>
      <c r="I160" s="16" t="s">
        <v>68</v>
      </c>
      <c r="J160" s="16" t="s">
        <v>410</v>
      </c>
      <c r="K160" s="16" t="s">
        <v>387</v>
      </c>
      <c r="L160" s="16" t="s">
        <v>284</v>
      </c>
      <c r="M160" s="24">
        <f>2.2/20</f>
        <v>0.11000000000000001</v>
      </c>
      <c r="N160" s="16">
        <f t="shared" si="4"/>
        <v>8</v>
      </c>
      <c r="O160" s="27">
        <f t="shared" si="5"/>
        <v>0.88000000000000012</v>
      </c>
      <c r="P160" s="16"/>
    </row>
    <row r="161" spans="1:16" x14ac:dyDescent="0.25">
      <c r="A161" s="16">
        <v>160</v>
      </c>
      <c r="B161" s="16" t="s">
        <v>59</v>
      </c>
      <c r="C161" s="16" t="s">
        <v>59</v>
      </c>
      <c r="D161" s="16">
        <v>1</v>
      </c>
      <c r="E161" s="16" t="s">
        <v>407</v>
      </c>
      <c r="F161" s="16">
        <v>2</v>
      </c>
      <c r="G161" s="16" t="s">
        <v>14</v>
      </c>
      <c r="H161" s="16" t="s">
        <v>38</v>
      </c>
      <c r="I161" s="16" t="s">
        <v>68</v>
      </c>
      <c r="J161" s="16" t="s">
        <v>411</v>
      </c>
      <c r="K161" s="16" t="s">
        <v>387</v>
      </c>
      <c r="L161" s="16" t="s">
        <v>284</v>
      </c>
      <c r="M161" s="24">
        <f>2.13/10</f>
        <v>0.21299999999999999</v>
      </c>
      <c r="N161" s="16">
        <f t="shared" si="4"/>
        <v>2</v>
      </c>
      <c r="O161" s="27">
        <f t="shared" si="5"/>
        <v>0.42599999999999999</v>
      </c>
      <c r="P161" s="16"/>
    </row>
    <row r="162" spans="1:16" x14ac:dyDescent="0.25">
      <c r="A162" s="16">
        <v>161</v>
      </c>
      <c r="B162" s="16" t="s">
        <v>59</v>
      </c>
      <c r="C162" s="16" t="s">
        <v>59</v>
      </c>
      <c r="D162" s="16">
        <v>1</v>
      </c>
      <c r="E162" s="16" t="s">
        <v>412</v>
      </c>
      <c r="F162" s="16">
        <v>2</v>
      </c>
      <c r="G162" s="16" t="s">
        <v>14</v>
      </c>
      <c r="H162" s="16" t="s">
        <v>38</v>
      </c>
      <c r="I162" s="16" t="s">
        <v>68</v>
      </c>
      <c r="J162" s="16" t="s">
        <v>413</v>
      </c>
      <c r="K162" s="16" t="s">
        <v>402</v>
      </c>
      <c r="L162" s="16" t="s">
        <v>399</v>
      </c>
      <c r="M162" s="24">
        <v>2.5</v>
      </c>
      <c r="N162" s="16">
        <f t="shared" si="4"/>
        <v>2</v>
      </c>
      <c r="O162" s="27">
        <f t="shared" si="5"/>
        <v>5</v>
      </c>
      <c r="P162" s="16"/>
    </row>
    <row r="163" spans="1:16" x14ac:dyDescent="0.25">
      <c r="A163" s="16">
        <v>162</v>
      </c>
      <c r="B163" s="16" t="s">
        <v>59</v>
      </c>
      <c r="C163" s="16" t="s">
        <v>59</v>
      </c>
      <c r="D163" s="16">
        <v>1</v>
      </c>
      <c r="E163" s="16" t="s">
        <v>414</v>
      </c>
      <c r="F163" s="16">
        <v>2</v>
      </c>
      <c r="G163" s="16" t="s">
        <v>14</v>
      </c>
      <c r="H163" s="16" t="s">
        <v>38</v>
      </c>
      <c r="I163" s="16" t="s">
        <v>68</v>
      </c>
      <c r="J163" s="16" t="s">
        <v>415</v>
      </c>
      <c r="K163" s="16" t="s">
        <v>402</v>
      </c>
      <c r="L163" s="16" t="s">
        <v>399</v>
      </c>
      <c r="M163" s="24">
        <v>2.5</v>
      </c>
      <c r="N163" s="16">
        <f t="shared" si="4"/>
        <v>2</v>
      </c>
      <c r="O163" s="27">
        <f t="shared" si="5"/>
        <v>5</v>
      </c>
      <c r="P163" s="16"/>
    </row>
    <row r="164" spans="1:16" x14ac:dyDescent="0.25">
      <c r="A164" s="16">
        <v>163</v>
      </c>
      <c r="B164" s="16" t="s">
        <v>59</v>
      </c>
      <c r="C164" s="16" t="s">
        <v>59</v>
      </c>
      <c r="D164" s="16">
        <v>1</v>
      </c>
      <c r="E164" s="16" t="s">
        <v>416</v>
      </c>
      <c r="F164" s="16">
        <v>4</v>
      </c>
      <c r="G164" s="16" t="s">
        <v>14</v>
      </c>
      <c r="H164" s="16" t="s">
        <v>38</v>
      </c>
      <c r="I164" s="16" t="s">
        <v>68</v>
      </c>
      <c r="J164" s="16" t="s">
        <v>417</v>
      </c>
      <c r="K164" s="16" t="s">
        <v>387</v>
      </c>
      <c r="L164" s="16" t="s">
        <v>418</v>
      </c>
      <c r="M164" s="24">
        <f>1.25/10</f>
        <v>0.125</v>
      </c>
      <c r="N164" s="16">
        <f t="shared" si="4"/>
        <v>4</v>
      </c>
      <c r="O164" s="27">
        <f t="shared" si="5"/>
        <v>0.5</v>
      </c>
      <c r="P164" s="16"/>
    </row>
    <row r="165" spans="1:16" x14ac:dyDescent="0.25">
      <c r="A165" s="16">
        <v>164</v>
      </c>
      <c r="B165" s="16" t="s">
        <v>59</v>
      </c>
      <c r="C165" s="16" t="s">
        <v>59</v>
      </c>
      <c r="D165" s="16">
        <v>1</v>
      </c>
      <c r="E165" s="16" t="s">
        <v>419</v>
      </c>
      <c r="F165" s="16">
        <v>4</v>
      </c>
      <c r="G165" s="16" t="s">
        <v>14</v>
      </c>
      <c r="H165" s="16" t="s">
        <v>38</v>
      </c>
      <c r="I165" s="16" t="s">
        <v>68</v>
      </c>
      <c r="J165" s="16" t="s">
        <v>420</v>
      </c>
      <c r="K165" s="16" t="s">
        <v>387</v>
      </c>
      <c r="L165" s="16" t="s">
        <v>418</v>
      </c>
      <c r="M165" s="24">
        <f>1.78/10</f>
        <v>0.17799999999999999</v>
      </c>
      <c r="N165" s="16">
        <f t="shared" si="4"/>
        <v>4</v>
      </c>
      <c r="O165" s="27">
        <f t="shared" si="5"/>
        <v>0.71199999999999997</v>
      </c>
      <c r="P165" s="16"/>
    </row>
    <row r="166" spans="1:16" x14ac:dyDescent="0.25">
      <c r="A166" s="16">
        <v>165</v>
      </c>
      <c r="B166" s="16" t="s">
        <v>59</v>
      </c>
      <c r="C166" s="16" t="s">
        <v>59</v>
      </c>
      <c r="D166" s="16">
        <v>1</v>
      </c>
      <c r="E166" s="16" t="s">
        <v>421</v>
      </c>
      <c r="F166" s="16">
        <v>16</v>
      </c>
      <c r="G166" s="16" t="s">
        <v>14</v>
      </c>
      <c r="H166" s="16" t="s">
        <v>38</v>
      </c>
      <c r="I166" s="16" t="s">
        <v>68</v>
      </c>
      <c r="J166" s="16" t="s">
        <v>422</v>
      </c>
      <c r="K166" s="16" t="s">
        <v>387</v>
      </c>
      <c r="L166" s="16" t="s">
        <v>284</v>
      </c>
      <c r="M166" s="24">
        <f>3.86/20</f>
        <v>0.193</v>
      </c>
      <c r="N166" s="16">
        <f t="shared" si="4"/>
        <v>16</v>
      </c>
      <c r="O166" s="27">
        <f t="shared" si="5"/>
        <v>3.0880000000000001</v>
      </c>
      <c r="P166" s="16"/>
    </row>
    <row r="167" spans="1:16" x14ac:dyDescent="0.25">
      <c r="A167" s="16">
        <v>166</v>
      </c>
      <c r="B167" s="16" t="s">
        <v>59</v>
      </c>
      <c r="C167" s="16" t="s">
        <v>59</v>
      </c>
      <c r="D167" s="16">
        <v>1</v>
      </c>
      <c r="E167" s="16" t="s">
        <v>421</v>
      </c>
      <c r="F167" s="16">
        <v>16</v>
      </c>
      <c r="G167" s="16" t="s">
        <v>14</v>
      </c>
      <c r="H167" s="16" t="s">
        <v>38</v>
      </c>
      <c r="I167" s="16" t="s">
        <v>68</v>
      </c>
      <c r="J167" s="16" t="s">
        <v>423</v>
      </c>
      <c r="K167" s="16" t="s">
        <v>387</v>
      </c>
      <c r="L167" s="16" t="s">
        <v>284</v>
      </c>
      <c r="M167" s="24">
        <f>2.17/10</f>
        <v>0.217</v>
      </c>
      <c r="N167" s="16">
        <f t="shared" si="4"/>
        <v>16</v>
      </c>
      <c r="O167" s="27">
        <f t="shared" si="5"/>
        <v>3.472</v>
      </c>
      <c r="P167" s="16"/>
    </row>
    <row r="168" spans="1:16" x14ac:dyDescent="0.25">
      <c r="A168" s="16">
        <v>167</v>
      </c>
      <c r="B168" s="16" t="s">
        <v>59</v>
      </c>
      <c r="C168" s="16" t="s">
        <v>59</v>
      </c>
      <c r="D168" s="16">
        <v>1</v>
      </c>
      <c r="E168" s="16" t="s">
        <v>421</v>
      </c>
      <c r="F168" s="16">
        <v>20</v>
      </c>
      <c r="G168" s="16" t="s">
        <v>14</v>
      </c>
      <c r="H168" s="16" t="s">
        <v>38</v>
      </c>
      <c r="I168" s="16" t="s">
        <v>68</v>
      </c>
      <c r="J168" s="16" t="s">
        <v>424</v>
      </c>
      <c r="K168" s="16" t="s">
        <v>387</v>
      </c>
      <c r="L168" s="16" t="s">
        <v>284</v>
      </c>
      <c r="M168" s="24">
        <f>2.98/20</f>
        <v>0.14899999999999999</v>
      </c>
      <c r="N168" s="16">
        <f t="shared" si="4"/>
        <v>20</v>
      </c>
      <c r="O168" s="27">
        <f t="shared" si="5"/>
        <v>2.98</v>
      </c>
      <c r="P168" s="16"/>
    </row>
    <row r="169" spans="1:16" x14ac:dyDescent="0.25">
      <c r="A169" s="16">
        <v>168</v>
      </c>
      <c r="B169" s="16" t="s">
        <v>59</v>
      </c>
      <c r="C169" s="16" t="s">
        <v>59</v>
      </c>
      <c r="D169" s="16">
        <v>1</v>
      </c>
      <c r="E169" s="16" t="s">
        <v>425</v>
      </c>
      <c r="F169" s="16">
        <v>8</v>
      </c>
      <c r="G169" s="16" t="s">
        <v>14</v>
      </c>
      <c r="H169" s="16" t="s">
        <v>38</v>
      </c>
      <c r="I169" s="16" t="s">
        <v>68</v>
      </c>
      <c r="J169" s="16" t="s">
        <v>426</v>
      </c>
      <c r="K169" s="16" t="s">
        <v>387</v>
      </c>
      <c r="L169" s="16" t="s">
        <v>427</v>
      </c>
      <c r="M169" s="24">
        <f>2.4/20</f>
        <v>0.12</v>
      </c>
      <c r="N169" s="16">
        <f t="shared" si="4"/>
        <v>8</v>
      </c>
      <c r="O169" s="27">
        <f t="shared" si="5"/>
        <v>0.96</v>
      </c>
      <c r="P169" s="16"/>
    </row>
    <row r="170" spans="1:16" x14ac:dyDescent="0.25">
      <c r="A170" s="16">
        <v>169</v>
      </c>
      <c r="B170" s="16" t="s">
        <v>59</v>
      </c>
      <c r="C170" s="16" t="s">
        <v>59</v>
      </c>
      <c r="D170" s="16">
        <v>1</v>
      </c>
      <c r="E170" s="16" t="s">
        <v>428</v>
      </c>
      <c r="F170" s="16">
        <v>4</v>
      </c>
      <c r="G170" s="16" t="s">
        <v>14</v>
      </c>
      <c r="H170" s="16" t="s">
        <v>38</v>
      </c>
      <c r="I170" s="16" t="s">
        <v>68</v>
      </c>
      <c r="J170" s="16" t="s">
        <v>429</v>
      </c>
      <c r="K170" s="16" t="s">
        <v>387</v>
      </c>
      <c r="L170" s="16" t="s">
        <v>341</v>
      </c>
      <c r="M170" s="24">
        <f>6.15/5</f>
        <v>1.23</v>
      </c>
      <c r="N170" s="16">
        <f t="shared" si="4"/>
        <v>4</v>
      </c>
      <c r="O170" s="27">
        <f t="shared" si="5"/>
        <v>4.92</v>
      </c>
      <c r="P170" s="16"/>
    </row>
    <row r="171" spans="1:16" x14ac:dyDescent="0.25">
      <c r="A171" s="16">
        <v>170</v>
      </c>
      <c r="B171" s="16" t="s">
        <v>59</v>
      </c>
      <c r="C171" s="16" t="s">
        <v>59</v>
      </c>
      <c r="D171" s="16">
        <v>1</v>
      </c>
      <c r="E171" s="16" t="s">
        <v>430</v>
      </c>
      <c r="F171" s="16">
        <v>4</v>
      </c>
      <c r="G171" s="16" t="s">
        <v>14</v>
      </c>
      <c r="H171" s="16" t="s">
        <v>38</v>
      </c>
      <c r="I171" s="16" t="s">
        <v>68</v>
      </c>
      <c r="J171" s="16" t="s">
        <v>431</v>
      </c>
      <c r="K171" s="16" t="s">
        <v>387</v>
      </c>
      <c r="L171" s="16" t="s">
        <v>432</v>
      </c>
      <c r="M171" s="24">
        <v>3.19</v>
      </c>
      <c r="N171" s="16">
        <f t="shared" si="4"/>
        <v>4</v>
      </c>
      <c r="O171" s="27">
        <f t="shared" si="5"/>
        <v>12.76</v>
      </c>
      <c r="P171" s="16"/>
    </row>
    <row r="173" spans="1:16" x14ac:dyDescent="0.25">
      <c r="N173" s="18" t="s">
        <v>7</v>
      </c>
      <c r="O173" s="28">
        <f>SUM(表1_3[父模块该物料总价
（计算）])</f>
        <v>30728.808666666668</v>
      </c>
    </row>
  </sheetData>
  <dataConsolidate/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下拉菜单选项!$C$2:$C$7</xm:f>
          </x14:formula1>
          <xm:sqref>I172:I206</xm:sqref>
        </x14:dataValidation>
        <x14:dataValidation type="list" allowBlank="1" showInputMessage="1" showErrorMessage="1" xr:uid="{00000000-0002-0000-0400-000001000000}">
          <x14:formula1>
            <xm:f>下拉菜单选项!$B$2:$B$14</xm:f>
          </x14:formula1>
          <xm:sqref>H172:H206</xm:sqref>
        </x14:dataValidation>
        <x14:dataValidation type="list" allowBlank="1" showInputMessage="1" showErrorMessage="1" xr:uid="{00000000-0002-0000-0400-000002000000}">
          <x14:formula1>
            <xm:f>下拉菜单选项!$A$2:$A$5</xm:f>
          </x14:formula1>
          <xm:sqref>G172:G206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0141-0196-4B2B-982D-6F2DCE529A7D}">
  <sheetPr codeName="Sheet10"/>
  <dimension ref="A1:P148"/>
  <sheetViews>
    <sheetView tabSelected="1" workbookViewId="0">
      <pane ySplit="1" topLeftCell="A146" activePane="bottomLeft" state="frozen"/>
      <selection activeCell="A14" sqref="A14"/>
      <selection pane="bottomLeft" activeCell="R139" sqref="R139"/>
    </sheetView>
  </sheetViews>
  <sheetFormatPr defaultColWidth="12.21875" defaultRowHeight="14.4" x14ac:dyDescent="0.25"/>
  <cols>
    <col min="1" max="1" width="7.109375" style="15" customWidth="1"/>
    <col min="2" max="4" width="12.21875" style="15"/>
    <col min="5" max="5" width="21.6640625" style="15" bestFit="1" customWidth="1"/>
    <col min="6" max="7" width="12.21875" style="15"/>
    <col min="8" max="8" width="15.21875" style="15" customWidth="1"/>
    <col min="9" max="9" width="18.44140625" style="15" customWidth="1"/>
    <col min="10" max="10" width="17.21875" style="15" customWidth="1"/>
    <col min="11" max="11" width="15.109375" style="15" customWidth="1"/>
    <col min="12" max="12" width="14.88671875" style="15" customWidth="1"/>
    <col min="13" max="13" width="14.21875" style="15" customWidth="1"/>
    <col min="14" max="14" width="12.21875" style="18"/>
    <col min="15" max="16384" width="12.21875" style="15"/>
  </cols>
  <sheetData>
    <row r="1" spans="1:16" ht="57.6" x14ac:dyDescent="0.25">
      <c r="A1" s="11" t="s">
        <v>40</v>
      </c>
      <c r="B1" s="11" t="s">
        <v>92</v>
      </c>
      <c r="C1" s="11" t="s">
        <v>93</v>
      </c>
      <c r="D1" s="11" t="s">
        <v>52</v>
      </c>
      <c r="E1" s="11" t="s">
        <v>76</v>
      </c>
      <c r="F1" s="12" t="s">
        <v>91</v>
      </c>
      <c r="G1" s="11" t="s">
        <v>53</v>
      </c>
      <c r="H1" s="11" t="s">
        <v>50</v>
      </c>
      <c r="I1" s="11" t="s">
        <v>51</v>
      </c>
      <c r="J1" s="11" t="s">
        <v>79</v>
      </c>
      <c r="K1" s="11" t="s">
        <v>83</v>
      </c>
      <c r="L1" s="11" t="s">
        <v>77</v>
      </c>
      <c r="M1" s="13" t="s">
        <v>69</v>
      </c>
      <c r="N1" s="14" t="s">
        <v>70</v>
      </c>
      <c r="O1" s="14" t="s">
        <v>71</v>
      </c>
      <c r="P1" s="11" t="s">
        <v>39</v>
      </c>
    </row>
    <row r="2" spans="1:16" s="19" customFormat="1" x14ac:dyDescent="0.25">
      <c r="A2" s="16">
        <v>1</v>
      </c>
      <c r="B2" s="16" t="s">
        <v>59</v>
      </c>
      <c r="C2" s="16" t="s">
        <v>110</v>
      </c>
      <c r="D2" s="16">
        <v>2</v>
      </c>
      <c r="E2" s="16" t="s">
        <v>47</v>
      </c>
      <c r="F2" s="17">
        <v>1</v>
      </c>
      <c r="G2" s="16" t="s">
        <v>12</v>
      </c>
      <c r="H2" s="16" t="s">
        <v>22</v>
      </c>
      <c r="I2" s="16" t="s">
        <v>65</v>
      </c>
      <c r="J2" s="16"/>
      <c r="K2" s="16" t="s">
        <v>80</v>
      </c>
      <c r="L2" s="16" t="s">
        <v>512</v>
      </c>
      <c r="M2" s="16">
        <v>100</v>
      </c>
      <c r="N2" s="16">
        <v>2</v>
      </c>
      <c r="O2" s="16">
        <v>200</v>
      </c>
      <c r="P2" s="16"/>
    </row>
    <row r="3" spans="1:16" s="19" customFormat="1" ht="28.8" x14ac:dyDescent="0.25">
      <c r="A3" s="16">
        <v>2</v>
      </c>
      <c r="B3" s="16" t="s">
        <v>59</v>
      </c>
      <c r="C3" s="16" t="s">
        <v>110</v>
      </c>
      <c r="D3" s="16">
        <v>2</v>
      </c>
      <c r="E3" s="16" t="s">
        <v>44</v>
      </c>
      <c r="F3" s="17">
        <v>1</v>
      </c>
      <c r="G3" s="16" t="s">
        <v>12</v>
      </c>
      <c r="H3" s="16" t="s">
        <v>37</v>
      </c>
      <c r="I3" s="16" t="s">
        <v>67</v>
      </c>
      <c r="J3" s="16" t="s">
        <v>513</v>
      </c>
      <c r="K3" s="16" t="s">
        <v>514</v>
      </c>
      <c r="L3" s="16" t="s">
        <v>515</v>
      </c>
      <c r="M3" s="16">
        <v>5.3</v>
      </c>
      <c r="N3" s="16">
        <v>2</v>
      </c>
      <c r="O3" s="16">
        <v>10.6</v>
      </c>
      <c r="P3" s="16"/>
    </row>
    <row r="4" spans="1:16" s="19" customFormat="1" x14ac:dyDescent="0.25">
      <c r="A4" s="16">
        <v>3</v>
      </c>
      <c r="B4" s="16" t="s">
        <v>59</v>
      </c>
      <c r="C4" s="16" t="s">
        <v>110</v>
      </c>
      <c r="D4" s="16">
        <v>2</v>
      </c>
      <c r="E4" s="16" t="s">
        <v>433</v>
      </c>
      <c r="F4" s="17">
        <v>1</v>
      </c>
      <c r="G4" s="16" t="s">
        <v>12</v>
      </c>
      <c r="H4" s="16" t="s">
        <v>28</v>
      </c>
      <c r="I4" s="16" t="s">
        <v>68</v>
      </c>
      <c r="J4" s="16" t="s">
        <v>434</v>
      </c>
      <c r="K4" s="16" t="s">
        <v>81</v>
      </c>
      <c r="L4" s="16" t="s">
        <v>435</v>
      </c>
      <c r="M4" s="16">
        <v>499</v>
      </c>
      <c r="N4" s="16">
        <f t="shared" ref="N4:N67" si="0">D4*F4</f>
        <v>2</v>
      </c>
      <c r="O4" s="16">
        <f t="shared" ref="O4:O67" si="1">M4*N4</f>
        <v>998</v>
      </c>
      <c r="P4" s="16"/>
    </row>
    <row r="5" spans="1:16" s="19" customFormat="1" x14ac:dyDescent="0.25">
      <c r="A5" s="16">
        <v>4</v>
      </c>
      <c r="B5" s="16" t="s">
        <v>59</v>
      </c>
      <c r="C5" s="16" t="s">
        <v>110</v>
      </c>
      <c r="D5" s="16">
        <v>1</v>
      </c>
      <c r="E5" s="16" t="s">
        <v>516</v>
      </c>
      <c r="F5" s="17">
        <v>1</v>
      </c>
      <c r="G5" s="16" t="s">
        <v>14</v>
      </c>
      <c r="H5" s="16" t="s">
        <v>36</v>
      </c>
      <c r="I5" s="16" t="s">
        <v>32</v>
      </c>
      <c r="J5" s="16"/>
      <c r="K5" s="16" t="s">
        <v>84</v>
      </c>
      <c r="L5" s="16" t="s">
        <v>517</v>
      </c>
      <c r="M5" s="16">
        <v>2.62</v>
      </c>
      <c r="N5" s="16">
        <f>D5*F5</f>
        <v>1</v>
      </c>
      <c r="O5" s="16">
        <f>M5*N5</f>
        <v>2.62</v>
      </c>
      <c r="P5" s="16"/>
    </row>
    <row r="6" spans="1:16" s="19" customFormat="1" x14ac:dyDescent="0.25">
      <c r="A6" s="16">
        <v>5</v>
      </c>
      <c r="B6" s="16" t="s">
        <v>59</v>
      </c>
      <c r="C6" s="16" t="s">
        <v>110</v>
      </c>
      <c r="D6" s="16">
        <v>2</v>
      </c>
      <c r="E6" s="16" t="s">
        <v>518</v>
      </c>
      <c r="F6" s="17">
        <v>1</v>
      </c>
      <c r="G6" s="16" t="s">
        <v>14</v>
      </c>
      <c r="H6" s="16" t="s">
        <v>23</v>
      </c>
      <c r="I6" s="16" t="s">
        <v>66</v>
      </c>
      <c r="J6" s="16"/>
      <c r="K6" s="16" t="s">
        <v>80</v>
      </c>
      <c r="L6" s="16" t="s">
        <v>512</v>
      </c>
      <c r="M6" s="16">
        <v>60</v>
      </c>
      <c r="N6" s="16">
        <f t="shared" si="0"/>
        <v>2</v>
      </c>
      <c r="O6" s="16">
        <f t="shared" si="1"/>
        <v>120</v>
      </c>
      <c r="P6" s="16"/>
    </row>
    <row r="7" spans="1:16" s="19" customFormat="1" ht="28.8" x14ac:dyDescent="0.25">
      <c r="A7" s="16">
        <v>6</v>
      </c>
      <c r="B7" s="16" t="s">
        <v>59</v>
      </c>
      <c r="C7" s="16" t="s">
        <v>110</v>
      </c>
      <c r="D7" s="16">
        <v>2</v>
      </c>
      <c r="E7" s="16" t="s">
        <v>123</v>
      </c>
      <c r="F7" s="17">
        <v>1</v>
      </c>
      <c r="G7" s="16" t="s">
        <v>13</v>
      </c>
      <c r="H7" s="16" t="s">
        <v>28</v>
      </c>
      <c r="I7" s="16" t="s">
        <v>66</v>
      </c>
      <c r="J7" s="16" t="s">
        <v>280</v>
      </c>
      <c r="K7" s="16" t="s">
        <v>81</v>
      </c>
      <c r="L7" s="16" t="s">
        <v>519</v>
      </c>
      <c r="M7" s="16">
        <v>299.39999999999998</v>
      </c>
      <c r="N7" s="16">
        <f>D7*F7</f>
        <v>2</v>
      </c>
      <c r="O7" s="16">
        <f>M7*N7</f>
        <v>598.79999999999995</v>
      </c>
      <c r="P7" s="16"/>
    </row>
    <row r="8" spans="1:16" s="19" customFormat="1" x14ac:dyDescent="0.25">
      <c r="A8" s="16">
        <v>7</v>
      </c>
      <c r="B8" s="16" t="s">
        <v>59</v>
      </c>
      <c r="C8" s="16" t="s">
        <v>110</v>
      </c>
      <c r="D8" s="16">
        <v>2</v>
      </c>
      <c r="E8" s="16" t="s">
        <v>520</v>
      </c>
      <c r="F8" s="17">
        <v>2</v>
      </c>
      <c r="G8" s="16" t="s">
        <v>12</v>
      </c>
      <c r="H8" s="16" t="s">
        <v>25</v>
      </c>
      <c r="I8" s="16" t="s">
        <v>66</v>
      </c>
      <c r="J8" s="16" t="s">
        <v>521</v>
      </c>
      <c r="K8" s="16" t="s">
        <v>80</v>
      </c>
      <c r="L8" s="16" t="s">
        <v>521</v>
      </c>
      <c r="M8" s="16">
        <v>92.5</v>
      </c>
      <c r="N8" s="16">
        <v>4</v>
      </c>
      <c r="O8" s="16">
        <f t="shared" si="1"/>
        <v>370</v>
      </c>
      <c r="P8" s="16"/>
    </row>
    <row r="9" spans="1:16" s="19" customFormat="1" x14ac:dyDescent="0.25">
      <c r="A9" s="16">
        <v>8</v>
      </c>
      <c r="B9" s="16" t="s">
        <v>59</v>
      </c>
      <c r="C9" s="16" t="s">
        <v>110</v>
      </c>
      <c r="D9" s="16">
        <v>2</v>
      </c>
      <c r="E9" s="16" t="s">
        <v>522</v>
      </c>
      <c r="F9" s="17">
        <v>2</v>
      </c>
      <c r="G9" s="16" t="s">
        <v>14</v>
      </c>
      <c r="H9" s="16" t="s">
        <v>38</v>
      </c>
      <c r="I9" s="16" t="s">
        <v>67</v>
      </c>
      <c r="J9" s="16" t="s">
        <v>523</v>
      </c>
      <c r="K9" s="16" t="s">
        <v>85</v>
      </c>
      <c r="L9" s="16" t="s">
        <v>524</v>
      </c>
      <c r="M9" s="16">
        <v>6</v>
      </c>
      <c r="N9" s="16">
        <f t="shared" si="0"/>
        <v>4</v>
      </c>
      <c r="O9" s="16">
        <f t="shared" si="1"/>
        <v>24</v>
      </c>
      <c r="P9" s="16"/>
    </row>
    <row r="10" spans="1:16" s="19" customFormat="1" x14ac:dyDescent="0.25">
      <c r="A10" s="16">
        <v>9</v>
      </c>
      <c r="B10" s="16" t="s">
        <v>59</v>
      </c>
      <c r="C10" s="16" t="s">
        <v>110</v>
      </c>
      <c r="D10" s="16">
        <v>2</v>
      </c>
      <c r="E10" s="16" t="s">
        <v>525</v>
      </c>
      <c r="F10" s="17">
        <v>1</v>
      </c>
      <c r="G10" s="16" t="s">
        <v>14</v>
      </c>
      <c r="H10" s="16" t="s">
        <v>36</v>
      </c>
      <c r="I10" s="16" t="s">
        <v>32</v>
      </c>
      <c r="J10" s="16"/>
      <c r="K10" s="16" t="s">
        <v>84</v>
      </c>
      <c r="L10" s="16" t="s">
        <v>526</v>
      </c>
      <c r="M10" s="16">
        <v>2.62</v>
      </c>
      <c r="N10" s="16">
        <f>D10*F10</f>
        <v>2</v>
      </c>
      <c r="O10" s="16">
        <f>M10*N10</f>
        <v>5.24</v>
      </c>
      <c r="P10" s="16"/>
    </row>
    <row r="11" spans="1:16" s="19" customFormat="1" x14ac:dyDescent="0.25">
      <c r="A11" s="16">
        <v>10</v>
      </c>
      <c r="B11" s="16" t="s">
        <v>59</v>
      </c>
      <c r="C11" s="16" t="s">
        <v>110</v>
      </c>
      <c r="D11" s="16">
        <v>2</v>
      </c>
      <c r="E11" s="16" t="s">
        <v>527</v>
      </c>
      <c r="F11" s="17">
        <v>1</v>
      </c>
      <c r="G11" s="16" t="s">
        <v>14</v>
      </c>
      <c r="H11" s="16" t="s">
        <v>36</v>
      </c>
      <c r="I11" s="16" t="s">
        <v>32</v>
      </c>
      <c r="J11" s="16"/>
      <c r="K11" s="16" t="s">
        <v>84</v>
      </c>
      <c r="L11" s="16" t="s">
        <v>526</v>
      </c>
      <c r="M11" s="16">
        <v>2.62</v>
      </c>
      <c r="N11" s="16">
        <f>D11*F11</f>
        <v>2</v>
      </c>
      <c r="O11" s="16">
        <f>M11*N11</f>
        <v>5.24</v>
      </c>
      <c r="P11" s="16"/>
    </row>
    <row r="12" spans="1:16" s="19" customFormat="1" x14ac:dyDescent="0.25">
      <c r="A12" s="16">
        <v>11</v>
      </c>
      <c r="B12" s="16" t="s">
        <v>59</v>
      </c>
      <c r="C12" s="16" t="s">
        <v>110</v>
      </c>
      <c r="D12" s="16">
        <v>2</v>
      </c>
      <c r="E12" s="16" t="s">
        <v>528</v>
      </c>
      <c r="F12" s="17">
        <v>1</v>
      </c>
      <c r="G12" s="16" t="s">
        <v>14</v>
      </c>
      <c r="H12" s="16" t="s">
        <v>26</v>
      </c>
      <c r="I12" s="16" t="s">
        <v>68</v>
      </c>
      <c r="J12" s="16" t="s">
        <v>529</v>
      </c>
      <c r="K12" s="16" t="s">
        <v>140</v>
      </c>
      <c r="L12" s="16" t="s">
        <v>141</v>
      </c>
      <c r="M12" s="16">
        <v>14</v>
      </c>
      <c r="N12" s="16">
        <f>D12*F12</f>
        <v>2</v>
      </c>
      <c r="O12" s="16">
        <f>M12*N12</f>
        <v>28</v>
      </c>
      <c r="P12" s="16"/>
    </row>
    <row r="13" spans="1:16" s="19" customFormat="1" x14ac:dyDescent="0.25">
      <c r="A13" s="16">
        <v>12</v>
      </c>
      <c r="B13" s="16" t="s">
        <v>59</v>
      </c>
      <c r="C13" s="16" t="s">
        <v>110</v>
      </c>
      <c r="D13" s="16">
        <v>2</v>
      </c>
      <c r="E13" s="16" t="s">
        <v>522</v>
      </c>
      <c r="F13" s="17">
        <v>2</v>
      </c>
      <c r="G13" s="16" t="s">
        <v>12</v>
      </c>
      <c r="H13" s="16" t="s">
        <v>37</v>
      </c>
      <c r="I13" s="16" t="s">
        <v>67</v>
      </c>
      <c r="J13" s="16" t="s">
        <v>530</v>
      </c>
      <c r="K13" s="16" t="s">
        <v>85</v>
      </c>
      <c r="L13" s="16" t="s">
        <v>531</v>
      </c>
      <c r="M13" s="16">
        <v>6</v>
      </c>
      <c r="N13" s="16">
        <f t="shared" si="0"/>
        <v>4</v>
      </c>
      <c r="O13" s="16">
        <f t="shared" si="1"/>
        <v>24</v>
      </c>
      <c r="P13" s="16"/>
    </row>
    <row r="14" spans="1:16" ht="28.8" x14ac:dyDescent="0.25">
      <c r="A14" s="16">
        <v>13</v>
      </c>
      <c r="B14" s="16" t="s">
        <v>59</v>
      </c>
      <c r="C14" s="16" t="s">
        <v>532</v>
      </c>
      <c r="D14" s="16">
        <v>1</v>
      </c>
      <c r="E14" s="16" t="s">
        <v>112</v>
      </c>
      <c r="F14" s="17">
        <v>1</v>
      </c>
      <c r="G14" s="16" t="s">
        <v>14</v>
      </c>
      <c r="H14" s="16" t="s">
        <v>34</v>
      </c>
      <c r="I14" s="16" t="s">
        <v>66</v>
      </c>
      <c r="J14" s="16"/>
      <c r="K14" s="16" t="s">
        <v>80</v>
      </c>
      <c r="L14" s="16" t="s">
        <v>533</v>
      </c>
      <c r="M14" s="16">
        <v>70</v>
      </c>
      <c r="N14" s="16">
        <f>D14*F14</f>
        <v>1</v>
      </c>
      <c r="O14" s="16">
        <f>M14*N14</f>
        <v>70</v>
      </c>
      <c r="P14" s="16"/>
    </row>
    <row r="15" spans="1:16" x14ac:dyDescent="0.25">
      <c r="A15" s="16">
        <v>14</v>
      </c>
      <c r="B15" s="16" t="s">
        <v>59</v>
      </c>
      <c r="C15" s="16" t="s">
        <v>534</v>
      </c>
      <c r="D15" s="16">
        <v>1</v>
      </c>
      <c r="E15" s="16" t="s">
        <v>535</v>
      </c>
      <c r="F15" s="17">
        <v>37</v>
      </c>
      <c r="G15" s="16" t="s">
        <v>12</v>
      </c>
      <c r="H15" s="16" t="s">
        <v>36</v>
      </c>
      <c r="I15" s="16" t="s">
        <v>32</v>
      </c>
      <c r="J15" s="16"/>
      <c r="K15" s="16" t="s">
        <v>84</v>
      </c>
      <c r="L15" s="16" t="s">
        <v>517</v>
      </c>
      <c r="M15" s="16">
        <v>2.62</v>
      </c>
      <c r="N15" s="16">
        <f t="shared" si="0"/>
        <v>37</v>
      </c>
      <c r="O15" s="16">
        <f t="shared" si="1"/>
        <v>96.94</v>
      </c>
      <c r="P15" s="16"/>
    </row>
    <row r="16" spans="1:16" x14ac:dyDescent="0.25">
      <c r="A16" s="16">
        <v>15</v>
      </c>
      <c r="B16" s="16" t="s">
        <v>59</v>
      </c>
      <c r="C16" s="16" t="s">
        <v>55</v>
      </c>
      <c r="D16" s="16">
        <v>2</v>
      </c>
      <c r="E16" s="16" t="s">
        <v>536</v>
      </c>
      <c r="F16" s="17">
        <v>1</v>
      </c>
      <c r="G16" s="16" t="s">
        <v>14</v>
      </c>
      <c r="H16" s="16" t="s">
        <v>25</v>
      </c>
      <c r="I16" s="16" t="s">
        <v>67</v>
      </c>
      <c r="J16" s="16" t="s">
        <v>537</v>
      </c>
      <c r="K16" s="16" t="s">
        <v>140</v>
      </c>
      <c r="L16" s="16" t="s">
        <v>141</v>
      </c>
      <c r="M16" s="16">
        <v>44.5</v>
      </c>
      <c r="N16" s="16">
        <f t="shared" si="0"/>
        <v>2</v>
      </c>
      <c r="O16" s="16">
        <f t="shared" si="1"/>
        <v>89</v>
      </c>
      <c r="P16" s="16"/>
    </row>
    <row r="17" spans="1:16" x14ac:dyDescent="0.25">
      <c r="A17" s="16">
        <v>16</v>
      </c>
      <c r="B17" s="16" t="s">
        <v>59</v>
      </c>
      <c r="C17" s="16" t="s">
        <v>55</v>
      </c>
      <c r="D17" s="16">
        <v>2</v>
      </c>
      <c r="E17" s="16" t="s">
        <v>538</v>
      </c>
      <c r="F17" s="17">
        <v>1</v>
      </c>
      <c r="G17" s="16" t="s">
        <v>14</v>
      </c>
      <c r="H17" s="16" t="s">
        <v>36</v>
      </c>
      <c r="I17" s="16" t="s">
        <v>32</v>
      </c>
      <c r="J17" s="16"/>
      <c r="K17" s="16" t="s">
        <v>84</v>
      </c>
      <c r="L17" s="16" t="s">
        <v>539</v>
      </c>
      <c r="M17" s="16">
        <v>2.62</v>
      </c>
      <c r="N17" s="16">
        <f>D17*F17</f>
        <v>2</v>
      </c>
      <c r="O17" s="16">
        <f>M17*N17</f>
        <v>5.24</v>
      </c>
      <c r="P17" s="16"/>
    </row>
    <row r="18" spans="1:16" x14ac:dyDescent="0.25">
      <c r="A18" s="16">
        <v>17</v>
      </c>
      <c r="B18" s="16" t="s">
        <v>59</v>
      </c>
      <c r="C18" s="16" t="s">
        <v>55</v>
      </c>
      <c r="D18" s="16">
        <v>1</v>
      </c>
      <c r="E18" s="16" t="s">
        <v>540</v>
      </c>
      <c r="F18" s="17">
        <v>1</v>
      </c>
      <c r="G18" s="16" t="s">
        <v>14</v>
      </c>
      <c r="H18" s="16" t="s">
        <v>36</v>
      </c>
      <c r="I18" s="16" t="s">
        <v>32</v>
      </c>
      <c r="J18" s="16"/>
      <c r="K18" s="16" t="s">
        <v>84</v>
      </c>
      <c r="L18" s="16" t="s">
        <v>517</v>
      </c>
      <c r="M18" s="16">
        <v>2.62</v>
      </c>
      <c r="N18" s="16">
        <f>D18*F18</f>
        <v>1</v>
      </c>
      <c r="O18" s="16">
        <f>M18*N18</f>
        <v>2.62</v>
      </c>
      <c r="P18" s="16"/>
    </row>
    <row r="19" spans="1:16" x14ac:dyDescent="0.25">
      <c r="A19" s="16">
        <v>18</v>
      </c>
      <c r="B19" s="16" t="s">
        <v>59</v>
      </c>
      <c r="C19" s="16" t="s">
        <v>55</v>
      </c>
      <c r="D19" s="16">
        <v>2</v>
      </c>
      <c r="E19" s="16" t="s">
        <v>541</v>
      </c>
      <c r="F19" s="17">
        <v>1</v>
      </c>
      <c r="G19" s="16" t="s">
        <v>14</v>
      </c>
      <c r="H19" s="16" t="s">
        <v>25</v>
      </c>
      <c r="I19" s="16" t="s">
        <v>68</v>
      </c>
      <c r="J19" s="16" t="s">
        <v>542</v>
      </c>
      <c r="K19" s="16" t="s">
        <v>140</v>
      </c>
      <c r="L19" s="16" t="s">
        <v>141</v>
      </c>
      <c r="M19" s="16">
        <v>20</v>
      </c>
      <c r="N19" s="16">
        <f>D19*F19</f>
        <v>2</v>
      </c>
      <c r="O19" s="16">
        <f>M19*N19</f>
        <v>40</v>
      </c>
      <c r="P19" s="16"/>
    </row>
    <row r="20" spans="1:16" x14ac:dyDescent="0.25">
      <c r="A20" s="16">
        <v>19</v>
      </c>
      <c r="B20" s="16" t="s">
        <v>59</v>
      </c>
      <c r="C20" s="16" t="s">
        <v>55</v>
      </c>
      <c r="D20" s="16">
        <v>2</v>
      </c>
      <c r="E20" s="16" t="s">
        <v>528</v>
      </c>
      <c r="F20" s="17">
        <v>1</v>
      </c>
      <c r="G20" s="16" t="s">
        <v>14</v>
      </c>
      <c r="H20" s="16" t="s">
        <v>25</v>
      </c>
      <c r="I20" s="16" t="s">
        <v>68</v>
      </c>
      <c r="J20" s="16" t="s">
        <v>529</v>
      </c>
      <c r="K20" s="16" t="s">
        <v>140</v>
      </c>
      <c r="L20" s="16" t="s">
        <v>141</v>
      </c>
      <c r="M20" s="16">
        <v>14</v>
      </c>
      <c r="N20" s="16">
        <f t="shared" si="0"/>
        <v>2</v>
      </c>
      <c r="O20" s="16">
        <f t="shared" si="1"/>
        <v>28</v>
      </c>
      <c r="P20" s="16"/>
    </row>
    <row r="21" spans="1:16" x14ac:dyDescent="0.25">
      <c r="A21" s="16">
        <v>20</v>
      </c>
      <c r="B21" s="16" t="s">
        <v>59</v>
      </c>
      <c r="C21" s="16" t="s">
        <v>543</v>
      </c>
      <c r="D21" s="16">
        <v>3</v>
      </c>
      <c r="E21" s="16" t="s">
        <v>544</v>
      </c>
      <c r="F21" s="17">
        <v>1</v>
      </c>
      <c r="G21" s="16" t="s">
        <v>14</v>
      </c>
      <c r="H21" s="16" t="s">
        <v>25</v>
      </c>
      <c r="I21" s="16" t="s">
        <v>68</v>
      </c>
      <c r="J21" s="16" t="s">
        <v>545</v>
      </c>
      <c r="K21" s="16" t="s">
        <v>546</v>
      </c>
      <c r="L21" s="16" t="s">
        <v>547</v>
      </c>
      <c r="M21" s="16">
        <v>44.7</v>
      </c>
      <c r="N21" s="16">
        <f t="shared" si="0"/>
        <v>3</v>
      </c>
      <c r="O21" s="16">
        <f t="shared" si="1"/>
        <v>134.10000000000002</v>
      </c>
      <c r="P21" s="16"/>
    </row>
    <row r="22" spans="1:16" x14ac:dyDescent="0.25">
      <c r="A22" s="16">
        <v>21</v>
      </c>
      <c r="B22" s="16" t="s">
        <v>59</v>
      </c>
      <c r="C22" s="16" t="s">
        <v>543</v>
      </c>
      <c r="D22" s="16">
        <v>3</v>
      </c>
      <c r="E22" s="16" t="s">
        <v>548</v>
      </c>
      <c r="F22" s="17">
        <v>1</v>
      </c>
      <c r="G22" s="16" t="s">
        <v>14</v>
      </c>
      <c r="H22" s="16" t="s">
        <v>36</v>
      </c>
      <c r="I22" s="16" t="s">
        <v>32</v>
      </c>
      <c r="J22" s="16"/>
      <c r="K22" s="16" t="s">
        <v>84</v>
      </c>
      <c r="L22" s="16" t="s">
        <v>517</v>
      </c>
      <c r="M22" s="16">
        <v>2.62</v>
      </c>
      <c r="N22" s="16">
        <f t="shared" si="0"/>
        <v>3</v>
      </c>
      <c r="O22" s="16">
        <f t="shared" si="1"/>
        <v>7.86</v>
      </c>
      <c r="P22" s="16"/>
    </row>
    <row r="23" spans="1:16" x14ac:dyDescent="0.25">
      <c r="A23" s="16">
        <v>22</v>
      </c>
      <c r="B23" s="16" t="s">
        <v>59</v>
      </c>
      <c r="C23" s="16" t="s">
        <v>543</v>
      </c>
      <c r="D23" s="16">
        <v>2</v>
      </c>
      <c r="E23" s="16" t="s">
        <v>528</v>
      </c>
      <c r="F23" s="17">
        <v>1</v>
      </c>
      <c r="G23" s="16" t="s">
        <v>14</v>
      </c>
      <c r="H23" s="16" t="s">
        <v>26</v>
      </c>
      <c r="I23" s="16" t="s">
        <v>68</v>
      </c>
      <c r="J23" s="16" t="s">
        <v>529</v>
      </c>
      <c r="K23" s="16" t="s">
        <v>140</v>
      </c>
      <c r="L23" s="16" t="s">
        <v>141</v>
      </c>
      <c r="M23" s="16">
        <v>14</v>
      </c>
      <c r="N23" s="16">
        <f t="shared" si="0"/>
        <v>2</v>
      </c>
      <c r="O23" s="16">
        <f t="shared" si="1"/>
        <v>28</v>
      </c>
      <c r="P23" s="16"/>
    </row>
    <row r="24" spans="1:16" x14ac:dyDescent="0.25">
      <c r="A24" s="16">
        <v>23</v>
      </c>
      <c r="B24" s="16" t="s">
        <v>59</v>
      </c>
      <c r="C24" s="16" t="s">
        <v>543</v>
      </c>
      <c r="D24" s="16">
        <v>2</v>
      </c>
      <c r="E24" s="16" t="s">
        <v>549</v>
      </c>
      <c r="F24" s="17">
        <v>2</v>
      </c>
      <c r="G24" s="16" t="s">
        <v>14</v>
      </c>
      <c r="H24" s="16" t="s">
        <v>36</v>
      </c>
      <c r="I24" s="16" t="s">
        <v>32</v>
      </c>
      <c r="J24" s="16"/>
      <c r="K24" s="16" t="s">
        <v>84</v>
      </c>
      <c r="L24" s="16" t="s">
        <v>550</v>
      </c>
      <c r="M24" s="16">
        <v>2.62</v>
      </c>
      <c r="N24" s="16">
        <f t="shared" si="0"/>
        <v>4</v>
      </c>
      <c r="O24" s="16">
        <f t="shared" si="1"/>
        <v>10.48</v>
      </c>
      <c r="P24" s="16"/>
    </row>
    <row r="25" spans="1:16" x14ac:dyDescent="0.25">
      <c r="A25" s="16">
        <v>24</v>
      </c>
      <c r="B25" s="16" t="s">
        <v>63</v>
      </c>
      <c r="C25" s="16" t="s">
        <v>149</v>
      </c>
      <c r="D25" s="16">
        <v>1</v>
      </c>
      <c r="E25" s="16" t="s">
        <v>551</v>
      </c>
      <c r="F25" s="17">
        <v>1</v>
      </c>
      <c r="G25" s="16" t="s">
        <v>13</v>
      </c>
      <c r="H25" s="16" t="s">
        <v>28</v>
      </c>
      <c r="I25" s="16" t="s">
        <v>66</v>
      </c>
      <c r="J25" s="16" t="s">
        <v>552</v>
      </c>
      <c r="K25" s="16" t="s">
        <v>81</v>
      </c>
      <c r="L25" s="16" t="s">
        <v>19</v>
      </c>
      <c r="M25" s="16">
        <v>1399</v>
      </c>
      <c r="N25" s="16">
        <f t="shared" si="0"/>
        <v>1</v>
      </c>
      <c r="O25" s="16">
        <f t="shared" si="1"/>
        <v>1399</v>
      </c>
      <c r="P25" s="16"/>
    </row>
    <row r="26" spans="1:16" x14ac:dyDescent="0.25">
      <c r="A26" s="16">
        <v>25</v>
      </c>
      <c r="B26" s="16" t="s">
        <v>63</v>
      </c>
      <c r="C26" s="16" t="s">
        <v>553</v>
      </c>
      <c r="D26" s="16">
        <v>1</v>
      </c>
      <c r="E26" s="16" t="s">
        <v>554</v>
      </c>
      <c r="F26" s="17">
        <v>1</v>
      </c>
      <c r="G26" s="16" t="s">
        <v>14</v>
      </c>
      <c r="H26" s="16" t="s">
        <v>36</v>
      </c>
      <c r="I26" s="16" t="s">
        <v>32</v>
      </c>
      <c r="J26" s="16"/>
      <c r="K26" s="16" t="s">
        <v>84</v>
      </c>
      <c r="L26" s="16" t="s">
        <v>517</v>
      </c>
      <c r="M26" s="16">
        <v>2.62</v>
      </c>
      <c r="N26" s="16">
        <f t="shared" si="0"/>
        <v>1</v>
      </c>
      <c r="O26" s="16">
        <f t="shared" si="1"/>
        <v>2.62</v>
      </c>
      <c r="P26" s="16"/>
    </row>
    <row r="27" spans="1:16" x14ac:dyDescent="0.25">
      <c r="A27" s="16">
        <v>26</v>
      </c>
      <c r="B27" s="16" t="s">
        <v>63</v>
      </c>
      <c r="C27" s="16" t="s">
        <v>553</v>
      </c>
      <c r="D27" s="16">
        <v>1</v>
      </c>
      <c r="E27" s="16" t="s">
        <v>555</v>
      </c>
      <c r="F27" s="17">
        <v>1</v>
      </c>
      <c r="G27" s="16" t="s">
        <v>14</v>
      </c>
      <c r="H27" s="16" t="s">
        <v>0</v>
      </c>
      <c r="I27" s="16" t="s">
        <v>32</v>
      </c>
      <c r="J27" s="16"/>
      <c r="K27" s="16" t="s">
        <v>84</v>
      </c>
      <c r="L27" s="16" t="s">
        <v>238</v>
      </c>
      <c r="M27" s="16">
        <v>5</v>
      </c>
      <c r="N27" s="16">
        <f t="shared" si="0"/>
        <v>1</v>
      </c>
      <c r="O27" s="16">
        <f t="shared" si="1"/>
        <v>5</v>
      </c>
      <c r="P27" s="16"/>
    </row>
    <row r="28" spans="1:16" x14ac:dyDescent="0.25">
      <c r="A28" s="16">
        <v>27</v>
      </c>
      <c r="B28" s="16" t="s">
        <v>63</v>
      </c>
      <c r="C28" s="16" t="s">
        <v>553</v>
      </c>
      <c r="D28" s="16">
        <v>1</v>
      </c>
      <c r="E28" s="16" t="s">
        <v>151</v>
      </c>
      <c r="F28" s="17">
        <v>1</v>
      </c>
      <c r="G28" s="16" t="s">
        <v>14</v>
      </c>
      <c r="H28" s="16" t="s">
        <v>28</v>
      </c>
      <c r="I28" s="16" t="s">
        <v>66</v>
      </c>
      <c r="J28" s="16" t="s">
        <v>152</v>
      </c>
      <c r="K28" s="16" t="s">
        <v>81</v>
      </c>
      <c r="L28" s="16" t="s">
        <v>153</v>
      </c>
      <c r="M28" s="16">
        <v>119</v>
      </c>
      <c r="N28" s="16">
        <f t="shared" si="0"/>
        <v>1</v>
      </c>
      <c r="O28" s="16">
        <f t="shared" si="1"/>
        <v>119</v>
      </c>
      <c r="P28" s="16"/>
    </row>
    <row r="29" spans="1:16" x14ac:dyDescent="0.25">
      <c r="A29" s="16">
        <v>28</v>
      </c>
      <c r="B29" s="16" t="s">
        <v>63</v>
      </c>
      <c r="C29" s="16" t="s">
        <v>556</v>
      </c>
      <c r="D29" s="16">
        <v>1</v>
      </c>
      <c r="E29" s="16" t="s">
        <v>557</v>
      </c>
      <c r="F29" s="17">
        <v>1</v>
      </c>
      <c r="G29" s="16" t="s">
        <v>13</v>
      </c>
      <c r="H29" s="16" t="s">
        <v>54</v>
      </c>
      <c r="I29" s="16" t="s">
        <v>32</v>
      </c>
      <c r="J29" s="16"/>
      <c r="K29" s="16" t="s">
        <v>80</v>
      </c>
      <c r="L29" s="16"/>
      <c r="M29" s="16">
        <v>50</v>
      </c>
      <c r="N29" s="16">
        <f t="shared" si="0"/>
        <v>1</v>
      </c>
      <c r="O29" s="16">
        <f t="shared" si="1"/>
        <v>50</v>
      </c>
      <c r="P29" s="16"/>
    </row>
    <row r="30" spans="1:16" ht="28.8" x14ac:dyDescent="0.25">
      <c r="A30" s="16">
        <v>29</v>
      </c>
      <c r="B30" s="16" t="s">
        <v>59</v>
      </c>
      <c r="C30" s="16" t="s">
        <v>558</v>
      </c>
      <c r="D30" s="16">
        <v>1</v>
      </c>
      <c r="E30" s="16" t="s">
        <v>358</v>
      </c>
      <c r="F30" s="17">
        <v>1</v>
      </c>
      <c r="G30" s="16" t="s">
        <v>13</v>
      </c>
      <c r="H30" s="16" t="s">
        <v>28</v>
      </c>
      <c r="I30" s="16" t="s">
        <v>66</v>
      </c>
      <c r="J30" s="16" t="s">
        <v>508</v>
      </c>
      <c r="K30" s="16" t="s">
        <v>81</v>
      </c>
      <c r="L30" s="16" t="s">
        <v>358</v>
      </c>
      <c r="M30" s="16">
        <v>369</v>
      </c>
      <c r="N30" s="16">
        <f t="shared" si="0"/>
        <v>1</v>
      </c>
      <c r="O30" s="16">
        <f t="shared" si="1"/>
        <v>369</v>
      </c>
      <c r="P30" s="16"/>
    </row>
    <row r="31" spans="1:16" ht="28.8" x14ac:dyDescent="0.25">
      <c r="A31" s="16">
        <v>30</v>
      </c>
      <c r="B31" s="16" t="s">
        <v>59</v>
      </c>
      <c r="C31" s="16" t="s">
        <v>558</v>
      </c>
      <c r="D31" s="16">
        <v>1</v>
      </c>
      <c r="E31" s="16" t="s">
        <v>559</v>
      </c>
      <c r="F31" s="17">
        <v>1</v>
      </c>
      <c r="G31" s="16" t="s">
        <v>13</v>
      </c>
      <c r="H31" s="16" t="s">
        <v>28</v>
      </c>
      <c r="I31" s="16" t="s">
        <v>66</v>
      </c>
      <c r="J31" s="16" t="s">
        <v>560</v>
      </c>
      <c r="K31" s="16" t="s">
        <v>81</v>
      </c>
      <c r="L31" s="16" t="s">
        <v>559</v>
      </c>
      <c r="M31" s="16">
        <v>89</v>
      </c>
      <c r="N31" s="16">
        <f t="shared" si="0"/>
        <v>1</v>
      </c>
      <c r="O31" s="16">
        <f t="shared" si="1"/>
        <v>89</v>
      </c>
      <c r="P31" s="16"/>
    </row>
    <row r="32" spans="1:16" x14ac:dyDescent="0.25">
      <c r="A32" s="16">
        <v>31</v>
      </c>
      <c r="B32" s="16" t="s">
        <v>561</v>
      </c>
      <c r="C32" s="16" t="s">
        <v>562</v>
      </c>
      <c r="D32" s="16">
        <v>1</v>
      </c>
      <c r="E32" s="16" t="s">
        <v>563</v>
      </c>
      <c r="F32" s="17">
        <v>1</v>
      </c>
      <c r="G32" s="16" t="s">
        <v>14</v>
      </c>
      <c r="H32" s="16" t="s">
        <v>36</v>
      </c>
      <c r="I32" s="16" t="s">
        <v>32</v>
      </c>
      <c r="J32" s="16"/>
      <c r="K32" s="16" t="s">
        <v>84</v>
      </c>
      <c r="L32" s="16" t="s">
        <v>517</v>
      </c>
      <c r="M32" s="16">
        <v>24.67</v>
      </c>
      <c r="N32" s="16">
        <f t="shared" si="0"/>
        <v>1</v>
      </c>
      <c r="O32" s="16">
        <f t="shared" si="1"/>
        <v>24.67</v>
      </c>
      <c r="P32" s="16"/>
    </row>
    <row r="33" spans="1:16" x14ac:dyDescent="0.25">
      <c r="A33" s="16">
        <v>32</v>
      </c>
      <c r="B33" s="16" t="s">
        <v>561</v>
      </c>
      <c r="C33" s="16" t="s">
        <v>562</v>
      </c>
      <c r="D33" s="16">
        <v>1</v>
      </c>
      <c r="E33" s="16" t="s">
        <v>564</v>
      </c>
      <c r="F33" s="17">
        <v>1</v>
      </c>
      <c r="G33" s="16" t="s">
        <v>13</v>
      </c>
      <c r="H33" s="16" t="s">
        <v>28</v>
      </c>
      <c r="I33" s="16" t="s">
        <v>66</v>
      </c>
      <c r="J33" s="16" t="s">
        <v>326</v>
      </c>
      <c r="K33" s="16" t="s">
        <v>81</v>
      </c>
      <c r="L33" s="16" t="s">
        <v>326</v>
      </c>
      <c r="M33" s="16">
        <v>899</v>
      </c>
      <c r="N33" s="16">
        <f t="shared" si="0"/>
        <v>1</v>
      </c>
      <c r="O33" s="16">
        <f t="shared" si="1"/>
        <v>899</v>
      </c>
      <c r="P33" s="16"/>
    </row>
    <row r="34" spans="1:16" x14ac:dyDescent="0.25">
      <c r="A34" s="16">
        <v>33</v>
      </c>
      <c r="B34" s="16" t="s">
        <v>561</v>
      </c>
      <c r="C34" s="16" t="s">
        <v>562</v>
      </c>
      <c r="D34" s="16">
        <v>1</v>
      </c>
      <c r="E34" s="16" t="s">
        <v>565</v>
      </c>
      <c r="F34" s="17">
        <v>1</v>
      </c>
      <c r="G34" s="16" t="s">
        <v>14</v>
      </c>
      <c r="H34" s="16" t="s">
        <v>36</v>
      </c>
      <c r="I34" s="16" t="s">
        <v>32</v>
      </c>
      <c r="J34" s="16"/>
      <c r="K34" s="16" t="s">
        <v>84</v>
      </c>
      <c r="L34" s="16" t="s">
        <v>517</v>
      </c>
      <c r="M34" s="16">
        <v>24.67</v>
      </c>
      <c r="N34" s="16">
        <f t="shared" si="0"/>
        <v>1</v>
      </c>
      <c r="O34" s="16">
        <f t="shared" si="1"/>
        <v>24.67</v>
      </c>
      <c r="P34" s="16"/>
    </row>
    <row r="35" spans="1:16" x14ac:dyDescent="0.25">
      <c r="A35" s="16">
        <v>34</v>
      </c>
      <c r="B35" s="16" t="s">
        <v>561</v>
      </c>
      <c r="C35" s="16" t="s">
        <v>566</v>
      </c>
      <c r="D35" s="16">
        <v>1</v>
      </c>
      <c r="E35" s="16" t="s">
        <v>489</v>
      </c>
      <c r="F35" s="17">
        <v>3</v>
      </c>
      <c r="G35" s="16" t="s">
        <v>14</v>
      </c>
      <c r="H35" s="16" t="s">
        <v>34</v>
      </c>
      <c r="I35" s="16" t="s">
        <v>32</v>
      </c>
      <c r="J35" s="16"/>
      <c r="K35" s="16" t="s">
        <v>84</v>
      </c>
      <c r="L35" s="16" t="s">
        <v>141</v>
      </c>
      <c r="M35" s="16">
        <v>1</v>
      </c>
      <c r="N35" s="16">
        <f t="shared" si="0"/>
        <v>3</v>
      </c>
      <c r="O35" s="16">
        <f t="shared" si="1"/>
        <v>3</v>
      </c>
      <c r="P35" s="16"/>
    </row>
    <row r="36" spans="1:16" x14ac:dyDescent="0.25">
      <c r="A36" s="16">
        <v>35</v>
      </c>
      <c r="B36" s="16" t="s">
        <v>561</v>
      </c>
      <c r="C36" s="16" t="s">
        <v>567</v>
      </c>
      <c r="D36" s="16">
        <v>1</v>
      </c>
      <c r="E36" s="16" t="s">
        <v>568</v>
      </c>
      <c r="F36" s="17">
        <v>2</v>
      </c>
      <c r="G36" s="16" t="s">
        <v>14</v>
      </c>
      <c r="H36" s="16" t="s">
        <v>36</v>
      </c>
      <c r="I36" s="16" t="s">
        <v>32</v>
      </c>
      <c r="J36" s="16"/>
      <c r="K36" s="16" t="s">
        <v>84</v>
      </c>
      <c r="L36" s="16" t="s">
        <v>526</v>
      </c>
      <c r="M36" s="16">
        <v>24.67</v>
      </c>
      <c r="N36" s="16">
        <f t="shared" si="0"/>
        <v>2</v>
      </c>
      <c r="O36" s="16">
        <f t="shared" si="1"/>
        <v>49.34</v>
      </c>
      <c r="P36" s="16"/>
    </row>
    <row r="37" spans="1:16" x14ac:dyDescent="0.25">
      <c r="A37" s="16">
        <v>36</v>
      </c>
      <c r="B37" s="16" t="s">
        <v>561</v>
      </c>
      <c r="C37" s="16" t="s">
        <v>567</v>
      </c>
      <c r="D37" s="16">
        <v>1</v>
      </c>
      <c r="E37" s="16" t="s">
        <v>569</v>
      </c>
      <c r="F37" s="17">
        <v>1</v>
      </c>
      <c r="G37" s="16" t="s">
        <v>14</v>
      </c>
      <c r="H37" s="16" t="s">
        <v>36</v>
      </c>
      <c r="I37" s="16" t="s">
        <v>32</v>
      </c>
      <c r="J37" s="16"/>
      <c r="K37" s="16" t="s">
        <v>84</v>
      </c>
      <c r="L37" s="16" t="s">
        <v>570</v>
      </c>
      <c r="M37" s="16">
        <v>24.67</v>
      </c>
      <c r="N37" s="16">
        <f t="shared" si="0"/>
        <v>1</v>
      </c>
      <c r="O37" s="16">
        <f t="shared" si="1"/>
        <v>24.67</v>
      </c>
      <c r="P37" s="16"/>
    </row>
    <row r="38" spans="1:16" x14ac:dyDescent="0.25">
      <c r="A38" s="16">
        <v>37</v>
      </c>
      <c r="B38" s="16" t="s">
        <v>561</v>
      </c>
      <c r="C38" s="16" t="s">
        <v>567</v>
      </c>
      <c r="D38" s="16">
        <v>1</v>
      </c>
      <c r="E38" s="16" t="s">
        <v>564</v>
      </c>
      <c r="F38" s="17">
        <v>1</v>
      </c>
      <c r="G38" s="16" t="s">
        <v>13</v>
      </c>
      <c r="H38" s="16" t="s">
        <v>28</v>
      </c>
      <c r="I38" s="16" t="s">
        <v>66</v>
      </c>
      <c r="J38" s="16" t="s">
        <v>326</v>
      </c>
      <c r="K38" s="16" t="s">
        <v>81</v>
      </c>
      <c r="L38" s="16" t="s">
        <v>326</v>
      </c>
      <c r="M38" s="16">
        <v>899</v>
      </c>
      <c r="N38" s="16">
        <f t="shared" si="0"/>
        <v>1</v>
      </c>
      <c r="O38" s="16">
        <f t="shared" si="1"/>
        <v>899</v>
      </c>
      <c r="P38" s="16"/>
    </row>
    <row r="39" spans="1:16" x14ac:dyDescent="0.25">
      <c r="A39" s="16">
        <v>38</v>
      </c>
      <c r="B39" s="16" t="s">
        <v>561</v>
      </c>
      <c r="C39" s="16" t="s">
        <v>567</v>
      </c>
      <c r="D39" s="16">
        <v>1</v>
      </c>
      <c r="E39" s="16" t="s">
        <v>571</v>
      </c>
      <c r="F39" s="17">
        <v>1</v>
      </c>
      <c r="G39" s="16" t="s">
        <v>14</v>
      </c>
      <c r="H39" s="16" t="s">
        <v>36</v>
      </c>
      <c r="I39" s="16" t="s">
        <v>32</v>
      </c>
      <c r="J39" s="16"/>
      <c r="K39" s="16" t="s">
        <v>84</v>
      </c>
      <c r="L39" s="16" t="s">
        <v>517</v>
      </c>
      <c r="M39" s="16">
        <v>24.67</v>
      </c>
      <c r="N39" s="16">
        <f t="shared" si="0"/>
        <v>1</v>
      </c>
      <c r="O39" s="16">
        <f t="shared" si="1"/>
        <v>24.67</v>
      </c>
      <c r="P39" s="16"/>
    </row>
    <row r="40" spans="1:16" x14ac:dyDescent="0.25">
      <c r="A40" s="16">
        <v>39</v>
      </c>
      <c r="B40" s="16" t="s">
        <v>561</v>
      </c>
      <c r="C40" s="16" t="s">
        <v>567</v>
      </c>
      <c r="D40" s="16">
        <v>1</v>
      </c>
      <c r="E40" s="16" t="s">
        <v>572</v>
      </c>
      <c r="F40" s="17">
        <v>1</v>
      </c>
      <c r="G40" s="16" t="s">
        <v>14</v>
      </c>
      <c r="H40" s="16" t="s">
        <v>23</v>
      </c>
      <c r="I40" s="16" t="s">
        <v>66</v>
      </c>
      <c r="J40" s="16"/>
      <c r="K40" s="16" t="s">
        <v>80</v>
      </c>
      <c r="L40" s="16" t="s">
        <v>512</v>
      </c>
      <c r="M40" s="16">
        <v>100</v>
      </c>
      <c r="N40" s="16">
        <f t="shared" si="0"/>
        <v>1</v>
      </c>
      <c r="O40" s="16">
        <f t="shared" si="1"/>
        <v>100</v>
      </c>
      <c r="P40" s="16"/>
    </row>
    <row r="41" spans="1:16" x14ac:dyDescent="0.25">
      <c r="A41" s="16">
        <v>40</v>
      </c>
      <c r="B41" s="16" t="s">
        <v>561</v>
      </c>
      <c r="C41" s="16" t="s">
        <v>567</v>
      </c>
      <c r="D41" s="16">
        <v>1</v>
      </c>
      <c r="E41" s="16" t="s">
        <v>573</v>
      </c>
      <c r="F41" s="17">
        <v>1</v>
      </c>
      <c r="G41" s="16" t="s">
        <v>14</v>
      </c>
      <c r="H41" s="16" t="s">
        <v>36</v>
      </c>
      <c r="I41" s="16" t="s">
        <v>32</v>
      </c>
      <c r="J41" s="16"/>
      <c r="K41" s="16" t="s">
        <v>84</v>
      </c>
      <c r="L41" s="16" t="s">
        <v>574</v>
      </c>
      <c r="M41" s="16">
        <v>24.67</v>
      </c>
      <c r="N41" s="16">
        <f t="shared" si="0"/>
        <v>1</v>
      </c>
      <c r="O41" s="16">
        <f t="shared" si="1"/>
        <v>24.67</v>
      </c>
      <c r="P41" s="16"/>
    </row>
    <row r="42" spans="1:16" x14ac:dyDescent="0.25">
      <c r="A42" s="16">
        <v>41</v>
      </c>
      <c r="B42" s="16" t="s">
        <v>561</v>
      </c>
      <c r="C42" s="16" t="s">
        <v>567</v>
      </c>
      <c r="D42" s="16">
        <v>1</v>
      </c>
      <c r="E42" s="16" t="s">
        <v>572</v>
      </c>
      <c r="F42" s="17">
        <v>1</v>
      </c>
      <c r="G42" s="16" t="s">
        <v>14</v>
      </c>
      <c r="H42" s="16" t="s">
        <v>36</v>
      </c>
      <c r="I42" s="16" t="s">
        <v>32</v>
      </c>
      <c r="J42" s="16"/>
      <c r="K42" s="16" t="s">
        <v>84</v>
      </c>
      <c r="L42" s="16" t="s">
        <v>550</v>
      </c>
      <c r="M42" s="16">
        <v>24.67</v>
      </c>
      <c r="N42" s="16">
        <f t="shared" si="0"/>
        <v>1</v>
      </c>
      <c r="O42" s="16">
        <f t="shared" si="1"/>
        <v>24.67</v>
      </c>
      <c r="P42" s="16"/>
    </row>
    <row r="43" spans="1:16" ht="28.8" x14ac:dyDescent="0.25">
      <c r="A43" s="16">
        <v>42</v>
      </c>
      <c r="B43" s="16" t="s">
        <v>561</v>
      </c>
      <c r="C43" s="16" t="s">
        <v>567</v>
      </c>
      <c r="D43" s="16">
        <v>1</v>
      </c>
      <c r="E43" s="16" t="s">
        <v>575</v>
      </c>
      <c r="F43" s="17">
        <v>4</v>
      </c>
      <c r="G43" s="16" t="s">
        <v>14</v>
      </c>
      <c r="H43" s="16" t="s">
        <v>38</v>
      </c>
      <c r="I43" s="16" t="s">
        <v>68</v>
      </c>
      <c r="J43" s="16" t="s">
        <v>576</v>
      </c>
      <c r="K43" s="16" t="s">
        <v>514</v>
      </c>
      <c r="L43" s="16" t="s">
        <v>577</v>
      </c>
      <c r="M43" s="16">
        <v>5</v>
      </c>
      <c r="N43" s="16">
        <f t="shared" si="0"/>
        <v>4</v>
      </c>
      <c r="O43" s="16">
        <f t="shared" si="1"/>
        <v>20</v>
      </c>
      <c r="P43" s="16"/>
    </row>
    <row r="44" spans="1:16" x14ac:dyDescent="0.25">
      <c r="A44" s="16">
        <v>43</v>
      </c>
      <c r="B44" s="16" t="s">
        <v>561</v>
      </c>
      <c r="C44" s="16" t="s">
        <v>567</v>
      </c>
      <c r="D44" s="16">
        <v>1</v>
      </c>
      <c r="E44" s="16" t="s">
        <v>578</v>
      </c>
      <c r="F44" s="17">
        <v>1</v>
      </c>
      <c r="G44" s="16" t="s">
        <v>14</v>
      </c>
      <c r="H44" s="16" t="s">
        <v>34</v>
      </c>
      <c r="I44" s="16" t="s">
        <v>66</v>
      </c>
      <c r="J44" s="16"/>
      <c r="K44" s="16" t="s">
        <v>80</v>
      </c>
      <c r="L44" s="16" t="s">
        <v>141</v>
      </c>
      <c r="M44" s="16">
        <v>2</v>
      </c>
      <c r="N44" s="16">
        <f t="shared" si="0"/>
        <v>1</v>
      </c>
      <c r="O44" s="16">
        <f t="shared" si="1"/>
        <v>2</v>
      </c>
      <c r="P44" s="16"/>
    </row>
    <row r="45" spans="1:16" x14ac:dyDescent="0.25">
      <c r="A45" s="16">
        <v>44</v>
      </c>
      <c r="B45" s="16" t="s">
        <v>561</v>
      </c>
      <c r="C45" s="16" t="s">
        <v>567</v>
      </c>
      <c r="D45" s="16">
        <v>1</v>
      </c>
      <c r="E45" s="16" t="s">
        <v>579</v>
      </c>
      <c r="F45" s="17">
        <v>2</v>
      </c>
      <c r="G45" s="16" t="s">
        <v>14</v>
      </c>
      <c r="H45" s="16" t="s">
        <v>23</v>
      </c>
      <c r="I45" s="16" t="s">
        <v>66</v>
      </c>
      <c r="J45" s="16"/>
      <c r="K45" s="16" t="s">
        <v>80</v>
      </c>
      <c r="L45" s="16" t="s">
        <v>141</v>
      </c>
      <c r="M45" s="16">
        <v>100</v>
      </c>
      <c r="N45" s="16">
        <f t="shared" si="0"/>
        <v>2</v>
      </c>
      <c r="O45" s="16">
        <f t="shared" si="1"/>
        <v>200</v>
      </c>
      <c r="P45" s="16"/>
    </row>
    <row r="46" spans="1:16" x14ac:dyDescent="0.25">
      <c r="A46" s="16">
        <v>45</v>
      </c>
      <c r="B46" s="16" t="s">
        <v>561</v>
      </c>
      <c r="C46" s="16" t="s">
        <v>580</v>
      </c>
      <c r="D46" s="16">
        <v>1</v>
      </c>
      <c r="E46" s="16" t="s">
        <v>177</v>
      </c>
      <c r="F46" s="17">
        <v>1</v>
      </c>
      <c r="G46" s="16" t="s">
        <v>13</v>
      </c>
      <c r="H46" s="16" t="s">
        <v>28</v>
      </c>
      <c r="I46" s="16" t="s">
        <v>66</v>
      </c>
      <c r="J46" s="16" t="s">
        <v>511</v>
      </c>
      <c r="K46" s="16" t="s">
        <v>81</v>
      </c>
      <c r="L46" s="16" t="s">
        <v>581</v>
      </c>
      <c r="M46" s="16">
        <v>159</v>
      </c>
      <c r="N46" s="16">
        <f t="shared" si="0"/>
        <v>1</v>
      </c>
      <c r="O46" s="16">
        <f t="shared" si="1"/>
        <v>159</v>
      </c>
      <c r="P46" s="16"/>
    </row>
    <row r="47" spans="1:16" x14ac:dyDescent="0.25">
      <c r="A47" s="16">
        <v>46</v>
      </c>
      <c r="B47" s="16" t="s">
        <v>561</v>
      </c>
      <c r="C47" s="16" t="s">
        <v>580</v>
      </c>
      <c r="D47" s="16">
        <v>1</v>
      </c>
      <c r="E47" s="16" t="s">
        <v>176</v>
      </c>
      <c r="F47" s="17">
        <v>1</v>
      </c>
      <c r="G47" s="16" t="s">
        <v>13</v>
      </c>
      <c r="H47" s="16" t="s">
        <v>28</v>
      </c>
      <c r="I47" s="16" t="s">
        <v>66</v>
      </c>
      <c r="J47" s="16" t="s">
        <v>86</v>
      </c>
      <c r="K47" s="16" t="s">
        <v>81</v>
      </c>
      <c r="L47" s="16" t="s">
        <v>46</v>
      </c>
      <c r="M47" s="16">
        <v>299</v>
      </c>
      <c r="N47" s="16">
        <f t="shared" si="0"/>
        <v>1</v>
      </c>
      <c r="O47" s="16">
        <f t="shared" si="1"/>
        <v>299</v>
      </c>
      <c r="P47" s="16"/>
    </row>
    <row r="48" spans="1:16" x14ac:dyDescent="0.25">
      <c r="A48" s="16">
        <v>47</v>
      </c>
      <c r="B48" s="16" t="s">
        <v>561</v>
      </c>
      <c r="C48" s="16" t="s">
        <v>580</v>
      </c>
      <c r="D48" s="16">
        <v>1</v>
      </c>
      <c r="E48" s="16" t="s">
        <v>170</v>
      </c>
      <c r="F48" s="17">
        <v>1</v>
      </c>
      <c r="G48" s="16" t="s">
        <v>14</v>
      </c>
      <c r="H48" s="16" t="s">
        <v>0</v>
      </c>
      <c r="I48" s="16" t="s">
        <v>66</v>
      </c>
      <c r="J48" s="16"/>
      <c r="K48" s="16" t="s">
        <v>582</v>
      </c>
      <c r="L48" s="16" t="s">
        <v>583</v>
      </c>
      <c r="M48" s="16">
        <v>260</v>
      </c>
      <c r="N48" s="16">
        <f t="shared" si="0"/>
        <v>1</v>
      </c>
      <c r="O48" s="16">
        <f t="shared" si="1"/>
        <v>260</v>
      </c>
      <c r="P48" s="16"/>
    </row>
    <row r="49" spans="1:16" x14ac:dyDescent="0.25">
      <c r="A49" s="16">
        <v>48</v>
      </c>
      <c r="B49" s="16" t="s">
        <v>561</v>
      </c>
      <c r="C49" s="16" t="s">
        <v>580</v>
      </c>
      <c r="D49" s="16">
        <v>1</v>
      </c>
      <c r="E49" s="16" t="s">
        <v>172</v>
      </c>
      <c r="F49" s="17">
        <v>1</v>
      </c>
      <c r="G49" s="16" t="s">
        <v>14</v>
      </c>
      <c r="H49" s="16" t="s">
        <v>0</v>
      </c>
      <c r="I49" s="16" t="s">
        <v>66</v>
      </c>
      <c r="J49" s="16"/>
      <c r="K49" s="16" t="s">
        <v>582</v>
      </c>
      <c r="L49" s="16" t="s">
        <v>583</v>
      </c>
      <c r="M49" s="16">
        <v>60</v>
      </c>
      <c r="N49" s="16">
        <f t="shared" si="0"/>
        <v>1</v>
      </c>
      <c r="O49" s="16">
        <f t="shared" si="1"/>
        <v>60</v>
      </c>
      <c r="P49" s="16"/>
    </row>
    <row r="50" spans="1:16" x14ac:dyDescent="0.25">
      <c r="A50" s="16">
        <v>49</v>
      </c>
      <c r="B50" s="16" t="s">
        <v>561</v>
      </c>
      <c r="C50" s="16" t="s">
        <v>580</v>
      </c>
      <c r="D50" s="16">
        <v>1</v>
      </c>
      <c r="E50" s="16" t="s">
        <v>584</v>
      </c>
      <c r="F50" s="17">
        <v>1</v>
      </c>
      <c r="G50" s="16" t="s">
        <v>14</v>
      </c>
      <c r="H50" s="16" t="s">
        <v>23</v>
      </c>
      <c r="I50" s="16" t="s">
        <v>66</v>
      </c>
      <c r="J50" s="16"/>
      <c r="K50" s="16" t="s">
        <v>80</v>
      </c>
      <c r="L50" s="16" t="s">
        <v>141</v>
      </c>
      <c r="M50" s="16">
        <v>100</v>
      </c>
      <c r="N50" s="16">
        <f t="shared" si="0"/>
        <v>1</v>
      </c>
      <c r="O50" s="16">
        <f t="shared" si="1"/>
        <v>100</v>
      </c>
      <c r="P50" s="16"/>
    </row>
    <row r="51" spans="1:16" x14ac:dyDescent="0.25">
      <c r="A51" s="16">
        <v>50</v>
      </c>
      <c r="B51" s="16" t="s">
        <v>561</v>
      </c>
      <c r="C51" s="16" t="s">
        <v>580</v>
      </c>
      <c r="D51" s="16">
        <v>1</v>
      </c>
      <c r="E51" s="16" t="s">
        <v>585</v>
      </c>
      <c r="F51" s="17">
        <v>2</v>
      </c>
      <c r="G51" s="16" t="s">
        <v>14</v>
      </c>
      <c r="H51" s="16" t="s">
        <v>36</v>
      </c>
      <c r="I51" s="16" t="s">
        <v>32</v>
      </c>
      <c r="J51" s="16"/>
      <c r="K51" s="16" t="s">
        <v>84</v>
      </c>
      <c r="L51" s="16" t="s">
        <v>517</v>
      </c>
      <c r="M51" s="16">
        <v>24.67</v>
      </c>
      <c r="N51" s="16">
        <f t="shared" si="0"/>
        <v>2</v>
      </c>
      <c r="O51" s="16">
        <f t="shared" si="1"/>
        <v>49.34</v>
      </c>
      <c r="P51" s="16"/>
    </row>
    <row r="52" spans="1:16" x14ac:dyDescent="0.25">
      <c r="A52" s="16">
        <v>51</v>
      </c>
      <c r="B52" s="16" t="s">
        <v>561</v>
      </c>
      <c r="C52" s="16" t="s">
        <v>580</v>
      </c>
      <c r="D52" s="16">
        <v>1</v>
      </c>
      <c r="E52" s="16" t="s">
        <v>586</v>
      </c>
      <c r="F52" s="17">
        <v>2</v>
      </c>
      <c r="G52" s="16" t="s">
        <v>14</v>
      </c>
      <c r="H52" s="16" t="s">
        <v>36</v>
      </c>
      <c r="I52" s="16" t="s">
        <v>32</v>
      </c>
      <c r="J52" s="16"/>
      <c r="K52" s="16" t="s">
        <v>84</v>
      </c>
      <c r="L52" s="16" t="s">
        <v>517</v>
      </c>
      <c r="M52" s="16">
        <v>24.67</v>
      </c>
      <c r="N52" s="16">
        <f t="shared" si="0"/>
        <v>2</v>
      </c>
      <c r="O52" s="16">
        <f t="shared" si="1"/>
        <v>49.34</v>
      </c>
      <c r="P52" s="16"/>
    </row>
    <row r="53" spans="1:16" x14ac:dyDescent="0.25">
      <c r="A53" s="16">
        <v>52</v>
      </c>
      <c r="B53" s="16" t="s">
        <v>561</v>
      </c>
      <c r="C53" s="16" t="s">
        <v>580</v>
      </c>
      <c r="D53" s="16">
        <v>1</v>
      </c>
      <c r="E53" s="16" t="s">
        <v>587</v>
      </c>
      <c r="F53" s="17">
        <v>1</v>
      </c>
      <c r="G53" s="16" t="s">
        <v>14</v>
      </c>
      <c r="H53" s="16" t="s">
        <v>0</v>
      </c>
      <c r="I53" s="16" t="s">
        <v>66</v>
      </c>
      <c r="J53" s="16"/>
      <c r="K53" s="16" t="s">
        <v>80</v>
      </c>
      <c r="L53" s="16" t="s">
        <v>583</v>
      </c>
      <c r="M53" s="16">
        <v>100</v>
      </c>
      <c r="N53" s="16">
        <f t="shared" si="0"/>
        <v>1</v>
      </c>
      <c r="O53" s="16">
        <f t="shared" si="1"/>
        <v>100</v>
      </c>
      <c r="P53" s="16"/>
    </row>
    <row r="54" spans="1:16" x14ac:dyDescent="0.25">
      <c r="A54" s="16">
        <v>53</v>
      </c>
      <c r="B54" s="16" t="s">
        <v>561</v>
      </c>
      <c r="C54" s="16" t="s">
        <v>580</v>
      </c>
      <c r="D54" s="16">
        <v>1</v>
      </c>
      <c r="E54" s="16" t="s">
        <v>588</v>
      </c>
      <c r="F54" s="17">
        <v>8</v>
      </c>
      <c r="G54" s="16" t="s">
        <v>14</v>
      </c>
      <c r="H54" s="16" t="s">
        <v>26</v>
      </c>
      <c r="I54" s="16" t="s">
        <v>66</v>
      </c>
      <c r="J54" s="16"/>
      <c r="K54" s="16" t="s">
        <v>80</v>
      </c>
      <c r="L54" s="16" t="s">
        <v>141</v>
      </c>
      <c r="M54" s="16">
        <v>6</v>
      </c>
      <c r="N54" s="16">
        <f t="shared" si="0"/>
        <v>8</v>
      </c>
      <c r="O54" s="16">
        <f t="shared" si="1"/>
        <v>48</v>
      </c>
      <c r="P54" s="16"/>
    </row>
    <row r="55" spans="1:16" ht="28.8" x14ac:dyDescent="0.25">
      <c r="A55" s="16">
        <v>54</v>
      </c>
      <c r="B55" s="16" t="s">
        <v>561</v>
      </c>
      <c r="C55" s="16" t="s">
        <v>589</v>
      </c>
      <c r="D55" s="16">
        <v>1</v>
      </c>
      <c r="E55" s="16" t="s">
        <v>590</v>
      </c>
      <c r="F55" s="17">
        <v>1</v>
      </c>
      <c r="G55" s="16" t="s">
        <v>14</v>
      </c>
      <c r="H55" s="16" t="s">
        <v>36</v>
      </c>
      <c r="I55" s="16" t="s">
        <v>32</v>
      </c>
      <c r="J55" s="16"/>
      <c r="K55" s="16" t="s">
        <v>84</v>
      </c>
      <c r="L55" s="16" t="s">
        <v>517</v>
      </c>
      <c r="M55" s="16">
        <v>24.67</v>
      </c>
      <c r="N55" s="16">
        <f t="shared" si="0"/>
        <v>1</v>
      </c>
      <c r="O55" s="16">
        <f t="shared" si="1"/>
        <v>24.67</v>
      </c>
      <c r="P55" s="16"/>
    </row>
    <row r="56" spans="1:16" ht="28.8" x14ac:dyDescent="0.25">
      <c r="A56" s="16">
        <v>55</v>
      </c>
      <c r="B56" s="16" t="s">
        <v>561</v>
      </c>
      <c r="C56" s="16" t="s">
        <v>589</v>
      </c>
      <c r="D56" s="16">
        <v>1</v>
      </c>
      <c r="E56" s="16" t="s">
        <v>591</v>
      </c>
      <c r="F56" s="17">
        <v>1</v>
      </c>
      <c r="G56" s="16" t="s">
        <v>14</v>
      </c>
      <c r="H56" s="16" t="s">
        <v>23</v>
      </c>
      <c r="I56" s="16" t="s">
        <v>66</v>
      </c>
      <c r="J56" s="16"/>
      <c r="K56" s="16" t="s">
        <v>80</v>
      </c>
      <c r="L56" s="16" t="s">
        <v>141</v>
      </c>
      <c r="M56" s="16">
        <v>100</v>
      </c>
      <c r="N56" s="16">
        <f t="shared" si="0"/>
        <v>1</v>
      </c>
      <c r="O56" s="16">
        <f t="shared" si="1"/>
        <v>100</v>
      </c>
      <c r="P56" s="16"/>
    </row>
    <row r="57" spans="1:16" ht="28.8" x14ac:dyDescent="0.25">
      <c r="A57" s="16">
        <v>56</v>
      </c>
      <c r="B57" s="16" t="s">
        <v>561</v>
      </c>
      <c r="C57" s="16" t="s">
        <v>589</v>
      </c>
      <c r="D57" s="16">
        <v>1</v>
      </c>
      <c r="E57" s="16" t="s">
        <v>122</v>
      </c>
      <c r="F57" s="17">
        <v>2</v>
      </c>
      <c r="G57" s="16" t="s">
        <v>13</v>
      </c>
      <c r="H57" s="16" t="s">
        <v>28</v>
      </c>
      <c r="I57" s="16" t="s">
        <v>66</v>
      </c>
      <c r="J57" s="16" t="s">
        <v>434</v>
      </c>
      <c r="K57" s="16" t="s">
        <v>81</v>
      </c>
      <c r="L57" s="16" t="s">
        <v>435</v>
      </c>
      <c r="M57" s="16">
        <v>499</v>
      </c>
      <c r="N57" s="16">
        <f t="shared" si="0"/>
        <v>2</v>
      </c>
      <c r="O57" s="16">
        <f t="shared" si="1"/>
        <v>998</v>
      </c>
      <c r="P57" s="16"/>
    </row>
    <row r="58" spans="1:16" ht="28.8" x14ac:dyDescent="0.25">
      <c r="A58" s="16">
        <v>57</v>
      </c>
      <c r="B58" s="16" t="s">
        <v>561</v>
      </c>
      <c r="C58" s="16" t="s">
        <v>589</v>
      </c>
      <c r="D58" s="16">
        <v>1</v>
      </c>
      <c r="E58" s="16" t="s">
        <v>179</v>
      </c>
      <c r="F58" s="17">
        <v>2</v>
      </c>
      <c r="G58" s="16" t="s">
        <v>14</v>
      </c>
      <c r="H58" s="16" t="s">
        <v>26</v>
      </c>
      <c r="I58" s="16" t="s">
        <v>68</v>
      </c>
      <c r="J58" s="16" t="s">
        <v>592</v>
      </c>
      <c r="K58" s="16" t="s">
        <v>140</v>
      </c>
      <c r="L58" s="16" t="s">
        <v>593</v>
      </c>
      <c r="M58" s="16">
        <v>100</v>
      </c>
      <c r="N58" s="16">
        <f t="shared" si="0"/>
        <v>2</v>
      </c>
      <c r="O58" s="16">
        <f t="shared" si="1"/>
        <v>200</v>
      </c>
      <c r="P58" s="16"/>
    </row>
    <row r="59" spans="1:16" ht="28.8" x14ac:dyDescent="0.25">
      <c r="A59" s="16">
        <v>58</v>
      </c>
      <c r="B59" s="16" t="s">
        <v>561</v>
      </c>
      <c r="C59" s="16" t="s">
        <v>589</v>
      </c>
      <c r="D59" s="16">
        <v>1</v>
      </c>
      <c r="E59" s="16" t="s">
        <v>594</v>
      </c>
      <c r="F59" s="17">
        <v>1</v>
      </c>
      <c r="G59" s="16" t="s">
        <v>14</v>
      </c>
      <c r="H59" s="16" t="s">
        <v>0</v>
      </c>
      <c r="I59" s="16" t="s">
        <v>66</v>
      </c>
      <c r="J59" s="16"/>
      <c r="K59" s="16" t="s">
        <v>582</v>
      </c>
      <c r="L59" s="16" t="s">
        <v>583</v>
      </c>
      <c r="M59" s="16">
        <v>100</v>
      </c>
      <c r="N59" s="16">
        <f t="shared" si="0"/>
        <v>1</v>
      </c>
      <c r="O59" s="16">
        <f t="shared" si="1"/>
        <v>100</v>
      </c>
      <c r="P59" s="16"/>
    </row>
    <row r="60" spans="1:16" ht="28.8" x14ac:dyDescent="0.25">
      <c r="A60" s="16">
        <v>59</v>
      </c>
      <c r="B60" s="16" t="s">
        <v>561</v>
      </c>
      <c r="C60" s="16" t="s">
        <v>589</v>
      </c>
      <c r="D60" s="16">
        <v>1</v>
      </c>
      <c r="E60" s="16" t="s">
        <v>123</v>
      </c>
      <c r="F60" s="17">
        <v>2</v>
      </c>
      <c r="G60" s="16" t="s">
        <v>13</v>
      </c>
      <c r="H60" s="16" t="s">
        <v>28</v>
      </c>
      <c r="I60" s="16" t="s">
        <v>66</v>
      </c>
      <c r="J60" s="16" t="s">
        <v>280</v>
      </c>
      <c r="K60" s="16" t="s">
        <v>81</v>
      </c>
      <c r="L60" s="16" t="s">
        <v>280</v>
      </c>
      <c r="M60" s="16">
        <v>299.39999999999998</v>
      </c>
      <c r="N60" s="16">
        <f t="shared" si="0"/>
        <v>2</v>
      </c>
      <c r="O60" s="16">
        <f t="shared" si="1"/>
        <v>598.79999999999995</v>
      </c>
      <c r="P60" s="16"/>
    </row>
    <row r="61" spans="1:16" ht="28.8" x14ac:dyDescent="0.25">
      <c r="A61" s="16">
        <v>60</v>
      </c>
      <c r="B61" s="16" t="s">
        <v>561</v>
      </c>
      <c r="C61" s="16" t="s">
        <v>589</v>
      </c>
      <c r="D61" s="16">
        <v>1</v>
      </c>
      <c r="E61" s="16" t="s">
        <v>595</v>
      </c>
      <c r="F61" s="17">
        <v>1</v>
      </c>
      <c r="G61" s="16" t="s">
        <v>14</v>
      </c>
      <c r="H61" s="16" t="s">
        <v>0</v>
      </c>
      <c r="I61" s="16" t="s">
        <v>32</v>
      </c>
      <c r="J61" s="16"/>
      <c r="K61" s="16" t="s">
        <v>84</v>
      </c>
      <c r="L61" s="16" t="s">
        <v>238</v>
      </c>
      <c r="M61" s="16">
        <v>20</v>
      </c>
      <c r="N61" s="16">
        <f t="shared" si="0"/>
        <v>1</v>
      </c>
      <c r="O61" s="16">
        <f t="shared" si="1"/>
        <v>20</v>
      </c>
      <c r="P61" s="16"/>
    </row>
    <row r="62" spans="1:16" ht="28.8" x14ac:dyDescent="0.25">
      <c r="A62" s="16">
        <v>61</v>
      </c>
      <c r="B62" s="16" t="s">
        <v>561</v>
      </c>
      <c r="C62" s="16" t="s">
        <v>589</v>
      </c>
      <c r="D62" s="16">
        <v>1</v>
      </c>
      <c r="E62" s="16" t="s">
        <v>596</v>
      </c>
      <c r="F62" s="17">
        <v>1</v>
      </c>
      <c r="G62" s="16" t="s">
        <v>14</v>
      </c>
      <c r="H62" s="16" t="s">
        <v>36</v>
      </c>
      <c r="I62" s="16" t="s">
        <v>32</v>
      </c>
      <c r="J62" s="16"/>
      <c r="K62" s="16" t="s">
        <v>84</v>
      </c>
      <c r="L62" s="16" t="s">
        <v>597</v>
      </c>
      <c r="M62" s="16">
        <v>2</v>
      </c>
      <c r="N62" s="16">
        <f t="shared" si="0"/>
        <v>1</v>
      </c>
      <c r="O62" s="16">
        <f t="shared" si="1"/>
        <v>2</v>
      </c>
      <c r="P62" s="16"/>
    </row>
    <row r="63" spans="1:16" x14ac:dyDescent="0.25">
      <c r="A63" s="16">
        <v>62</v>
      </c>
      <c r="B63" s="16" t="s">
        <v>561</v>
      </c>
      <c r="C63" s="16" t="s">
        <v>558</v>
      </c>
      <c r="D63" s="16">
        <v>1</v>
      </c>
      <c r="E63" s="16" t="s">
        <v>598</v>
      </c>
      <c r="F63" s="17">
        <v>1</v>
      </c>
      <c r="G63" s="16" t="s">
        <v>14</v>
      </c>
      <c r="H63" s="16" t="s">
        <v>36</v>
      </c>
      <c r="I63" s="16" t="s">
        <v>32</v>
      </c>
      <c r="J63" s="16"/>
      <c r="K63" s="16" t="s">
        <v>84</v>
      </c>
      <c r="L63" s="16" t="s">
        <v>517</v>
      </c>
      <c r="M63" s="16">
        <v>24.67</v>
      </c>
      <c r="N63" s="16">
        <f t="shared" si="0"/>
        <v>1</v>
      </c>
      <c r="O63" s="16">
        <f t="shared" si="1"/>
        <v>24.67</v>
      </c>
      <c r="P63" s="16"/>
    </row>
    <row r="64" spans="1:16" ht="28.8" x14ac:dyDescent="0.25">
      <c r="A64" s="16">
        <v>63</v>
      </c>
      <c r="B64" s="16" t="s">
        <v>561</v>
      </c>
      <c r="C64" s="16" t="s">
        <v>558</v>
      </c>
      <c r="D64" s="16">
        <v>1</v>
      </c>
      <c r="E64" s="16" t="s">
        <v>559</v>
      </c>
      <c r="F64" s="17">
        <v>1</v>
      </c>
      <c r="G64" s="16" t="s">
        <v>13</v>
      </c>
      <c r="H64" s="16" t="s">
        <v>28</v>
      </c>
      <c r="I64" s="16" t="s">
        <v>66</v>
      </c>
      <c r="J64" s="16" t="s">
        <v>559</v>
      </c>
      <c r="K64" s="16" t="s">
        <v>81</v>
      </c>
      <c r="L64" s="16" t="s">
        <v>559</v>
      </c>
      <c r="M64" s="16">
        <v>89</v>
      </c>
      <c r="N64" s="16">
        <f t="shared" si="0"/>
        <v>1</v>
      </c>
      <c r="O64" s="16">
        <f t="shared" si="1"/>
        <v>89</v>
      </c>
      <c r="P64" s="16"/>
    </row>
    <row r="65" spans="1:16" x14ac:dyDescent="0.25">
      <c r="A65" s="16">
        <v>64</v>
      </c>
      <c r="B65" s="16" t="s">
        <v>61</v>
      </c>
      <c r="C65" s="16" t="s">
        <v>60</v>
      </c>
      <c r="D65" s="16">
        <v>1</v>
      </c>
      <c r="E65" s="16" t="s">
        <v>599</v>
      </c>
      <c r="F65" s="17">
        <v>1</v>
      </c>
      <c r="G65" s="16" t="s">
        <v>21</v>
      </c>
      <c r="H65" s="16" t="s">
        <v>26</v>
      </c>
      <c r="I65" s="16" t="s">
        <v>68</v>
      </c>
      <c r="J65" s="16" t="s">
        <v>600</v>
      </c>
      <c r="K65" s="16" t="s">
        <v>601</v>
      </c>
      <c r="L65" s="16" t="s">
        <v>19</v>
      </c>
      <c r="M65" s="16">
        <v>5599</v>
      </c>
      <c r="N65" s="16">
        <f t="shared" si="0"/>
        <v>1</v>
      </c>
      <c r="O65" s="16">
        <f t="shared" si="1"/>
        <v>5599</v>
      </c>
      <c r="P65" s="16"/>
    </row>
    <row r="66" spans="1:16" x14ac:dyDescent="0.25">
      <c r="A66" s="16">
        <v>65</v>
      </c>
      <c r="B66" s="16" t="s">
        <v>61</v>
      </c>
      <c r="C66" s="16" t="s">
        <v>64</v>
      </c>
      <c r="D66" s="16">
        <v>1</v>
      </c>
      <c r="E66" s="16" t="s">
        <v>89</v>
      </c>
      <c r="F66" s="17">
        <v>1</v>
      </c>
      <c r="G66" s="16" t="s">
        <v>21</v>
      </c>
      <c r="H66" s="16" t="s">
        <v>26</v>
      </c>
      <c r="I66" s="16" t="s">
        <v>68</v>
      </c>
      <c r="J66" s="16" t="s">
        <v>602</v>
      </c>
      <c r="K66" s="16" t="s">
        <v>87</v>
      </c>
      <c r="L66" s="16" t="s">
        <v>19</v>
      </c>
      <c r="M66" s="16">
        <v>1775</v>
      </c>
      <c r="N66" s="16">
        <f t="shared" si="0"/>
        <v>1</v>
      </c>
      <c r="O66" s="16">
        <f t="shared" si="1"/>
        <v>1775</v>
      </c>
      <c r="P66" s="16"/>
    </row>
    <row r="67" spans="1:16" x14ac:dyDescent="0.25">
      <c r="A67" s="16">
        <v>66</v>
      </c>
      <c r="B67" s="16" t="s">
        <v>61</v>
      </c>
      <c r="C67" s="16" t="s">
        <v>2</v>
      </c>
      <c r="D67" s="16">
        <v>1</v>
      </c>
      <c r="E67" s="16" t="s">
        <v>2</v>
      </c>
      <c r="F67" s="17">
        <v>30</v>
      </c>
      <c r="G67" s="16" t="s">
        <v>13</v>
      </c>
      <c r="H67" s="16" t="s">
        <v>2</v>
      </c>
      <c r="I67" s="16" t="s">
        <v>30</v>
      </c>
      <c r="J67" s="16"/>
      <c r="K67" s="16" t="s">
        <v>84</v>
      </c>
      <c r="L67" s="16" t="s">
        <v>2</v>
      </c>
      <c r="M67" s="16">
        <v>3</v>
      </c>
      <c r="N67" s="16">
        <f t="shared" si="0"/>
        <v>30</v>
      </c>
      <c r="O67" s="16">
        <f t="shared" si="1"/>
        <v>90</v>
      </c>
      <c r="P67" s="16"/>
    </row>
    <row r="68" spans="1:16" x14ac:dyDescent="0.25">
      <c r="A68" s="16">
        <v>67</v>
      </c>
      <c r="B68" s="16" t="s">
        <v>308</v>
      </c>
      <c r="C68" s="16" t="s">
        <v>312</v>
      </c>
      <c r="D68" s="16">
        <v>1</v>
      </c>
      <c r="E68" s="16" t="s">
        <v>501</v>
      </c>
      <c r="F68" s="17">
        <v>1</v>
      </c>
      <c r="G68" s="16" t="s">
        <v>13</v>
      </c>
      <c r="H68" s="16" t="s">
        <v>28</v>
      </c>
      <c r="I68" s="16" t="s">
        <v>68</v>
      </c>
      <c r="J68" s="16" t="s">
        <v>502</v>
      </c>
      <c r="K68" s="16" t="s">
        <v>503</v>
      </c>
      <c r="L68" s="16"/>
      <c r="M68" s="16">
        <v>101</v>
      </c>
      <c r="N68" s="16">
        <f t="shared" ref="N68:N131" si="2">D68*F68</f>
        <v>1</v>
      </c>
      <c r="O68" s="16">
        <f t="shared" ref="O68:O131" si="3">M68*N68</f>
        <v>101</v>
      </c>
      <c r="P68" s="16"/>
    </row>
    <row r="69" spans="1:16" x14ac:dyDescent="0.25">
      <c r="A69" s="16">
        <v>68</v>
      </c>
      <c r="B69" s="16" t="s">
        <v>308</v>
      </c>
      <c r="C69" s="16" t="s">
        <v>309</v>
      </c>
      <c r="D69" s="16">
        <v>1</v>
      </c>
      <c r="E69" s="16" t="s">
        <v>505</v>
      </c>
      <c r="F69" s="17">
        <v>1</v>
      </c>
      <c r="G69" s="16" t="s">
        <v>13</v>
      </c>
      <c r="H69" s="16" t="s">
        <v>28</v>
      </c>
      <c r="I69" s="16" t="s">
        <v>68</v>
      </c>
      <c r="J69" s="16" t="s">
        <v>603</v>
      </c>
      <c r="K69" s="16" t="s">
        <v>503</v>
      </c>
      <c r="L69" s="16"/>
      <c r="M69" s="16">
        <v>377</v>
      </c>
      <c r="N69" s="16">
        <f t="shared" si="2"/>
        <v>1</v>
      </c>
      <c r="O69" s="16">
        <f t="shared" si="3"/>
        <v>377</v>
      </c>
      <c r="P69" s="16"/>
    </row>
    <row r="70" spans="1:16" x14ac:dyDescent="0.25">
      <c r="A70" s="16">
        <v>69</v>
      </c>
      <c r="B70" s="16" t="s">
        <v>499</v>
      </c>
      <c r="C70" s="16" t="s">
        <v>604</v>
      </c>
      <c r="D70" s="16">
        <v>1</v>
      </c>
      <c r="E70" s="16" t="s">
        <v>604</v>
      </c>
      <c r="F70" s="17">
        <v>10</v>
      </c>
      <c r="G70" s="16" t="s">
        <v>14</v>
      </c>
      <c r="H70" s="16" t="s">
        <v>38</v>
      </c>
      <c r="I70" s="16" t="s">
        <v>68</v>
      </c>
      <c r="J70" s="16" t="s">
        <v>605</v>
      </c>
      <c r="K70" s="16" t="s">
        <v>135</v>
      </c>
      <c r="L70" s="16" t="s">
        <v>606</v>
      </c>
      <c r="M70" s="16">
        <v>0.2</v>
      </c>
      <c r="N70" s="16">
        <f t="shared" si="2"/>
        <v>10</v>
      </c>
      <c r="O70" s="16">
        <f t="shared" si="3"/>
        <v>2</v>
      </c>
      <c r="P70" s="16"/>
    </row>
    <row r="71" spans="1:16" x14ac:dyDescent="0.25">
      <c r="A71" s="16">
        <v>70</v>
      </c>
      <c r="B71" s="16" t="s">
        <v>499</v>
      </c>
      <c r="C71" s="16" t="s">
        <v>607</v>
      </c>
      <c r="D71" s="16">
        <v>1</v>
      </c>
      <c r="E71" s="16" t="s">
        <v>608</v>
      </c>
      <c r="F71" s="17">
        <v>50</v>
      </c>
      <c r="G71" s="16" t="s">
        <v>14</v>
      </c>
      <c r="H71" s="16" t="s">
        <v>38</v>
      </c>
      <c r="I71" s="16" t="s">
        <v>68</v>
      </c>
      <c r="J71" s="16" t="s">
        <v>605</v>
      </c>
      <c r="K71" s="16" t="s">
        <v>135</v>
      </c>
      <c r="L71" s="16" t="s">
        <v>609</v>
      </c>
      <c r="M71" s="16">
        <v>0.2</v>
      </c>
      <c r="N71" s="16">
        <f t="shared" si="2"/>
        <v>50</v>
      </c>
      <c r="O71" s="16">
        <f t="shared" si="3"/>
        <v>10</v>
      </c>
      <c r="P71" s="16"/>
    </row>
    <row r="72" spans="1:16" x14ac:dyDescent="0.25">
      <c r="A72" s="16">
        <v>71</v>
      </c>
      <c r="B72" s="16" t="s">
        <v>499</v>
      </c>
      <c r="C72" s="16" t="s">
        <v>610</v>
      </c>
      <c r="D72" s="16">
        <v>1</v>
      </c>
      <c r="E72" s="16" t="s">
        <v>611</v>
      </c>
      <c r="F72" s="17">
        <v>50</v>
      </c>
      <c r="G72" s="16" t="s">
        <v>14</v>
      </c>
      <c r="H72" s="16" t="s">
        <v>38</v>
      </c>
      <c r="I72" s="16" t="s">
        <v>68</v>
      </c>
      <c r="J72" s="16" t="s">
        <v>605</v>
      </c>
      <c r="K72" s="16" t="s">
        <v>135</v>
      </c>
      <c r="L72" s="16" t="s">
        <v>612</v>
      </c>
      <c r="M72" s="16">
        <v>0.2</v>
      </c>
      <c r="N72" s="16">
        <f t="shared" si="2"/>
        <v>50</v>
      </c>
      <c r="O72" s="16">
        <f t="shared" si="3"/>
        <v>10</v>
      </c>
      <c r="P72" s="16"/>
    </row>
    <row r="73" spans="1:16" ht="28.8" x14ac:dyDescent="0.25">
      <c r="A73" s="16">
        <v>72</v>
      </c>
      <c r="B73" s="16" t="s">
        <v>804</v>
      </c>
      <c r="C73" s="16" t="s">
        <v>562</v>
      </c>
      <c r="D73" s="16">
        <v>1</v>
      </c>
      <c r="E73" s="16" t="s">
        <v>805</v>
      </c>
      <c r="F73" s="17">
        <v>1</v>
      </c>
      <c r="G73" s="16" t="s">
        <v>12</v>
      </c>
      <c r="H73" s="16" t="s">
        <v>35</v>
      </c>
      <c r="I73" s="16" t="s">
        <v>65</v>
      </c>
      <c r="J73" s="16"/>
      <c r="K73" s="16" t="s">
        <v>80</v>
      </c>
      <c r="L73" s="16" t="s">
        <v>806</v>
      </c>
      <c r="M73" s="16">
        <v>10</v>
      </c>
      <c r="N73" s="16">
        <f t="shared" si="2"/>
        <v>1</v>
      </c>
      <c r="O73" s="16">
        <f t="shared" si="3"/>
        <v>10</v>
      </c>
      <c r="P73" s="16"/>
    </row>
    <row r="74" spans="1:16" ht="28.8" x14ac:dyDescent="0.25">
      <c r="A74" s="16">
        <v>73</v>
      </c>
      <c r="B74" s="16" t="s">
        <v>804</v>
      </c>
      <c r="C74" s="16" t="s">
        <v>562</v>
      </c>
      <c r="D74" s="16">
        <v>1</v>
      </c>
      <c r="E74" s="16" t="s">
        <v>807</v>
      </c>
      <c r="F74" s="17">
        <v>1</v>
      </c>
      <c r="G74" s="16" t="s">
        <v>12</v>
      </c>
      <c r="H74" s="16" t="s">
        <v>36</v>
      </c>
      <c r="I74" s="16" t="s">
        <v>65</v>
      </c>
      <c r="J74" s="16"/>
      <c r="K74" s="16" t="s">
        <v>80</v>
      </c>
      <c r="L74" s="16" t="s">
        <v>808</v>
      </c>
      <c r="M74" s="16">
        <v>20</v>
      </c>
      <c r="N74" s="16">
        <f t="shared" si="2"/>
        <v>1</v>
      </c>
      <c r="O74" s="16">
        <f t="shared" si="3"/>
        <v>20</v>
      </c>
      <c r="P74" s="16"/>
    </row>
    <row r="75" spans="1:16" x14ac:dyDescent="0.25">
      <c r="A75" s="16">
        <v>74</v>
      </c>
      <c r="B75" s="16" t="s">
        <v>804</v>
      </c>
      <c r="C75" s="16" t="s">
        <v>562</v>
      </c>
      <c r="D75" s="16">
        <v>1</v>
      </c>
      <c r="E75" s="16" t="s">
        <v>809</v>
      </c>
      <c r="F75" s="17">
        <v>1</v>
      </c>
      <c r="G75" s="16" t="s">
        <v>12</v>
      </c>
      <c r="H75" s="16" t="s">
        <v>22</v>
      </c>
      <c r="I75" s="16" t="s">
        <v>31</v>
      </c>
      <c r="J75" s="16"/>
      <c r="K75" s="16" t="s">
        <v>80</v>
      </c>
      <c r="L75" s="16" t="s">
        <v>810</v>
      </c>
      <c r="M75" s="16">
        <v>20</v>
      </c>
      <c r="N75" s="16">
        <f t="shared" si="2"/>
        <v>1</v>
      </c>
      <c r="O75" s="16">
        <f t="shared" si="3"/>
        <v>20</v>
      </c>
      <c r="P75" s="16"/>
    </row>
    <row r="76" spans="1:16" x14ac:dyDescent="0.25">
      <c r="A76" s="16">
        <v>75</v>
      </c>
      <c r="B76" s="16" t="s">
        <v>804</v>
      </c>
      <c r="C76" s="16" t="s">
        <v>562</v>
      </c>
      <c r="D76" s="16">
        <v>1</v>
      </c>
      <c r="E76" s="16" t="s">
        <v>811</v>
      </c>
      <c r="F76" s="17">
        <v>1</v>
      </c>
      <c r="G76" s="16" t="s">
        <v>12</v>
      </c>
      <c r="H76" s="16" t="s">
        <v>22</v>
      </c>
      <c r="I76" s="16" t="s">
        <v>31</v>
      </c>
      <c r="J76" s="16"/>
      <c r="K76" s="16" t="s">
        <v>80</v>
      </c>
      <c r="L76" s="16" t="s">
        <v>810</v>
      </c>
      <c r="M76" s="16">
        <v>20</v>
      </c>
      <c r="N76" s="16">
        <f t="shared" si="2"/>
        <v>1</v>
      </c>
      <c r="O76" s="16">
        <f t="shared" si="3"/>
        <v>20</v>
      </c>
      <c r="P76" s="16"/>
    </row>
    <row r="77" spans="1:16" x14ac:dyDescent="0.25">
      <c r="A77" s="16">
        <v>76</v>
      </c>
      <c r="B77" s="16" t="s">
        <v>804</v>
      </c>
      <c r="C77" s="16" t="s">
        <v>562</v>
      </c>
      <c r="D77" s="16">
        <v>1</v>
      </c>
      <c r="E77" s="16" t="s">
        <v>812</v>
      </c>
      <c r="F77" s="17">
        <v>1</v>
      </c>
      <c r="G77" s="16" t="s">
        <v>12</v>
      </c>
      <c r="H77" s="16" t="s">
        <v>35</v>
      </c>
      <c r="I77" s="16" t="s">
        <v>31</v>
      </c>
      <c r="J77" s="16"/>
      <c r="K77" s="16" t="s">
        <v>80</v>
      </c>
      <c r="L77" s="16" t="s">
        <v>813</v>
      </c>
      <c r="M77" s="16">
        <v>20</v>
      </c>
      <c r="N77" s="16">
        <f t="shared" si="2"/>
        <v>1</v>
      </c>
      <c r="O77" s="16">
        <f t="shared" si="3"/>
        <v>20</v>
      </c>
      <c r="P77" s="16"/>
    </row>
    <row r="78" spans="1:16" x14ac:dyDescent="0.25">
      <c r="A78" s="16">
        <v>77</v>
      </c>
      <c r="B78" s="16" t="s">
        <v>804</v>
      </c>
      <c r="C78" s="16" t="s">
        <v>562</v>
      </c>
      <c r="D78" s="16">
        <v>1</v>
      </c>
      <c r="E78" s="16" t="s">
        <v>814</v>
      </c>
      <c r="F78" s="17">
        <v>1</v>
      </c>
      <c r="G78" s="16" t="s">
        <v>12</v>
      </c>
      <c r="H78" s="16" t="s">
        <v>815</v>
      </c>
      <c r="I78" s="16" t="s">
        <v>31</v>
      </c>
      <c r="J78" s="16"/>
      <c r="K78" s="16" t="s">
        <v>80</v>
      </c>
      <c r="L78" s="16" t="s">
        <v>816</v>
      </c>
      <c r="M78" s="16">
        <v>5</v>
      </c>
      <c r="N78" s="16">
        <f t="shared" si="2"/>
        <v>1</v>
      </c>
      <c r="O78" s="16">
        <f t="shared" si="3"/>
        <v>5</v>
      </c>
      <c r="P78" s="16"/>
    </row>
    <row r="79" spans="1:16" ht="28.8" x14ac:dyDescent="0.25">
      <c r="A79" s="16">
        <v>78</v>
      </c>
      <c r="B79" s="16" t="s">
        <v>804</v>
      </c>
      <c r="C79" s="16" t="s">
        <v>562</v>
      </c>
      <c r="D79" s="16">
        <v>1</v>
      </c>
      <c r="E79" s="16" t="s">
        <v>817</v>
      </c>
      <c r="F79" s="17">
        <v>32</v>
      </c>
      <c r="G79" s="16" t="s">
        <v>12</v>
      </c>
      <c r="H79" s="16" t="s">
        <v>37</v>
      </c>
      <c r="I79" s="16" t="s">
        <v>67</v>
      </c>
      <c r="J79" s="16" t="s">
        <v>818</v>
      </c>
      <c r="K79" s="16" t="s">
        <v>85</v>
      </c>
      <c r="L79" s="16" t="s">
        <v>819</v>
      </c>
      <c r="M79" s="16">
        <v>0.2</v>
      </c>
      <c r="N79" s="16">
        <f t="shared" si="2"/>
        <v>32</v>
      </c>
      <c r="O79" s="16">
        <f t="shared" si="3"/>
        <v>6.4</v>
      </c>
      <c r="P79" s="16"/>
    </row>
    <row r="80" spans="1:16" x14ac:dyDescent="0.25">
      <c r="A80" s="16">
        <v>79</v>
      </c>
      <c r="B80" s="16" t="s">
        <v>804</v>
      </c>
      <c r="C80" s="16" t="s">
        <v>562</v>
      </c>
      <c r="D80" s="16">
        <v>1</v>
      </c>
      <c r="E80" s="16" t="s">
        <v>161</v>
      </c>
      <c r="F80" s="17">
        <v>1</v>
      </c>
      <c r="G80" s="16" t="s">
        <v>12</v>
      </c>
      <c r="H80" s="16" t="s">
        <v>27</v>
      </c>
      <c r="I80" s="16" t="s">
        <v>67</v>
      </c>
      <c r="J80" s="16" t="s">
        <v>326</v>
      </c>
      <c r="K80" s="16" t="s">
        <v>81</v>
      </c>
      <c r="L80" s="16" t="s">
        <v>326</v>
      </c>
      <c r="M80" s="16">
        <v>299</v>
      </c>
      <c r="N80" s="16">
        <f t="shared" si="2"/>
        <v>1</v>
      </c>
      <c r="O80" s="16">
        <f t="shared" si="3"/>
        <v>299</v>
      </c>
      <c r="P80" s="16"/>
    </row>
    <row r="81" spans="1:16" x14ac:dyDescent="0.25">
      <c r="A81" s="16">
        <v>80</v>
      </c>
      <c r="B81" s="16" t="s">
        <v>804</v>
      </c>
      <c r="C81" s="16" t="s">
        <v>562</v>
      </c>
      <c r="D81" s="16">
        <v>1</v>
      </c>
      <c r="E81" s="16" t="s">
        <v>820</v>
      </c>
      <c r="F81" s="17">
        <v>4</v>
      </c>
      <c r="G81" s="16" t="s">
        <v>12</v>
      </c>
      <c r="H81" s="16" t="s">
        <v>37</v>
      </c>
      <c r="I81" s="16" t="s">
        <v>67</v>
      </c>
      <c r="J81" s="16" t="s">
        <v>821</v>
      </c>
      <c r="K81" s="16" t="s">
        <v>85</v>
      </c>
      <c r="L81" s="16" t="s">
        <v>820</v>
      </c>
      <c r="M81" s="16">
        <v>2.5</v>
      </c>
      <c r="N81" s="16">
        <f t="shared" si="2"/>
        <v>4</v>
      </c>
      <c r="O81" s="16">
        <f t="shared" si="3"/>
        <v>10</v>
      </c>
      <c r="P81" s="16"/>
    </row>
    <row r="82" spans="1:16" x14ac:dyDescent="0.25">
      <c r="A82" s="16">
        <v>81</v>
      </c>
      <c r="B82" s="16" t="s">
        <v>804</v>
      </c>
      <c r="C82" s="16" t="s">
        <v>562</v>
      </c>
      <c r="D82" s="16">
        <v>1</v>
      </c>
      <c r="E82" s="16" t="s">
        <v>822</v>
      </c>
      <c r="F82" s="17">
        <v>4</v>
      </c>
      <c r="G82" s="16" t="s">
        <v>12</v>
      </c>
      <c r="H82" s="16" t="s">
        <v>37</v>
      </c>
      <c r="I82" s="16" t="s">
        <v>67</v>
      </c>
      <c r="J82" s="16" t="s">
        <v>823</v>
      </c>
      <c r="K82" s="16" t="s">
        <v>85</v>
      </c>
      <c r="L82" s="16" t="s">
        <v>824</v>
      </c>
      <c r="M82" s="16">
        <v>4</v>
      </c>
      <c r="N82" s="16">
        <f t="shared" si="2"/>
        <v>4</v>
      </c>
      <c r="O82" s="16">
        <f t="shared" si="3"/>
        <v>16</v>
      </c>
      <c r="P82" s="16"/>
    </row>
    <row r="83" spans="1:16" x14ac:dyDescent="0.25">
      <c r="A83" s="16">
        <v>82</v>
      </c>
      <c r="B83" s="16" t="s">
        <v>804</v>
      </c>
      <c r="C83" s="16" t="s">
        <v>562</v>
      </c>
      <c r="D83" s="16">
        <v>1</v>
      </c>
      <c r="E83" s="16" t="s">
        <v>825</v>
      </c>
      <c r="F83" s="17">
        <v>8</v>
      </c>
      <c r="G83" s="16" t="s">
        <v>12</v>
      </c>
      <c r="H83" s="16" t="s">
        <v>37</v>
      </c>
      <c r="I83" s="16" t="s">
        <v>67</v>
      </c>
      <c r="J83" s="16" t="s">
        <v>826</v>
      </c>
      <c r="K83" s="16" t="s">
        <v>85</v>
      </c>
      <c r="L83" s="16" t="s">
        <v>825</v>
      </c>
      <c r="M83" s="16">
        <v>2.8</v>
      </c>
      <c r="N83" s="16">
        <f t="shared" si="2"/>
        <v>8</v>
      </c>
      <c r="O83" s="16">
        <f t="shared" si="3"/>
        <v>22.4</v>
      </c>
      <c r="P83" s="16"/>
    </row>
    <row r="84" spans="1:16" ht="28.8" x14ac:dyDescent="0.25">
      <c r="A84" s="16">
        <v>83</v>
      </c>
      <c r="B84" s="16" t="s">
        <v>804</v>
      </c>
      <c r="C84" s="16" t="s">
        <v>562</v>
      </c>
      <c r="D84" s="16">
        <v>1</v>
      </c>
      <c r="E84" s="16" t="s">
        <v>827</v>
      </c>
      <c r="F84" s="17">
        <v>4</v>
      </c>
      <c r="G84" s="16" t="s">
        <v>12</v>
      </c>
      <c r="H84" s="16" t="s">
        <v>37</v>
      </c>
      <c r="I84" s="16" t="s">
        <v>67</v>
      </c>
      <c r="J84" s="16" t="s">
        <v>828</v>
      </c>
      <c r="K84" s="16" t="s">
        <v>85</v>
      </c>
      <c r="L84" s="16" t="s">
        <v>829</v>
      </c>
      <c r="M84" s="16">
        <v>0.9</v>
      </c>
      <c r="N84" s="16">
        <f t="shared" si="2"/>
        <v>4</v>
      </c>
      <c r="O84" s="16">
        <f t="shared" si="3"/>
        <v>3.6</v>
      </c>
      <c r="P84" s="16"/>
    </row>
    <row r="85" spans="1:16" ht="28.8" x14ac:dyDescent="0.25">
      <c r="A85" s="16">
        <v>84</v>
      </c>
      <c r="B85" s="16" t="s">
        <v>804</v>
      </c>
      <c r="C85" s="16" t="s">
        <v>562</v>
      </c>
      <c r="D85" s="16">
        <v>1</v>
      </c>
      <c r="E85" s="16" t="s">
        <v>830</v>
      </c>
      <c r="F85" s="17">
        <v>4</v>
      </c>
      <c r="G85" s="16" t="s">
        <v>12</v>
      </c>
      <c r="H85" s="16" t="s">
        <v>37</v>
      </c>
      <c r="I85" s="16" t="s">
        <v>67</v>
      </c>
      <c r="J85" s="16" t="s">
        <v>831</v>
      </c>
      <c r="K85" s="16" t="s">
        <v>85</v>
      </c>
      <c r="L85" s="16" t="s">
        <v>832</v>
      </c>
      <c r="M85" s="16">
        <v>0.2</v>
      </c>
      <c r="N85" s="16">
        <f t="shared" si="2"/>
        <v>4</v>
      </c>
      <c r="O85" s="16">
        <f t="shared" si="3"/>
        <v>0.8</v>
      </c>
      <c r="P85" s="16"/>
    </row>
    <row r="86" spans="1:16" ht="28.8" x14ac:dyDescent="0.25">
      <c r="A86" s="16">
        <v>85</v>
      </c>
      <c r="B86" s="16" t="s">
        <v>804</v>
      </c>
      <c r="C86" s="16" t="s">
        <v>562</v>
      </c>
      <c r="D86" s="16">
        <v>1</v>
      </c>
      <c r="E86" s="16" t="s">
        <v>833</v>
      </c>
      <c r="F86" s="17">
        <v>4</v>
      </c>
      <c r="G86" s="16" t="s">
        <v>12</v>
      </c>
      <c r="H86" s="16" t="s">
        <v>37</v>
      </c>
      <c r="I86" s="16" t="s">
        <v>67</v>
      </c>
      <c r="J86" s="16" t="s">
        <v>834</v>
      </c>
      <c r="K86" s="16" t="s">
        <v>85</v>
      </c>
      <c r="L86" s="16" t="s">
        <v>835</v>
      </c>
      <c r="M86" s="16">
        <v>0.2</v>
      </c>
      <c r="N86" s="16">
        <f t="shared" si="2"/>
        <v>4</v>
      </c>
      <c r="O86" s="16">
        <f t="shared" si="3"/>
        <v>0.8</v>
      </c>
      <c r="P86" s="16"/>
    </row>
    <row r="87" spans="1:16" ht="28.8" x14ac:dyDescent="0.25">
      <c r="A87" s="16">
        <v>86</v>
      </c>
      <c r="B87" s="16" t="s">
        <v>804</v>
      </c>
      <c r="C87" s="16" t="s">
        <v>562</v>
      </c>
      <c r="D87" s="16">
        <v>1</v>
      </c>
      <c r="E87" s="16" t="s">
        <v>836</v>
      </c>
      <c r="F87" s="17">
        <v>4</v>
      </c>
      <c r="G87" s="16" t="s">
        <v>12</v>
      </c>
      <c r="H87" s="16" t="s">
        <v>37</v>
      </c>
      <c r="I87" s="16" t="s">
        <v>67</v>
      </c>
      <c r="J87" s="16" t="s">
        <v>837</v>
      </c>
      <c r="K87" s="16" t="s">
        <v>85</v>
      </c>
      <c r="L87" s="16" t="s">
        <v>838</v>
      </c>
      <c r="M87" s="16">
        <v>0.2</v>
      </c>
      <c r="N87" s="16">
        <f t="shared" si="2"/>
        <v>4</v>
      </c>
      <c r="O87" s="16">
        <f t="shared" si="3"/>
        <v>0.8</v>
      </c>
      <c r="P87" s="16"/>
    </row>
    <row r="88" spans="1:16" x14ac:dyDescent="0.25">
      <c r="A88" s="16">
        <v>87</v>
      </c>
      <c r="B88" s="16" t="s">
        <v>804</v>
      </c>
      <c r="C88" s="16" t="s">
        <v>562</v>
      </c>
      <c r="D88" s="16">
        <v>1</v>
      </c>
      <c r="E88" s="16" t="s">
        <v>839</v>
      </c>
      <c r="F88" s="17">
        <v>1</v>
      </c>
      <c r="G88" s="16" t="s">
        <v>12</v>
      </c>
      <c r="H88" s="16" t="s">
        <v>37</v>
      </c>
      <c r="I88" s="16" t="s">
        <v>67</v>
      </c>
      <c r="J88" s="16" t="s">
        <v>840</v>
      </c>
      <c r="K88" s="16" t="s">
        <v>82</v>
      </c>
      <c r="L88" s="16" t="s">
        <v>44</v>
      </c>
      <c r="M88" s="16">
        <v>17.100000000000001</v>
      </c>
      <c r="N88" s="16">
        <f t="shared" si="2"/>
        <v>1</v>
      </c>
      <c r="O88" s="16">
        <f t="shared" si="3"/>
        <v>17.100000000000001</v>
      </c>
      <c r="P88" s="16"/>
    </row>
    <row r="89" spans="1:16" ht="28.8" x14ac:dyDescent="0.25">
      <c r="A89" s="16">
        <v>88</v>
      </c>
      <c r="B89" s="16" t="s">
        <v>804</v>
      </c>
      <c r="C89" s="16" t="s">
        <v>562</v>
      </c>
      <c r="D89" s="16">
        <v>1</v>
      </c>
      <c r="E89" s="16" t="s">
        <v>354</v>
      </c>
      <c r="F89" s="17">
        <v>1</v>
      </c>
      <c r="G89" s="16" t="s">
        <v>12</v>
      </c>
      <c r="H89" s="16" t="s">
        <v>36</v>
      </c>
      <c r="I89" s="16" t="s">
        <v>65</v>
      </c>
      <c r="J89" s="16"/>
      <c r="K89" s="16" t="s">
        <v>80</v>
      </c>
      <c r="L89" s="16" t="s">
        <v>841</v>
      </c>
      <c r="M89" s="16">
        <v>20</v>
      </c>
      <c r="N89" s="16">
        <f t="shared" si="2"/>
        <v>1</v>
      </c>
      <c r="O89" s="16">
        <f t="shared" si="3"/>
        <v>20</v>
      </c>
      <c r="P89" s="16"/>
    </row>
    <row r="90" spans="1:16" ht="28.8" x14ac:dyDescent="0.25">
      <c r="A90" s="16">
        <v>89</v>
      </c>
      <c r="B90" s="16" t="s">
        <v>804</v>
      </c>
      <c r="C90" s="16" t="s">
        <v>842</v>
      </c>
      <c r="D90" s="16">
        <v>1</v>
      </c>
      <c r="E90" s="16" t="s">
        <v>843</v>
      </c>
      <c r="F90" s="17">
        <v>2</v>
      </c>
      <c r="G90" s="16" t="s">
        <v>12</v>
      </c>
      <c r="H90" s="16" t="s">
        <v>36</v>
      </c>
      <c r="I90" s="16" t="s">
        <v>65</v>
      </c>
      <c r="J90" s="16"/>
      <c r="K90" s="16" t="s">
        <v>80</v>
      </c>
      <c r="L90" s="16" t="s">
        <v>844</v>
      </c>
      <c r="M90" s="16">
        <v>20</v>
      </c>
      <c r="N90" s="16">
        <f t="shared" si="2"/>
        <v>2</v>
      </c>
      <c r="O90" s="16">
        <f t="shared" si="3"/>
        <v>40</v>
      </c>
      <c r="P90" s="16"/>
    </row>
    <row r="91" spans="1:16" ht="28.8" x14ac:dyDescent="0.25">
      <c r="A91" s="16">
        <v>90</v>
      </c>
      <c r="B91" s="16" t="s">
        <v>804</v>
      </c>
      <c r="C91" s="16" t="s">
        <v>842</v>
      </c>
      <c r="D91" s="16">
        <v>1</v>
      </c>
      <c r="E91" s="16" t="s">
        <v>845</v>
      </c>
      <c r="F91" s="17">
        <v>2</v>
      </c>
      <c r="G91" s="16" t="s">
        <v>12</v>
      </c>
      <c r="H91" s="16" t="s">
        <v>22</v>
      </c>
      <c r="I91" s="16" t="s">
        <v>31</v>
      </c>
      <c r="J91" s="16"/>
      <c r="K91" s="16" t="s">
        <v>80</v>
      </c>
      <c r="L91" s="16" t="s">
        <v>846</v>
      </c>
      <c r="M91" s="16">
        <v>2</v>
      </c>
      <c r="N91" s="16">
        <f t="shared" si="2"/>
        <v>2</v>
      </c>
      <c r="O91" s="16">
        <f t="shared" si="3"/>
        <v>4</v>
      </c>
      <c r="P91" s="16"/>
    </row>
    <row r="92" spans="1:16" ht="28.8" x14ac:dyDescent="0.25">
      <c r="A92" s="16">
        <v>91</v>
      </c>
      <c r="B92" s="16" t="s">
        <v>804</v>
      </c>
      <c r="C92" s="16" t="s">
        <v>842</v>
      </c>
      <c r="D92" s="16">
        <v>1</v>
      </c>
      <c r="E92" s="16" t="s">
        <v>847</v>
      </c>
      <c r="F92" s="17">
        <v>2</v>
      </c>
      <c r="G92" s="16" t="s">
        <v>12</v>
      </c>
      <c r="H92" s="16" t="s">
        <v>815</v>
      </c>
      <c r="I92" s="16" t="s">
        <v>31</v>
      </c>
      <c r="J92" s="16"/>
      <c r="K92" s="16" t="s">
        <v>80</v>
      </c>
      <c r="L92" s="16" t="s">
        <v>848</v>
      </c>
      <c r="M92" s="16">
        <v>2</v>
      </c>
      <c r="N92" s="16">
        <f t="shared" si="2"/>
        <v>2</v>
      </c>
      <c r="O92" s="16">
        <f t="shared" si="3"/>
        <v>4</v>
      </c>
      <c r="P92" s="16"/>
    </row>
    <row r="93" spans="1:16" ht="28.8" x14ac:dyDescent="0.25">
      <c r="A93" s="16">
        <v>92</v>
      </c>
      <c r="B93" s="16" t="s">
        <v>804</v>
      </c>
      <c r="C93" s="16" t="s">
        <v>842</v>
      </c>
      <c r="D93" s="16">
        <v>1</v>
      </c>
      <c r="E93" s="16" t="s">
        <v>849</v>
      </c>
      <c r="F93" s="17">
        <v>2</v>
      </c>
      <c r="G93" s="16" t="s">
        <v>12</v>
      </c>
      <c r="H93" s="16" t="s">
        <v>22</v>
      </c>
      <c r="I93" s="16" t="s">
        <v>31</v>
      </c>
      <c r="J93" s="16"/>
      <c r="K93" s="16" t="s">
        <v>80</v>
      </c>
      <c r="L93" s="16" t="s">
        <v>850</v>
      </c>
      <c r="M93" s="16">
        <v>50</v>
      </c>
      <c r="N93" s="16">
        <f t="shared" si="2"/>
        <v>2</v>
      </c>
      <c r="O93" s="16">
        <f t="shared" si="3"/>
        <v>100</v>
      </c>
      <c r="P93" s="16"/>
    </row>
    <row r="94" spans="1:16" ht="28.8" x14ac:dyDescent="0.25">
      <c r="A94" s="16">
        <v>93</v>
      </c>
      <c r="B94" s="16" t="s">
        <v>804</v>
      </c>
      <c r="C94" s="16" t="s">
        <v>842</v>
      </c>
      <c r="D94" s="16">
        <v>1</v>
      </c>
      <c r="E94" s="16" t="s">
        <v>575</v>
      </c>
      <c r="F94" s="17">
        <v>2</v>
      </c>
      <c r="G94" s="16" t="s">
        <v>12</v>
      </c>
      <c r="H94" s="16" t="s">
        <v>37</v>
      </c>
      <c r="I94" s="16" t="s">
        <v>67</v>
      </c>
      <c r="J94" s="16" t="s">
        <v>851</v>
      </c>
      <c r="K94" s="16" t="s">
        <v>82</v>
      </c>
      <c r="L94" s="16" t="s">
        <v>44</v>
      </c>
      <c r="M94" s="16">
        <v>3.2</v>
      </c>
      <c r="N94" s="16">
        <f t="shared" si="2"/>
        <v>2</v>
      </c>
      <c r="O94" s="16">
        <f t="shared" si="3"/>
        <v>6.4</v>
      </c>
      <c r="P94" s="16"/>
    </row>
    <row r="95" spans="1:16" ht="28.8" x14ac:dyDescent="0.25">
      <c r="A95" s="16">
        <v>94</v>
      </c>
      <c r="B95" s="16" t="s">
        <v>804</v>
      </c>
      <c r="C95" s="16" t="s">
        <v>842</v>
      </c>
      <c r="D95" s="16">
        <v>1</v>
      </c>
      <c r="E95" s="16" t="s">
        <v>852</v>
      </c>
      <c r="F95" s="17">
        <v>4</v>
      </c>
      <c r="G95" s="16" t="s">
        <v>12</v>
      </c>
      <c r="H95" s="16" t="s">
        <v>37</v>
      </c>
      <c r="I95" s="16" t="s">
        <v>67</v>
      </c>
      <c r="J95" s="16" t="s">
        <v>853</v>
      </c>
      <c r="K95" s="16" t="s">
        <v>82</v>
      </c>
      <c r="L95" s="16" t="s">
        <v>44</v>
      </c>
      <c r="M95" s="16">
        <v>1.4</v>
      </c>
      <c r="N95" s="16">
        <f t="shared" si="2"/>
        <v>4</v>
      </c>
      <c r="O95" s="16">
        <f t="shared" si="3"/>
        <v>5.6</v>
      </c>
      <c r="P95" s="16"/>
    </row>
    <row r="96" spans="1:16" ht="28.8" x14ac:dyDescent="0.25">
      <c r="A96" s="16">
        <v>95</v>
      </c>
      <c r="B96" s="16" t="s">
        <v>804</v>
      </c>
      <c r="C96" s="16" t="s">
        <v>842</v>
      </c>
      <c r="D96" s="16">
        <v>1</v>
      </c>
      <c r="E96" s="16" t="s">
        <v>854</v>
      </c>
      <c r="F96" s="17">
        <v>1</v>
      </c>
      <c r="G96" s="16" t="s">
        <v>12</v>
      </c>
      <c r="H96" s="16" t="s">
        <v>37</v>
      </c>
      <c r="I96" s="16" t="s">
        <v>67</v>
      </c>
      <c r="J96" s="16" t="s">
        <v>855</v>
      </c>
      <c r="K96" s="16" t="s">
        <v>85</v>
      </c>
      <c r="L96" s="16" t="s">
        <v>854</v>
      </c>
      <c r="M96" s="16">
        <v>13</v>
      </c>
      <c r="N96" s="16">
        <f t="shared" si="2"/>
        <v>1</v>
      </c>
      <c r="O96" s="16">
        <f t="shared" si="3"/>
        <v>13</v>
      </c>
      <c r="P96" s="16"/>
    </row>
    <row r="97" spans="1:16" ht="28.8" x14ac:dyDescent="0.25">
      <c r="A97" s="16">
        <v>96</v>
      </c>
      <c r="B97" s="16" t="s">
        <v>804</v>
      </c>
      <c r="C97" s="16" t="s">
        <v>842</v>
      </c>
      <c r="D97" s="16">
        <v>1</v>
      </c>
      <c r="E97" s="16" t="s">
        <v>856</v>
      </c>
      <c r="F97" s="17">
        <v>4</v>
      </c>
      <c r="G97" s="16" t="s">
        <v>12</v>
      </c>
      <c r="H97" s="16" t="s">
        <v>37</v>
      </c>
      <c r="I97" s="16" t="s">
        <v>67</v>
      </c>
      <c r="J97" s="16" t="s">
        <v>857</v>
      </c>
      <c r="K97" s="16" t="s">
        <v>85</v>
      </c>
      <c r="L97" s="16" t="s">
        <v>858</v>
      </c>
      <c r="M97" s="16">
        <v>0.2</v>
      </c>
      <c r="N97" s="16">
        <f t="shared" si="2"/>
        <v>4</v>
      </c>
      <c r="O97" s="16">
        <f t="shared" si="3"/>
        <v>0.8</v>
      </c>
      <c r="P97" s="16"/>
    </row>
    <row r="98" spans="1:16" ht="28.8" x14ac:dyDescent="0.25">
      <c r="A98" s="16">
        <v>97</v>
      </c>
      <c r="B98" s="16" t="s">
        <v>804</v>
      </c>
      <c r="C98" s="16" t="s">
        <v>842</v>
      </c>
      <c r="D98" s="16">
        <v>1</v>
      </c>
      <c r="E98" s="16" t="s">
        <v>859</v>
      </c>
      <c r="F98" s="17">
        <v>16</v>
      </c>
      <c r="G98" s="16" t="s">
        <v>12</v>
      </c>
      <c r="H98" s="16" t="s">
        <v>37</v>
      </c>
      <c r="I98" s="16" t="s">
        <v>67</v>
      </c>
      <c r="J98" s="16"/>
      <c r="K98" s="16" t="s">
        <v>85</v>
      </c>
      <c r="L98" s="16" t="s">
        <v>860</v>
      </c>
      <c r="M98" s="16">
        <v>0.1</v>
      </c>
      <c r="N98" s="16">
        <f t="shared" si="2"/>
        <v>16</v>
      </c>
      <c r="O98" s="16">
        <f t="shared" si="3"/>
        <v>1.6</v>
      </c>
      <c r="P98" s="16"/>
    </row>
    <row r="99" spans="1:16" ht="28.8" x14ac:dyDescent="0.25">
      <c r="A99" s="16">
        <v>98</v>
      </c>
      <c r="B99" s="16" t="s">
        <v>804</v>
      </c>
      <c r="C99" s="16" t="s">
        <v>842</v>
      </c>
      <c r="D99" s="16">
        <v>1</v>
      </c>
      <c r="E99" s="16" t="s">
        <v>861</v>
      </c>
      <c r="F99" s="17">
        <v>7</v>
      </c>
      <c r="G99" s="16" t="s">
        <v>12</v>
      </c>
      <c r="H99" s="16" t="s">
        <v>37</v>
      </c>
      <c r="I99" s="16" t="s">
        <v>67</v>
      </c>
      <c r="J99" s="16"/>
      <c r="K99" s="16" t="s">
        <v>85</v>
      </c>
      <c r="L99" s="16" t="s">
        <v>862</v>
      </c>
      <c r="M99" s="16">
        <v>0.1</v>
      </c>
      <c r="N99" s="16">
        <f t="shared" si="2"/>
        <v>7</v>
      </c>
      <c r="O99" s="16">
        <f t="shared" si="3"/>
        <v>0.70000000000000007</v>
      </c>
      <c r="P99" s="16"/>
    </row>
    <row r="100" spans="1:16" ht="28.8" x14ac:dyDescent="0.25">
      <c r="A100" s="16">
        <v>99</v>
      </c>
      <c r="B100" s="16" t="s">
        <v>804</v>
      </c>
      <c r="C100" s="16" t="s">
        <v>842</v>
      </c>
      <c r="D100" s="16">
        <v>1</v>
      </c>
      <c r="E100" s="16" t="s">
        <v>161</v>
      </c>
      <c r="F100" s="17">
        <v>1</v>
      </c>
      <c r="G100" s="16" t="s">
        <v>12</v>
      </c>
      <c r="H100" s="16" t="s">
        <v>27</v>
      </c>
      <c r="I100" s="16" t="s">
        <v>67</v>
      </c>
      <c r="J100" s="16" t="s">
        <v>326</v>
      </c>
      <c r="K100" s="16" t="s">
        <v>81</v>
      </c>
      <c r="L100" s="16" t="s">
        <v>326</v>
      </c>
      <c r="M100" s="16">
        <v>299</v>
      </c>
      <c r="N100" s="16">
        <f t="shared" si="2"/>
        <v>1</v>
      </c>
      <c r="O100" s="16">
        <f t="shared" si="3"/>
        <v>299</v>
      </c>
      <c r="P100" s="16"/>
    </row>
    <row r="101" spans="1:16" ht="28.8" x14ac:dyDescent="0.25">
      <c r="A101" s="16">
        <v>100</v>
      </c>
      <c r="B101" s="16" t="s">
        <v>804</v>
      </c>
      <c r="C101" s="16" t="s">
        <v>842</v>
      </c>
      <c r="D101" s="16">
        <v>1</v>
      </c>
      <c r="E101" s="16" t="s">
        <v>863</v>
      </c>
      <c r="F101" s="17">
        <v>1</v>
      </c>
      <c r="G101" s="16" t="s">
        <v>12</v>
      </c>
      <c r="H101" s="16" t="s">
        <v>36</v>
      </c>
      <c r="I101" s="16" t="s">
        <v>65</v>
      </c>
      <c r="J101" s="16"/>
      <c r="K101" s="16" t="s">
        <v>80</v>
      </c>
      <c r="L101" s="16" t="s">
        <v>808</v>
      </c>
      <c r="M101" s="16">
        <v>15</v>
      </c>
      <c r="N101" s="16">
        <f t="shared" si="2"/>
        <v>1</v>
      </c>
      <c r="O101" s="16">
        <f t="shared" si="3"/>
        <v>15</v>
      </c>
      <c r="P101" s="16"/>
    </row>
    <row r="102" spans="1:16" ht="28.8" x14ac:dyDescent="0.25">
      <c r="A102" s="16">
        <v>101</v>
      </c>
      <c r="B102" s="16" t="s">
        <v>804</v>
      </c>
      <c r="C102" s="16" t="s">
        <v>842</v>
      </c>
      <c r="D102" s="16">
        <v>1</v>
      </c>
      <c r="E102" s="16" t="s">
        <v>864</v>
      </c>
      <c r="F102" s="17">
        <v>1</v>
      </c>
      <c r="G102" s="16" t="s">
        <v>12</v>
      </c>
      <c r="H102" s="16" t="s">
        <v>36</v>
      </c>
      <c r="I102" s="16" t="s">
        <v>65</v>
      </c>
      <c r="J102" s="16"/>
      <c r="K102" s="16" t="s">
        <v>80</v>
      </c>
      <c r="L102" s="16" t="s">
        <v>844</v>
      </c>
      <c r="M102" s="16">
        <v>20</v>
      </c>
      <c r="N102" s="16">
        <f t="shared" si="2"/>
        <v>1</v>
      </c>
      <c r="O102" s="16">
        <f t="shared" si="3"/>
        <v>20</v>
      </c>
      <c r="P102" s="16"/>
    </row>
    <row r="103" spans="1:16" ht="28.8" x14ac:dyDescent="0.25">
      <c r="A103" s="16">
        <v>102</v>
      </c>
      <c r="B103" s="16" t="s">
        <v>804</v>
      </c>
      <c r="C103" s="16" t="s">
        <v>842</v>
      </c>
      <c r="D103" s="16">
        <v>1</v>
      </c>
      <c r="E103" s="16" t="s">
        <v>865</v>
      </c>
      <c r="F103" s="17">
        <v>8</v>
      </c>
      <c r="G103" s="16" t="s">
        <v>12</v>
      </c>
      <c r="H103" s="16" t="s">
        <v>37</v>
      </c>
      <c r="I103" s="16" t="s">
        <v>67</v>
      </c>
      <c r="J103" s="16" t="s">
        <v>866</v>
      </c>
      <c r="K103" s="16" t="s">
        <v>85</v>
      </c>
      <c r="L103" s="16" t="s">
        <v>867</v>
      </c>
      <c r="M103" s="16">
        <v>0.2</v>
      </c>
      <c r="N103" s="16">
        <f t="shared" si="2"/>
        <v>8</v>
      </c>
      <c r="O103" s="16">
        <f t="shared" si="3"/>
        <v>1.6</v>
      </c>
      <c r="P103" s="16"/>
    </row>
    <row r="104" spans="1:16" ht="28.8" x14ac:dyDescent="0.25">
      <c r="A104" s="16">
        <v>103</v>
      </c>
      <c r="B104" s="16" t="s">
        <v>804</v>
      </c>
      <c r="C104" s="16" t="s">
        <v>842</v>
      </c>
      <c r="D104" s="16">
        <v>1</v>
      </c>
      <c r="E104" s="16" t="s">
        <v>868</v>
      </c>
      <c r="F104" s="17">
        <v>8</v>
      </c>
      <c r="G104" s="16" t="s">
        <v>12</v>
      </c>
      <c r="H104" s="16" t="s">
        <v>37</v>
      </c>
      <c r="I104" s="16" t="s">
        <v>67</v>
      </c>
      <c r="J104" s="16" t="s">
        <v>869</v>
      </c>
      <c r="K104" s="16" t="s">
        <v>85</v>
      </c>
      <c r="L104" s="16" t="s">
        <v>870</v>
      </c>
      <c r="M104" s="16">
        <v>0.2</v>
      </c>
      <c r="N104" s="16">
        <f t="shared" si="2"/>
        <v>8</v>
      </c>
      <c r="O104" s="16">
        <f t="shared" si="3"/>
        <v>1.6</v>
      </c>
      <c r="P104" s="16"/>
    </row>
    <row r="105" spans="1:16" ht="28.8" x14ac:dyDescent="0.25">
      <c r="A105" s="16">
        <v>104</v>
      </c>
      <c r="B105" s="16" t="s">
        <v>804</v>
      </c>
      <c r="C105" s="16" t="s">
        <v>842</v>
      </c>
      <c r="D105" s="16">
        <v>1</v>
      </c>
      <c r="E105" s="16" t="s">
        <v>871</v>
      </c>
      <c r="F105" s="17">
        <v>1</v>
      </c>
      <c r="G105" s="16" t="s">
        <v>12</v>
      </c>
      <c r="H105" s="16" t="s">
        <v>37</v>
      </c>
      <c r="I105" s="16" t="s">
        <v>67</v>
      </c>
      <c r="J105" s="16" t="s">
        <v>857</v>
      </c>
      <c r="K105" s="16" t="s">
        <v>85</v>
      </c>
      <c r="L105" s="16" t="s">
        <v>872</v>
      </c>
      <c r="M105" s="16">
        <v>0.2</v>
      </c>
      <c r="N105" s="16">
        <f t="shared" si="2"/>
        <v>1</v>
      </c>
      <c r="O105" s="16">
        <f t="shared" si="3"/>
        <v>0.2</v>
      </c>
      <c r="P105" s="16"/>
    </row>
    <row r="106" spans="1:16" ht="28.8" x14ac:dyDescent="0.25">
      <c r="A106" s="16">
        <v>105</v>
      </c>
      <c r="B106" s="16" t="s">
        <v>804</v>
      </c>
      <c r="C106" s="16" t="s">
        <v>842</v>
      </c>
      <c r="D106" s="16">
        <v>1</v>
      </c>
      <c r="E106" s="16" t="s">
        <v>817</v>
      </c>
      <c r="F106" s="17">
        <v>3</v>
      </c>
      <c r="G106" s="16" t="s">
        <v>12</v>
      </c>
      <c r="H106" s="16" t="s">
        <v>37</v>
      </c>
      <c r="I106" s="16" t="s">
        <v>67</v>
      </c>
      <c r="J106" s="16" t="s">
        <v>818</v>
      </c>
      <c r="K106" s="16" t="s">
        <v>85</v>
      </c>
      <c r="L106" s="16" t="s">
        <v>819</v>
      </c>
      <c r="M106" s="16">
        <v>0.2</v>
      </c>
      <c r="N106" s="16">
        <f t="shared" si="2"/>
        <v>3</v>
      </c>
      <c r="O106" s="16">
        <f t="shared" si="3"/>
        <v>0.60000000000000009</v>
      </c>
      <c r="P106" s="16"/>
    </row>
    <row r="107" spans="1:16" ht="28.8" x14ac:dyDescent="0.25">
      <c r="A107" s="16">
        <v>106</v>
      </c>
      <c r="B107" s="16" t="s">
        <v>804</v>
      </c>
      <c r="C107" s="16" t="s">
        <v>589</v>
      </c>
      <c r="D107" s="16">
        <v>1</v>
      </c>
      <c r="E107" s="16" t="s">
        <v>873</v>
      </c>
      <c r="F107" s="17">
        <v>1</v>
      </c>
      <c r="G107" s="16" t="s">
        <v>12</v>
      </c>
      <c r="H107" s="16" t="s">
        <v>36</v>
      </c>
      <c r="I107" s="16" t="s">
        <v>65</v>
      </c>
      <c r="J107" s="16"/>
      <c r="K107" s="16" t="s">
        <v>80</v>
      </c>
      <c r="L107" s="16" t="s">
        <v>874</v>
      </c>
      <c r="M107" s="16">
        <v>20</v>
      </c>
      <c r="N107" s="16">
        <f t="shared" si="2"/>
        <v>1</v>
      </c>
      <c r="O107" s="16">
        <f t="shared" si="3"/>
        <v>20</v>
      </c>
      <c r="P107" s="16"/>
    </row>
    <row r="108" spans="1:16" ht="28.8" x14ac:dyDescent="0.25">
      <c r="A108" s="16">
        <v>107</v>
      </c>
      <c r="B108" s="16" t="s">
        <v>804</v>
      </c>
      <c r="C108" s="16" t="s">
        <v>589</v>
      </c>
      <c r="D108" s="16">
        <v>1</v>
      </c>
      <c r="E108" s="16" t="s">
        <v>875</v>
      </c>
      <c r="F108" s="17">
        <v>1</v>
      </c>
      <c r="G108" s="16" t="s">
        <v>12</v>
      </c>
      <c r="H108" s="16" t="s">
        <v>36</v>
      </c>
      <c r="I108" s="16" t="s">
        <v>65</v>
      </c>
      <c r="J108" s="16"/>
      <c r="K108" s="16" t="s">
        <v>80</v>
      </c>
      <c r="L108" s="16" t="s">
        <v>808</v>
      </c>
      <c r="M108" s="16">
        <v>30</v>
      </c>
      <c r="N108" s="16">
        <f t="shared" si="2"/>
        <v>1</v>
      </c>
      <c r="O108" s="16">
        <f t="shared" si="3"/>
        <v>30</v>
      </c>
      <c r="P108" s="16"/>
    </row>
    <row r="109" spans="1:16" ht="28.8" x14ac:dyDescent="0.25">
      <c r="A109" s="16">
        <v>108</v>
      </c>
      <c r="B109" s="16" t="s">
        <v>804</v>
      </c>
      <c r="C109" s="16" t="s">
        <v>589</v>
      </c>
      <c r="D109" s="16">
        <v>1</v>
      </c>
      <c r="E109" s="16" t="s">
        <v>876</v>
      </c>
      <c r="F109" s="17">
        <v>1</v>
      </c>
      <c r="G109" s="16" t="s">
        <v>12</v>
      </c>
      <c r="H109" s="16" t="s">
        <v>36</v>
      </c>
      <c r="I109" s="16" t="s">
        <v>65</v>
      </c>
      <c r="J109" s="16"/>
      <c r="K109" s="16" t="s">
        <v>80</v>
      </c>
      <c r="L109" s="16" t="s">
        <v>841</v>
      </c>
      <c r="M109" s="16">
        <v>20</v>
      </c>
      <c r="N109" s="16">
        <f t="shared" si="2"/>
        <v>1</v>
      </c>
      <c r="O109" s="16">
        <f t="shared" si="3"/>
        <v>20</v>
      </c>
      <c r="P109" s="16"/>
    </row>
    <row r="110" spans="1:16" ht="28.8" x14ac:dyDescent="0.25">
      <c r="A110" s="16">
        <v>109</v>
      </c>
      <c r="B110" s="16" t="s">
        <v>804</v>
      </c>
      <c r="C110" s="16" t="s">
        <v>589</v>
      </c>
      <c r="D110" s="16">
        <v>1</v>
      </c>
      <c r="E110" s="16" t="s">
        <v>877</v>
      </c>
      <c r="F110" s="17">
        <v>1</v>
      </c>
      <c r="G110" s="16" t="s">
        <v>12</v>
      </c>
      <c r="H110" s="16" t="s">
        <v>36</v>
      </c>
      <c r="I110" s="16" t="s">
        <v>65</v>
      </c>
      <c r="J110" s="16"/>
      <c r="K110" s="16" t="s">
        <v>80</v>
      </c>
      <c r="L110" s="16" t="s">
        <v>806</v>
      </c>
      <c r="M110" s="16">
        <v>10</v>
      </c>
      <c r="N110" s="16">
        <f t="shared" si="2"/>
        <v>1</v>
      </c>
      <c r="O110" s="16">
        <f t="shared" si="3"/>
        <v>10</v>
      </c>
      <c r="P110" s="16"/>
    </row>
    <row r="111" spans="1:16" ht="28.8" x14ac:dyDescent="0.25">
      <c r="A111" s="16">
        <v>110</v>
      </c>
      <c r="B111" s="16" t="s">
        <v>804</v>
      </c>
      <c r="C111" s="16" t="s">
        <v>589</v>
      </c>
      <c r="D111" s="16">
        <v>1</v>
      </c>
      <c r="E111" s="16" t="s">
        <v>878</v>
      </c>
      <c r="F111" s="17">
        <v>1</v>
      </c>
      <c r="G111" s="16" t="s">
        <v>12</v>
      </c>
      <c r="H111" s="16" t="s">
        <v>36</v>
      </c>
      <c r="I111" s="16" t="s">
        <v>65</v>
      </c>
      <c r="J111" s="16"/>
      <c r="K111" s="16" t="s">
        <v>80</v>
      </c>
      <c r="L111" s="16" t="s">
        <v>806</v>
      </c>
      <c r="M111" s="16">
        <v>10</v>
      </c>
      <c r="N111" s="16">
        <f t="shared" si="2"/>
        <v>1</v>
      </c>
      <c r="O111" s="16">
        <f t="shared" si="3"/>
        <v>10</v>
      </c>
      <c r="P111" s="16"/>
    </row>
    <row r="112" spans="1:16" ht="28.8" x14ac:dyDescent="0.25">
      <c r="A112" s="16">
        <v>111</v>
      </c>
      <c r="B112" s="16" t="s">
        <v>804</v>
      </c>
      <c r="C112" s="16" t="s">
        <v>589</v>
      </c>
      <c r="D112" s="16">
        <v>1</v>
      </c>
      <c r="E112" s="16" t="s">
        <v>879</v>
      </c>
      <c r="F112" s="17">
        <v>1</v>
      </c>
      <c r="G112" s="16" t="s">
        <v>12</v>
      </c>
      <c r="H112" s="16" t="s">
        <v>36</v>
      </c>
      <c r="I112" s="16" t="s">
        <v>65</v>
      </c>
      <c r="J112" s="16"/>
      <c r="K112" s="16" t="s">
        <v>80</v>
      </c>
      <c r="L112" s="16" t="s">
        <v>806</v>
      </c>
      <c r="M112" s="16">
        <v>10</v>
      </c>
      <c r="N112" s="16">
        <f t="shared" si="2"/>
        <v>1</v>
      </c>
      <c r="O112" s="16">
        <f t="shared" si="3"/>
        <v>10</v>
      </c>
      <c r="P112" s="16"/>
    </row>
    <row r="113" spans="1:16" ht="28.8" x14ac:dyDescent="0.25">
      <c r="A113" s="16">
        <v>112</v>
      </c>
      <c r="B113" s="16" t="s">
        <v>804</v>
      </c>
      <c r="C113" s="16" t="s">
        <v>589</v>
      </c>
      <c r="D113" s="16">
        <v>1</v>
      </c>
      <c r="E113" s="16" t="s">
        <v>369</v>
      </c>
      <c r="F113" s="17">
        <v>1</v>
      </c>
      <c r="G113" s="16" t="s">
        <v>12</v>
      </c>
      <c r="H113" s="16" t="s">
        <v>27</v>
      </c>
      <c r="I113" s="16" t="s">
        <v>67</v>
      </c>
      <c r="J113" s="16"/>
      <c r="K113" s="16" t="s">
        <v>880</v>
      </c>
      <c r="L113" s="16" t="s">
        <v>369</v>
      </c>
      <c r="M113" s="16">
        <v>139</v>
      </c>
      <c r="N113" s="16">
        <f t="shared" si="2"/>
        <v>1</v>
      </c>
      <c r="O113" s="16">
        <f t="shared" si="3"/>
        <v>139</v>
      </c>
      <c r="P113" s="16"/>
    </row>
    <row r="114" spans="1:16" ht="28.8" x14ac:dyDescent="0.25">
      <c r="A114" s="16">
        <v>113</v>
      </c>
      <c r="B114" s="16" t="s">
        <v>804</v>
      </c>
      <c r="C114" s="16" t="s">
        <v>589</v>
      </c>
      <c r="D114" s="16">
        <v>1</v>
      </c>
      <c r="E114" s="16" t="s">
        <v>881</v>
      </c>
      <c r="F114" s="17">
        <v>1</v>
      </c>
      <c r="G114" s="16" t="s">
        <v>12</v>
      </c>
      <c r="H114" s="16" t="s">
        <v>27</v>
      </c>
      <c r="I114" s="16" t="s">
        <v>67</v>
      </c>
      <c r="J114" s="16"/>
      <c r="K114" s="16" t="s">
        <v>880</v>
      </c>
      <c r="L114" s="16" t="s">
        <v>882</v>
      </c>
      <c r="M114" s="16">
        <v>619</v>
      </c>
      <c r="N114" s="16">
        <f t="shared" si="2"/>
        <v>1</v>
      </c>
      <c r="O114" s="16">
        <f t="shared" si="3"/>
        <v>619</v>
      </c>
      <c r="P114" s="16"/>
    </row>
    <row r="115" spans="1:16" ht="28.8" x14ac:dyDescent="0.25">
      <c r="A115" s="16">
        <v>114</v>
      </c>
      <c r="B115" s="16" t="s">
        <v>804</v>
      </c>
      <c r="C115" s="16" t="s">
        <v>589</v>
      </c>
      <c r="D115" s="16">
        <v>1</v>
      </c>
      <c r="E115" s="16" t="s">
        <v>883</v>
      </c>
      <c r="F115" s="17">
        <v>2</v>
      </c>
      <c r="G115" s="16" t="s">
        <v>12</v>
      </c>
      <c r="H115" s="16" t="s">
        <v>27</v>
      </c>
      <c r="I115" s="16" t="s">
        <v>67</v>
      </c>
      <c r="J115" s="16" t="s">
        <v>434</v>
      </c>
      <c r="K115" s="16" t="s">
        <v>880</v>
      </c>
      <c r="L115" s="16" t="s">
        <v>884</v>
      </c>
      <c r="M115" s="16">
        <v>499</v>
      </c>
      <c r="N115" s="16">
        <f t="shared" si="2"/>
        <v>2</v>
      </c>
      <c r="O115" s="16">
        <f t="shared" si="3"/>
        <v>998</v>
      </c>
      <c r="P115" s="16"/>
    </row>
    <row r="116" spans="1:16" ht="28.8" x14ac:dyDescent="0.25">
      <c r="A116" s="16">
        <v>115</v>
      </c>
      <c r="B116" s="16" t="s">
        <v>804</v>
      </c>
      <c r="C116" s="16" t="s">
        <v>589</v>
      </c>
      <c r="D116" s="16">
        <v>1</v>
      </c>
      <c r="E116" s="16" t="s">
        <v>507</v>
      </c>
      <c r="F116" s="17">
        <v>1</v>
      </c>
      <c r="G116" s="16" t="s">
        <v>11</v>
      </c>
      <c r="H116" s="16" t="s">
        <v>27</v>
      </c>
      <c r="I116" s="16" t="s">
        <v>67</v>
      </c>
      <c r="J116" s="16" t="s">
        <v>508</v>
      </c>
      <c r="K116" s="16" t="s">
        <v>880</v>
      </c>
      <c r="L116" s="16" t="s">
        <v>507</v>
      </c>
      <c r="M116" s="16">
        <v>369</v>
      </c>
      <c r="N116" s="16">
        <f t="shared" si="2"/>
        <v>1</v>
      </c>
      <c r="O116" s="16">
        <f t="shared" si="3"/>
        <v>369</v>
      </c>
      <c r="P116" s="16"/>
    </row>
    <row r="117" spans="1:16" ht="28.8" x14ac:dyDescent="0.25">
      <c r="A117" s="16">
        <v>116</v>
      </c>
      <c r="B117" s="16" t="s">
        <v>804</v>
      </c>
      <c r="C117" s="16" t="s">
        <v>589</v>
      </c>
      <c r="D117" s="16">
        <v>1</v>
      </c>
      <c r="E117" s="16" t="s">
        <v>885</v>
      </c>
      <c r="F117" s="17">
        <v>2</v>
      </c>
      <c r="G117" s="16" t="s">
        <v>11</v>
      </c>
      <c r="H117" s="16" t="s">
        <v>25</v>
      </c>
      <c r="I117" s="16" t="s">
        <v>67</v>
      </c>
      <c r="J117" s="16"/>
      <c r="K117" s="16" t="s">
        <v>140</v>
      </c>
      <c r="L117" s="16"/>
      <c r="M117" s="16">
        <v>89</v>
      </c>
      <c r="N117" s="16">
        <f t="shared" si="2"/>
        <v>2</v>
      </c>
      <c r="O117" s="16">
        <f t="shared" si="3"/>
        <v>178</v>
      </c>
      <c r="P117" s="16"/>
    </row>
    <row r="118" spans="1:16" ht="28.8" x14ac:dyDescent="0.25">
      <c r="A118" s="16">
        <v>117</v>
      </c>
      <c r="B118" s="16" t="s">
        <v>804</v>
      </c>
      <c r="C118" s="16" t="s">
        <v>589</v>
      </c>
      <c r="D118" s="16">
        <v>1</v>
      </c>
      <c r="E118" s="16" t="s">
        <v>886</v>
      </c>
      <c r="F118" s="17">
        <v>1</v>
      </c>
      <c r="G118" s="16" t="s">
        <v>12</v>
      </c>
      <c r="H118" s="16" t="s">
        <v>41</v>
      </c>
      <c r="I118" s="16" t="s">
        <v>65</v>
      </c>
      <c r="J118" s="16"/>
      <c r="K118" s="16" t="s">
        <v>80</v>
      </c>
      <c r="L118" s="16" t="s">
        <v>887</v>
      </c>
      <c r="M118" s="16">
        <v>60</v>
      </c>
      <c r="N118" s="16">
        <f t="shared" si="2"/>
        <v>1</v>
      </c>
      <c r="O118" s="16">
        <f t="shared" si="3"/>
        <v>60</v>
      </c>
      <c r="P118" s="16"/>
    </row>
    <row r="119" spans="1:16" ht="28.8" x14ac:dyDescent="0.25">
      <c r="A119" s="16">
        <v>118</v>
      </c>
      <c r="B119" s="16" t="s">
        <v>804</v>
      </c>
      <c r="C119" s="16" t="s">
        <v>589</v>
      </c>
      <c r="D119" s="16">
        <v>1</v>
      </c>
      <c r="E119" s="16" t="s">
        <v>888</v>
      </c>
      <c r="F119" s="17">
        <v>2</v>
      </c>
      <c r="G119" s="16" t="s">
        <v>12</v>
      </c>
      <c r="H119" s="16" t="s">
        <v>22</v>
      </c>
      <c r="I119" s="16" t="s">
        <v>31</v>
      </c>
      <c r="J119" s="16"/>
      <c r="K119" s="16" t="s">
        <v>84</v>
      </c>
      <c r="L119" s="16" t="s">
        <v>889</v>
      </c>
      <c r="M119" s="16">
        <v>50</v>
      </c>
      <c r="N119" s="16">
        <f t="shared" si="2"/>
        <v>2</v>
      </c>
      <c r="O119" s="16">
        <f t="shared" si="3"/>
        <v>100</v>
      </c>
      <c r="P119" s="16"/>
    </row>
    <row r="120" spans="1:16" ht="28.8" x14ac:dyDescent="0.25">
      <c r="A120" s="16">
        <v>119</v>
      </c>
      <c r="B120" s="16" t="s">
        <v>804</v>
      </c>
      <c r="C120" s="16" t="s">
        <v>589</v>
      </c>
      <c r="D120" s="16">
        <v>1</v>
      </c>
      <c r="E120" s="16" t="s">
        <v>890</v>
      </c>
      <c r="F120" s="17">
        <v>1</v>
      </c>
      <c r="G120" s="16" t="s">
        <v>12</v>
      </c>
      <c r="H120" s="16" t="s">
        <v>36</v>
      </c>
      <c r="I120" s="16" t="s">
        <v>65</v>
      </c>
      <c r="J120" s="16"/>
      <c r="K120" s="16" t="s">
        <v>80</v>
      </c>
      <c r="L120" s="16" t="s">
        <v>808</v>
      </c>
      <c r="M120" s="16">
        <v>20</v>
      </c>
      <c r="N120" s="16">
        <f t="shared" si="2"/>
        <v>1</v>
      </c>
      <c r="O120" s="16">
        <f t="shared" si="3"/>
        <v>20</v>
      </c>
      <c r="P120" s="16"/>
    </row>
    <row r="121" spans="1:16" ht="28.8" x14ac:dyDescent="0.25">
      <c r="A121" s="16">
        <v>120</v>
      </c>
      <c r="B121" s="16" t="s">
        <v>804</v>
      </c>
      <c r="C121" s="16" t="s">
        <v>589</v>
      </c>
      <c r="D121" s="16">
        <v>1</v>
      </c>
      <c r="E121" s="16" t="s">
        <v>891</v>
      </c>
      <c r="F121" s="17">
        <v>1</v>
      </c>
      <c r="G121" s="16" t="s">
        <v>12</v>
      </c>
      <c r="H121" s="16" t="s">
        <v>36</v>
      </c>
      <c r="I121" s="16" t="s">
        <v>65</v>
      </c>
      <c r="J121" s="16"/>
      <c r="K121" s="16" t="s">
        <v>80</v>
      </c>
      <c r="L121" s="16" t="s">
        <v>808</v>
      </c>
      <c r="M121" s="16">
        <v>15</v>
      </c>
      <c r="N121" s="16">
        <f t="shared" si="2"/>
        <v>1</v>
      </c>
      <c r="O121" s="16">
        <f t="shared" si="3"/>
        <v>15</v>
      </c>
      <c r="P121" s="16"/>
    </row>
    <row r="122" spans="1:16" ht="28.8" x14ac:dyDescent="0.25">
      <c r="A122" s="16">
        <v>121</v>
      </c>
      <c r="B122" s="16" t="s">
        <v>804</v>
      </c>
      <c r="C122" s="16" t="s">
        <v>589</v>
      </c>
      <c r="D122" s="16">
        <v>1</v>
      </c>
      <c r="E122" s="16" t="s">
        <v>892</v>
      </c>
      <c r="F122" s="17">
        <v>2</v>
      </c>
      <c r="G122" s="16" t="s">
        <v>11</v>
      </c>
      <c r="H122" s="16" t="s">
        <v>27</v>
      </c>
      <c r="I122" s="16" t="s">
        <v>67</v>
      </c>
      <c r="J122" s="16"/>
      <c r="K122" s="16" t="s">
        <v>880</v>
      </c>
      <c r="L122" s="16" t="s">
        <v>280</v>
      </c>
      <c r="M122" s="16">
        <v>399</v>
      </c>
      <c r="N122" s="16">
        <f t="shared" si="2"/>
        <v>2</v>
      </c>
      <c r="O122" s="16">
        <f t="shared" si="3"/>
        <v>798</v>
      </c>
      <c r="P122" s="16"/>
    </row>
    <row r="123" spans="1:16" ht="28.8" x14ac:dyDescent="0.25">
      <c r="A123" s="16">
        <v>122</v>
      </c>
      <c r="B123" s="16" t="s">
        <v>804</v>
      </c>
      <c r="C123" s="16" t="s">
        <v>589</v>
      </c>
      <c r="D123" s="16">
        <v>1</v>
      </c>
      <c r="E123" s="16" t="s">
        <v>190</v>
      </c>
      <c r="F123" s="17">
        <v>2</v>
      </c>
      <c r="G123" s="16" t="s">
        <v>12</v>
      </c>
      <c r="H123" s="16" t="s">
        <v>22</v>
      </c>
      <c r="I123" s="16" t="s">
        <v>65</v>
      </c>
      <c r="J123" s="16"/>
      <c r="K123" s="16" t="s">
        <v>80</v>
      </c>
      <c r="L123" s="16" t="s">
        <v>497</v>
      </c>
      <c r="M123" s="16">
        <v>8</v>
      </c>
      <c r="N123" s="16">
        <f t="shared" si="2"/>
        <v>2</v>
      </c>
      <c r="O123" s="16">
        <f t="shared" si="3"/>
        <v>16</v>
      </c>
      <c r="P123" s="16"/>
    </row>
    <row r="124" spans="1:16" ht="28.8" x14ac:dyDescent="0.25">
      <c r="A124" s="16">
        <v>123</v>
      </c>
      <c r="B124" s="16" t="s">
        <v>804</v>
      </c>
      <c r="C124" s="33" t="s">
        <v>893</v>
      </c>
      <c r="D124" s="16">
        <v>1</v>
      </c>
      <c r="E124" s="16" t="s">
        <v>894</v>
      </c>
      <c r="F124" s="17">
        <v>2</v>
      </c>
      <c r="G124" s="16" t="s">
        <v>12</v>
      </c>
      <c r="H124" s="16" t="s">
        <v>27</v>
      </c>
      <c r="I124" s="16" t="s">
        <v>67</v>
      </c>
      <c r="J124" s="16"/>
      <c r="K124" s="16" t="s">
        <v>880</v>
      </c>
      <c r="L124" s="16" t="s">
        <v>894</v>
      </c>
      <c r="M124" s="16"/>
      <c r="N124" s="16">
        <f t="shared" si="2"/>
        <v>2</v>
      </c>
      <c r="O124" s="16">
        <f t="shared" si="3"/>
        <v>0</v>
      </c>
      <c r="P124" s="16"/>
    </row>
    <row r="125" spans="1:16" ht="28.8" x14ac:dyDescent="0.25">
      <c r="A125" s="16">
        <v>124</v>
      </c>
      <c r="B125" s="16" t="s">
        <v>804</v>
      </c>
      <c r="C125" s="33" t="s">
        <v>893</v>
      </c>
      <c r="D125" s="16">
        <v>1</v>
      </c>
      <c r="E125" s="16" t="s">
        <v>895</v>
      </c>
      <c r="F125" s="17">
        <v>1</v>
      </c>
      <c r="G125" s="16" t="s">
        <v>12</v>
      </c>
      <c r="H125" s="16" t="s">
        <v>41</v>
      </c>
      <c r="I125" s="16" t="s">
        <v>65</v>
      </c>
      <c r="J125" s="16"/>
      <c r="K125" s="16" t="s">
        <v>80</v>
      </c>
      <c r="L125" s="16" t="s">
        <v>887</v>
      </c>
      <c r="M125" s="16">
        <v>20</v>
      </c>
      <c r="N125" s="16">
        <f t="shared" si="2"/>
        <v>1</v>
      </c>
      <c r="O125" s="16">
        <f t="shared" si="3"/>
        <v>20</v>
      </c>
      <c r="P125" s="16"/>
    </row>
    <row r="126" spans="1:16" ht="28.8" x14ac:dyDescent="0.25">
      <c r="A126" s="16">
        <v>125</v>
      </c>
      <c r="B126" s="16" t="s">
        <v>804</v>
      </c>
      <c r="C126" s="33" t="s">
        <v>893</v>
      </c>
      <c r="D126" s="16">
        <v>1</v>
      </c>
      <c r="E126" s="16" t="s">
        <v>896</v>
      </c>
      <c r="F126" s="17">
        <v>4</v>
      </c>
      <c r="G126" s="16" t="s">
        <v>12</v>
      </c>
      <c r="H126" s="16" t="s">
        <v>36</v>
      </c>
      <c r="I126" s="16" t="s">
        <v>65</v>
      </c>
      <c r="J126" s="16"/>
      <c r="K126" s="16" t="s">
        <v>80</v>
      </c>
      <c r="L126" s="16" t="s">
        <v>874</v>
      </c>
      <c r="M126" s="16">
        <v>10</v>
      </c>
      <c r="N126" s="16">
        <f t="shared" si="2"/>
        <v>4</v>
      </c>
      <c r="O126" s="16">
        <f t="shared" si="3"/>
        <v>40</v>
      </c>
      <c r="P126" s="16"/>
    </row>
    <row r="127" spans="1:16" ht="28.8" x14ac:dyDescent="0.25">
      <c r="A127" s="16">
        <v>126</v>
      </c>
      <c r="B127" s="16" t="s">
        <v>804</v>
      </c>
      <c r="C127" s="33" t="s">
        <v>893</v>
      </c>
      <c r="D127" s="16">
        <v>1</v>
      </c>
      <c r="E127" s="16" t="s">
        <v>190</v>
      </c>
      <c r="F127" s="17">
        <v>1</v>
      </c>
      <c r="G127" s="16" t="s">
        <v>12</v>
      </c>
      <c r="H127" s="16" t="s">
        <v>22</v>
      </c>
      <c r="I127" s="16" t="s">
        <v>65</v>
      </c>
      <c r="J127" s="16"/>
      <c r="K127" s="16" t="s">
        <v>80</v>
      </c>
      <c r="L127" s="16" t="s">
        <v>497</v>
      </c>
      <c r="M127" s="16">
        <v>8</v>
      </c>
      <c r="N127" s="16">
        <f t="shared" si="2"/>
        <v>1</v>
      </c>
      <c r="O127" s="16">
        <f t="shared" si="3"/>
        <v>8</v>
      </c>
      <c r="P127" s="16"/>
    </row>
    <row r="128" spans="1:16" ht="28.8" x14ac:dyDescent="0.25">
      <c r="A128" s="16">
        <v>127</v>
      </c>
      <c r="B128" s="16" t="s">
        <v>804</v>
      </c>
      <c r="C128" s="33" t="s">
        <v>893</v>
      </c>
      <c r="D128" s="16">
        <v>1</v>
      </c>
      <c r="E128" s="16" t="s">
        <v>897</v>
      </c>
      <c r="F128" s="17">
        <v>1</v>
      </c>
      <c r="G128" s="16" t="s">
        <v>12</v>
      </c>
      <c r="H128" s="16" t="s">
        <v>22</v>
      </c>
      <c r="I128" s="16" t="s">
        <v>31</v>
      </c>
      <c r="J128" s="16" t="s">
        <v>84</v>
      </c>
      <c r="K128" s="16" t="s">
        <v>84</v>
      </c>
      <c r="L128" s="16" t="s">
        <v>898</v>
      </c>
      <c r="M128" s="16">
        <v>10</v>
      </c>
      <c r="N128" s="16">
        <f t="shared" si="2"/>
        <v>1</v>
      </c>
      <c r="O128" s="16">
        <f t="shared" si="3"/>
        <v>10</v>
      </c>
      <c r="P128" s="16"/>
    </row>
    <row r="129" spans="1:16" ht="28.8" x14ac:dyDescent="0.25">
      <c r="A129" s="16">
        <v>128</v>
      </c>
      <c r="B129" s="16" t="s">
        <v>804</v>
      </c>
      <c r="C129" s="33" t="s">
        <v>893</v>
      </c>
      <c r="D129" s="16">
        <v>1</v>
      </c>
      <c r="E129" s="16" t="s">
        <v>899</v>
      </c>
      <c r="F129" s="17">
        <v>2</v>
      </c>
      <c r="G129" s="16" t="s">
        <v>12</v>
      </c>
      <c r="H129" s="16" t="s">
        <v>36</v>
      </c>
      <c r="I129" s="16" t="s">
        <v>65</v>
      </c>
      <c r="J129" s="16"/>
      <c r="K129" s="16" t="s">
        <v>80</v>
      </c>
      <c r="L129" s="16" t="s">
        <v>806</v>
      </c>
      <c r="M129" s="16">
        <v>10</v>
      </c>
      <c r="N129" s="16">
        <f t="shared" si="2"/>
        <v>2</v>
      </c>
      <c r="O129" s="16">
        <f t="shared" si="3"/>
        <v>20</v>
      </c>
      <c r="P129" s="16"/>
    </row>
    <row r="130" spans="1:16" ht="28.8" x14ac:dyDescent="0.25">
      <c r="A130" s="16">
        <v>129</v>
      </c>
      <c r="B130" s="16" t="s">
        <v>804</v>
      </c>
      <c r="C130" s="33" t="s">
        <v>893</v>
      </c>
      <c r="D130" s="16">
        <v>1</v>
      </c>
      <c r="E130" s="16" t="s">
        <v>900</v>
      </c>
      <c r="F130" s="17">
        <v>1</v>
      </c>
      <c r="G130" s="16" t="s">
        <v>12</v>
      </c>
      <c r="H130" s="16" t="s">
        <v>36</v>
      </c>
      <c r="I130" s="16" t="s">
        <v>65</v>
      </c>
      <c r="J130" s="16"/>
      <c r="K130" s="16" t="s">
        <v>80</v>
      </c>
      <c r="L130" s="16" t="s">
        <v>806</v>
      </c>
      <c r="M130" s="16">
        <v>10</v>
      </c>
      <c r="N130" s="16">
        <f t="shared" si="2"/>
        <v>1</v>
      </c>
      <c r="O130" s="16">
        <f t="shared" si="3"/>
        <v>10</v>
      </c>
      <c r="P130" s="16"/>
    </row>
    <row r="131" spans="1:16" ht="28.8" x14ac:dyDescent="0.25">
      <c r="A131" s="16">
        <v>130</v>
      </c>
      <c r="B131" s="16" t="s">
        <v>804</v>
      </c>
      <c r="C131" s="33" t="s">
        <v>893</v>
      </c>
      <c r="D131" s="16">
        <v>1</v>
      </c>
      <c r="E131" s="16" t="s">
        <v>901</v>
      </c>
      <c r="F131" s="17">
        <v>12</v>
      </c>
      <c r="G131" s="16" t="s">
        <v>12</v>
      </c>
      <c r="H131" s="16" t="s">
        <v>37</v>
      </c>
      <c r="I131" s="16" t="s">
        <v>67</v>
      </c>
      <c r="J131" s="16" t="s">
        <v>869</v>
      </c>
      <c r="K131" s="16" t="s">
        <v>85</v>
      </c>
      <c r="L131" s="16" t="s">
        <v>870</v>
      </c>
      <c r="M131" s="16">
        <v>0.2</v>
      </c>
      <c r="N131" s="16">
        <f t="shared" si="2"/>
        <v>12</v>
      </c>
      <c r="O131" s="16">
        <f t="shared" si="3"/>
        <v>2.4000000000000004</v>
      </c>
      <c r="P131" s="16"/>
    </row>
    <row r="132" spans="1:16" ht="28.8" x14ac:dyDescent="0.25">
      <c r="A132" s="16">
        <v>131</v>
      </c>
      <c r="B132" s="16" t="s">
        <v>804</v>
      </c>
      <c r="C132" s="33" t="s">
        <v>893</v>
      </c>
      <c r="D132" s="16">
        <v>1</v>
      </c>
      <c r="E132" s="16" t="s">
        <v>902</v>
      </c>
      <c r="F132" s="17">
        <v>16</v>
      </c>
      <c r="G132" s="16" t="s">
        <v>12</v>
      </c>
      <c r="H132" s="16" t="s">
        <v>37</v>
      </c>
      <c r="I132" s="16" t="s">
        <v>67</v>
      </c>
      <c r="J132" s="16" t="s">
        <v>903</v>
      </c>
      <c r="K132" s="16" t="s">
        <v>85</v>
      </c>
      <c r="L132" s="16" t="s">
        <v>904</v>
      </c>
      <c r="M132" s="16">
        <v>0.2</v>
      </c>
      <c r="N132" s="16">
        <f t="shared" ref="N132:N146" si="4">D132*F132</f>
        <v>16</v>
      </c>
      <c r="O132" s="16">
        <f t="shared" ref="O132:O146" si="5">M132*N132</f>
        <v>3.2</v>
      </c>
      <c r="P132" s="16"/>
    </row>
    <row r="133" spans="1:16" x14ac:dyDescent="0.25">
      <c r="A133" s="16">
        <v>132</v>
      </c>
      <c r="B133" s="16" t="s">
        <v>804</v>
      </c>
      <c r="C133" s="34" t="s">
        <v>905</v>
      </c>
      <c r="D133" s="16">
        <v>1</v>
      </c>
      <c r="E133" s="16" t="s">
        <v>906</v>
      </c>
      <c r="F133" s="17">
        <v>1</v>
      </c>
      <c r="G133" s="16" t="s">
        <v>12</v>
      </c>
      <c r="H133" s="16" t="s">
        <v>41</v>
      </c>
      <c r="I133" s="16" t="s">
        <v>31</v>
      </c>
      <c r="J133" s="16" t="s">
        <v>907</v>
      </c>
      <c r="K133" s="16" t="s">
        <v>80</v>
      </c>
      <c r="L133" s="16" t="s">
        <v>238</v>
      </c>
      <c r="M133" s="16">
        <v>20</v>
      </c>
      <c r="N133" s="16">
        <f t="shared" si="4"/>
        <v>1</v>
      </c>
      <c r="O133" s="16">
        <f t="shared" si="5"/>
        <v>20</v>
      </c>
      <c r="P133" s="16"/>
    </row>
    <row r="134" spans="1:16" x14ac:dyDescent="0.25">
      <c r="A134" s="16">
        <v>133</v>
      </c>
      <c r="B134" s="16" t="s">
        <v>804</v>
      </c>
      <c r="C134" s="34" t="s">
        <v>905</v>
      </c>
      <c r="D134" s="16">
        <v>1</v>
      </c>
      <c r="E134" s="16" t="s">
        <v>45</v>
      </c>
      <c r="F134" s="17">
        <v>1</v>
      </c>
      <c r="G134" s="16" t="s">
        <v>14</v>
      </c>
      <c r="H134" s="16" t="s">
        <v>28</v>
      </c>
      <c r="I134" s="16" t="s">
        <v>68</v>
      </c>
      <c r="J134" s="16" t="s">
        <v>86</v>
      </c>
      <c r="K134" s="16" t="s">
        <v>81</v>
      </c>
      <c r="L134" s="16" t="s">
        <v>46</v>
      </c>
      <c r="M134" s="16">
        <v>299</v>
      </c>
      <c r="N134" s="16">
        <f t="shared" si="4"/>
        <v>1</v>
      </c>
      <c r="O134" s="16">
        <f t="shared" si="5"/>
        <v>299</v>
      </c>
      <c r="P134" s="16"/>
    </row>
    <row r="135" spans="1:16" x14ac:dyDescent="0.25">
      <c r="A135" s="16">
        <v>134</v>
      </c>
      <c r="B135" s="16" t="s">
        <v>804</v>
      </c>
      <c r="C135" s="34" t="s">
        <v>905</v>
      </c>
      <c r="D135" s="16">
        <v>1</v>
      </c>
      <c r="E135" s="16" t="s">
        <v>908</v>
      </c>
      <c r="F135" s="17">
        <v>1</v>
      </c>
      <c r="G135" s="16" t="s">
        <v>12</v>
      </c>
      <c r="H135" s="16" t="s">
        <v>41</v>
      </c>
      <c r="I135" s="16" t="s">
        <v>31</v>
      </c>
      <c r="J135" s="16" t="s">
        <v>907</v>
      </c>
      <c r="K135" s="16" t="s">
        <v>84</v>
      </c>
      <c r="L135" s="16" t="s">
        <v>238</v>
      </c>
      <c r="M135" s="16">
        <v>20</v>
      </c>
      <c r="N135" s="16">
        <f t="shared" si="4"/>
        <v>1</v>
      </c>
      <c r="O135" s="16">
        <f t="shared" si="5"/>
        <v>20</v>
      </c>
      <c r="P135" s="16"/>
    </row>
    <row r="136" spans="1:16" x14ac:dyDescent="0.25">
      <c r="A136" s="16">
        <v>135</v>
      </c>
      <c r="B136" s="16" t="s">
        <v>804</v>
      </c>
      <c r="C136" s="34" t="s">
        <v>905</v>
      </c>
      <c r="D136" s="16">
        <v>1</v>
      </c>
      <c r="E136" s="16" t="s">
        <v>909</v>
      </c>
      <c r="F136" s="17">
        <v>1</v>
      </c>
      <c r="G136" s="16" t="s">
        <v>12</v>
      </c>
      <c r="H136" s="16" t="s">
        <v>41</v>
      </c>
      <c r="I136" s="16" t="s">
        <v>31</v>
      </c>
      <c r="J136" s="16" t="s">
        <v>907</v>
      </c>
      <c r="K136" s="16" t="s">
        <v>84</v>
      </c>
      <c r="L136" s="16" t="s">
        <v>238</v>
      </c>
      <c r="M136" s="16">
        <v>15</v>
      </c>
      <c r="N136" s="16">
        <f t="shared" si="4"/>
        <v>1</v>
      </c>
      <c r="O136" s="16">
        <f t="shared" si="5"/>
        <v>15</v>
      </c>
      <c r="P136" s="16"/>
    </row>
    <row r="137" spans="1:16" ht="28.8" x14ac:dyDescent="0.25">
      <c r="A137" s="16">
        <v>136</v>
      </c>
      <c r="B137" s="16" t="s">
        <v>804</v>
      </c>
      <c r="C137" s="34" t="s">
        <v>905</v>
      </c>
      <c r="D137" s="16">
        <v>1</v>
      </c>
      <c r="E137" s="16" t="s">
        <v>910</v>
      </c>
      <c r="F137" s="17">
        <v>1</v>
      </c>
      <c r="G137" s="16" t="s">
        <v>12</v>
      </c>
      <c r="H137" s="16" t="s">
        <v>36</v>
      </c>
      <c r="I137" s="16" t="s">
        <v>65</v>
      </c>
      <c r="J137" s="16"/>
      <c r="K137" s="16" t="s">
        <v>80</v>
      </c>
      <c r="L137" s="16" t="s">
        <v>806</v>
      </c>
      <c r="M137" s="16">
        <v>20</v>
      </c>
      <c r="N137" s="16">
        <f t="shared" si="4"/>
        <v>1</v>
      </c>
      <c r="O137" s="16">
        <f t="shared" si="5"/>
        <v>20</v>
      </c>
      <c r="P137" s="16"/>
    </row>
    <row r="138" spans="1:16" ht="28.8" x14ac:dyDescent="0.25">
      <c r="A138" s="16">
        <v>137</v>
      </c>
      <c r="B138" s="16" t="s">
        <v>804</v>
      </c>
      <c r="C138" s="34" t="s">
        <v>905</v>
      </c>
      <c r="D138" s="16">
        <v>1</v>
      </c>
      <c r="E138" s="16" t="s">
        <v>911</v>
      </c>
      <c r="F138" s="17">
        <v>2</v>
      </c>
      <c r="G138" s="16" t="s">
        <v>12</v>
      </c>
      <c r="H138" s="16" t="s">
        <v>36</v>
      </c>
      <c r="I138" s="16" t="s">
        <v>65</v>
      </c>
      <c r="J138" s="16"/>
      <c r="K138" s="16" t="s">
        <v>80</v>
      </c>
      <c r="L138" s="16" t="s">
        <v>806</v>
      </c>
      <c r="M138" s="16">
        <v>20</v>
      </c>
      <c r="N138" s="16">
        <f t="shared" si="4"/>
        <v>2</v>
      </c>
      <c r="O138" s="16">
        <f t="shared" si="5"/>
        <v>40</v>
      </c>
      <c r="P138" s="16"/>
    </row>
    <row r="139" spans="1:16" ht="28.8" x14ac:dyDescent="0.25">
      <c r="A139" s="16">
        <v>138</v>
      </c>
      <c r="B139" s="16" t="s">
        <v>804</v>
      </c>
      <c r="C139" s="34" t="s">
        <v>905</v>
      </c>
      <c r="D139" s="16">
        <v>1</v>
      </c>
      <c r="E139" s="16" t="s">
        <v>912</v>
      </c>
      <c r="F139" s="17">
        <v>1</v>
      </c>
      <c r="G139" s="16" t="s">
        <v>12</v>
      </c>
      <c r="H139" s="16" t="s">
        <v>36</v>
      </c>
      <c r="I139" s="16" t="s">
        <v>65</v>
      </c>
      <c r="J139" s="16"/>
      <c r="K139" s="16" t="s">
        <v>80</v>
      </c>
      <c r="L139" s="16" t="s">
        <v>806</v>
      </c>
      <c r="M139" s="16">
        <v>20</v>
      </c>
      <c r="N139" s="16">
        <f t="shared" si="4"/>
        <v>1</v>
      </c>
      <c r="O139" s="16">
        <f t="shared" si="5"/>
        <v>20</v>
      </c>
      <c r="P139" s="16"/>
    </row>
    <row r="140" spans="1:16" x14ac:dyDescent="0.25">
      <c r="A140" s="16">
        <v>139</v>
      </c>
      <c r="B140" s="16"/>
      <c r="C140" s="34"/>
      <c r="D140" s="16"/>
      <c r="E140" s="16" t="s">
        <v>913</v>
      </c>
      <c r="F140" s="17">
        <v>2</v>
      </c>
      <c r="G140" s="16" t="s">
        <v>11</v>
      </c>
      <c r="H140" s="16" t="s">
        <v>27</v>
      </c>
      <c r="I140" s="16"/>
      <c r="J140" s="16"/>
      <c r="K140" s="16" t="s">
        <v>880</v>
      </c>
      <c r="L140" s="16" t="s">
        <v>511</v>
      </c>
      <c r="M140" s="16">
        <v>159</v>
      </c>
      <c r="N140" s="16">
        <f>D140*F140</f>
        <v>0</v>
      </c>
      <c r="O140" s="16">
        <f>M140*N140</f>
        <v>0</v>
      </c>
      <c r="P140" s="16"/>
    </row>
    <row r="141" spans="1:16" ht="28.8" x14ac:dyDescent="0.25">
      <c r="A141" s="16">
        <v>140</v>
      </c>
      <c r="B141" s="16" t="s">
        <v>804</v>
      </c>
      <c r="C141" s="34" t="s">
        <v>905</v>
      </c>
      <c r="D141" s="16">
        <v>1</v>
      </c>
      <c r="E141" s="16" t="s">
        <v>914</v>
      </c>
      <c r="F141" s="17">
        <v>1</v>
      </c>
      <c r="G141" s="16" t="s">
        <v>12</v>
      </c>
      <c r="H141" s="16" t="s">
        <v>36</v>
      </c>
      <c r="I141" s="16" t="s">
        <v>65</v>
      </c>
      <c r="J141" s="16"/>
      <c r="K141" s="16" t="s">
        <v>80</v>
      </c>
      <c r="L141" s="16" t="s">
        <v>806</v>
      </c>
      <c r="M141" s="16">
        <v>20</v>
      </c>
      <c r="N141" s="16">
        <f t="shared" si="4"/>
        <v>1</v>
      </c>
      <c r="O141" s="16">
        <f t="shared" si="5"/>
        <v>20</v>
      </c>
      <c r="P141" s="16"/>
    </row>
    <row r="142" spans="1:16" x14ac:dyDescent="0.25">
      <c r="A142" s="16">
        <v>141</v>
      </c>
      <c r="B142" s="16" t="s">
        <v>804</v>
      </c>
      <c r="C142" s="34" t="s">
        <v>905</v>
      </c>
      <c r="D142" s="16">
        <v>1</v>
      </c>
      <c r="E142" s="16" t="s">
        <v>190</v>
      </c>
      <c r="F142" s="17">
        <v>4</v>
      </c>
      <c r="G142" s="16" t="s">
        <v>12</v>
      </c>
      <c r="H142" s="16" t="s">
        <v>22</v>
      </c>
      <c r="I142" s="16" t="s">
        <v>65</v>
      </c>
      <c r="J142" s="16"/>
      <c r="K142" s="16" t="s">
        <v>80</v>
      </c>
      <c r="L142" s="16" t="s">
        <v>497</v>
      </c>
      <c r="M142" s="16">
        <v>8</v>
      </c>
      <c r="N142" s="16">
        <f t="shared" si="4"/>
        <v>4</v>
      </c>
      <c r="O142" s="16">
        <f t="shared" si="5"/>
        <v>32</v>
      </c>
      <c r="P142" s="16"/>
    </row>
    <row r="143" spans="1:16" ht="28.8" x14ac:dyDescent="0.25">
      <c r="A143" s="16">
        <v>142</v>
      </c>
      <c r="B143" s="16" t="s">
        <v>804</v>
      </c>
      <c r="C143" s="34" t="s">
        <v>905</v>
      </c>
      <c r="D143" s="16">
        <v>1</v>
      </c>
      <c r="E143" s="16" t="s">
        <v>902</v>
      </c>
      <c r="F143" s="17">
        <v>20</v>
      </c>
      <c r="G143" s="16" t="s">
        <v>12</v>
      </c>
      <c r="H143" s="16" t="s">
        <v>37</v>
      </c>
      <c r="I143" s="16" t="s">
        <v>67</v>
      </c>
      <c r="J143" s="16" t="s">
        <v>903</v>
      </c>
      <c r="K143" s="16" t="s">
        <v>85</v>
      </c>
      <c r="L143" s="16" t="s">
        <v>904</v>
      </c>
      <c r="M143" s="16">
        <v>0.2</v>
      </c>
      <c r="N143" s="16">
        <f t="shared" si="4"/>
        <v>20</v>
      </c>
      <c r="O143" s="16">
        <f t="shared" si="5"/>
        <v>4</v>
      </c>
      <c r="P143" s="16"/>
    </row>
    <row r="144" spans="1:16" ht="28.8" x14ac:dyDescent="0.25">
      <c r="A144" s="16">
        <v>143</v>
      </c>
      <c r="B144" s="16" t="s">
        <v>804</v>
      </c>
      <c r="C144" s="34" t="s">
        <v>905</v>
      </c>
      <c r="D144" s="16">
        <v>1</v>
      </c>
      <c r="E144" s="16" t="s">
        <v>836</v>
      </c>
      <c r="F144" s="17">
        <v>3</v>
      </c>
      <c r="G144" s="16" t="s">
        <v>12</v>
      </c>
      <c r="H144" s="16" t="s">
        <v>37</v>
      </c>
      <c r="I144" s="16" t="s">
        <v>67</v>
      </c>
      <c r="J144" s="16" t="s">
        <v>915</v>
      </c>
      <c r="K144" s="16" t="s">
        <v>85</v>
      </c>
      <c r="L144" s="16" t="s">
        <v>838</v>
      </c>
      <c r="M144" s="16">
        <v>0.2</v>
      </c>
      <c r="N144" s="16">
        <f t="shared" si="4"/>
        <v>3</v>
      </c>
      <c r="O144" s="16">
        <f t="shared" si="5"/>
        <v>0.60000000000000009</v>
      </c>
      <c r="P144" s="16"/>
    </row>
    <row r="145" spans="1:16" ht="28.8" x14ac:dyDescent="0.25">
      <c r="A145" s="16">
        <v>144</v>
      </c>
      <c r="B145" s="16" t="s">
        <v>804</v>
      </c>
      <c r="C145" s="34" t="s">
        <v>916</v>
      </c>
      <c r="D145" s="16">
        <v>1</v>
      </c>
      <c r="E145" s="16" t="s">
        <v>917</v>
      </c>
      <c r="F145" s="17">
        <v>1</v>
      </c>
      <c r="G145" s="16" t="s">
        <v>20</v>
      </c>
      <c r="H145" s="16" t="s">
        <v>25</v>
      </c>
      <c r="I145" s="16" t="s">
        <v>67</v>
      </c>
      <c r="J145" s="16"/>
      <c r="K145" s="16"/>
      <c r="L145" s="16"/>
      <c r="M145" s="16"/>
      <c r="N145" s="16">
        <f t="shared" si="4"/>
        <v>1</v>
      </c>
      <c r="O145" s="16">
        <f t="shared" si="5"/>
        <v>0</v>
      </c>
      <c r="P145" s="16"/>
    </row>
    <row r="146" spans="1:16" x14ac:dyDescent="0.25">
      <c r="A146" s="16">
        <v>145</v>
      </c>
      <c r="B146" s="16" t="s">
        <v>804</v>
      </c>
      <c r="C146" s="16" t="s">
        <v>13</v>
      </c>
      <c r="D146" s="16">
        <v>1</v>
      </c>
      <c r="E146" s="16" t="s">
        <v>2</v>
      </c>
      <c r="F146" s="17">
        <v>1</v>
      </c>
      <c r="G146" s="16" t="s">
        <v>11</v>
      </c>
      <c r="H146" s="16" t="s">
        <v>9</v>
      </c>
      <c r="I146" s="16" t="s">
        <v>29</v>
      </c>
      <c r="J146" s="16"/>
      <c r="K146" s="16"/>
      <c r="L146" s="16" t="s">
        <v>918</v>
      </c>
      <c r="M146" s="16">
        <v>30</v>
      </c>
      <c r="N146" s="16">
        <f t="shared" si="4"/>
        <v>1</v>
      </c>
      <c r="O146" s="16">
        <f t="shared" si="5"/>
        <v>30</v>
      </c>
      <c r="P146" s="16"/>
    </row>
    <row r="148" spans="1:16" x14ac:dyDescent="0.25">
      <c r="N148" s="18" t="s">
        <v>7</v>
      </c>
      <c r="O148" s="15">
        <f>SUM(表1_38[父模块该物料总价
（计算）])</f>
        <v>23550.739999999994</v>
      </c>
    </row>
  </sheetData>
  <dataConsolidate/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94BD-1167-4FB6-8798-DDB345169AEC}">
  <sheetPr codeName="Sheet11"/>
  <dimension ref="A1:P69"/>
  <sheetViews>
    <sheetView topLeftCell="C1" workbookViewId="0">
      <pane ySplit="1" topLeftCell="A53" activePane="bottomLeft" state="frozen"/>
      <selection activeCell="A14" sqref="A14"/>
      <selection pane="bottomLeft" activeCell="O68" sqref="O68"/>
    </sheetView>
  </sheetViews>
  <sheetFormatPr defaultColWidth="12.21875" defaultRowHeight="14.4" x14ac:dyDescent="0.25"/>
  <cols>
    <col min="1" max="1" width="7.109375" style="15" customWidth="1"/>
    <col min="2" max="4" width="12.21875" style="15"/>
    <col min="5" max="5" width="21.6640625" style="15" bestFit="1" customWidth="1"/>
    <col min="6" max="7" width="12.21875" style="15"/>
    <col min="8" max="8" width="15.21875" style="15" customWidth="1"/>
    <col min="9" max="9" width="15.109375" style="15" customWidth="1"/>
    <col min="10" max="10" width="17.21875" style="15" customWidth="1"/>
    <col min="11" max="11" width="15.109375" style="15" customWidth="1"/>
    <col min="12" max="12" width="14.88671875" style="15" customWidth="1"/>
    <col min="13" max="13" width="14.21875" style="25" customWidth="1"/>
    <col min="14" max="14" width="12.21875" style="18"/>
    <col min="15" max="15" width="12.21875" style="25"/>
    <col min="16" max="16384" width="12.21875" style="15"/>
  </cols>
  <sheetData>
    <row r="1" spans="1:16" ht="57.6" x14ac:dyDescent="0.25">
      <c r="A1" s="11" t="s">
        <v>40</v>
      </c>
      <c r="B1" s="11" t="s">
        <v>92</v>
      </c>
      <c r="C1" s="11" t="s">
        <v>93</v>
      </c>
      <c r="D1" s="11" t="s">
        <v>52</v>
      </c>
      <c r="E1" s="11" t="s">
        <v>76</v>
      </c>
      <c r="F1" s="12" t="s">
        <v>91</v>
      </c>
      <c r="G1" s="11" t="s">
        <v>53</v>
      </c>
      <c r="H1" s="11" t="s">
        <v>50</v>
      </c>
      <c r="I1" s="11" t="s">
        <v>51</v>
      </c>
      <c r="J1" s="11" t="s">
        <v>79</v>
      </c>
      <c r="K1" s="11" t="s">
        <v>83</v>
      </c>
      <c r="L1" s="11" t="s">
        <v>77</v>
      </c>
      <c r="M1" s="23" t="s">
        <v>69</v>
      </c>
      <c r="N1" s="14" t="s">
        <v>70</v>
      </c>
      <c r="O1" s="32" t="s">
        <v>71</v>
      </c>
      <c r="P1" s="11" t="s">
        <v>39</v>
      </c>
    </row>
    <row r="2" spans="1:16" s="19" customFormat="1" x14ac:dyDescent="0.25">
      <c r="A2" s="16">
        <v>1</v>
      </c>
      <c r="B2" s="16" t="s">
        <v>708</v>
      </c>
      <c r="C2" s="16" t="s">
        <v>709</v>
      </c>
      <c r="D2" s="20">
        <v>1</v>
      </c>
      <c r="E2" s="20" t="s">
        <v>710</v>
      </c>
      <c r="F2" s="21">
        <v>1</v>
      </c>
      <c r="G2" s="20" t="s">
        <v>12</v>
      </c>
      <c r="H2" s="20" t="s">
        <v>22</v>
      </c>
      <c r="I2" s="20" t="s">
        <v>32</v>
      </c>
      <c r="J2" s="20"/>
      <c r="K2" s="20" t="s">
        <v>84</v>
      </c>
      <c r="L2" s="20"/>
      <c r="M2" s="31">
        <v>20</v>
      </c>
      <c r="N2" s="20">
        <f t="shared" ref="N2:N65" si="0">D2*F2</f>
        <v>1</v>
      </c>
      <c r="O2" s="31">
        <f t="shared" ref="O2:O65" si="1">M2*N2</f>
        <v>20</v>
      </c>
      <c r="P2" s="16"/>
    </row>
    <row r="3" spans="1:16" s="19" customFormat="1" ht="28.8" x14ac:dyDescent="0.25">
      <c r="A3" s="16">
        <v>2</v>
      </c>
      <c r="B3" s="16" t="s">
        <v>708</v>
      </c>
      <c r="C3" s="16" t="s">
        <v>709</v>
      </c>
      <c r="D3" s="20">
        <v>1</v>
      </c>
      <c r="E3" s="20" t="s">
        <v>711</v>
      </c>
      <c r="F3" s="21">
        <v>1</v>
      </c>
      <c r="G3" s="20" t="s">
        <v>12</v>
      </c>
      <c r="H3" s="20" t="s">
        <v>36</v>
      </c>
      <c r="I3" s="20" t="s">
        <v>66</v>
      </c>
      <c r="J3" s="20"/>
      <c r="K3" s="20" t="s">
        <v>80</v>
      </c>
      <c r="L3" s="20" t="s">
        <v>712</v>
      </c>
      <c r="M3" s="31">
        <v>80</v>
      </c>
      <c r="N3" s="20">
        <f t="shared" si="0"/>
        <v>1</v>
      </c>
      <c r="O3" s="31">
        <f t="shared" si="1"/>
        <v>80</v>
      </c>
      <c r="P3" s="16"/>
    </row>
    <row r="4" spans="1:16" s="19" customFormat="1" x14ac:dyDescent="0.25">
      <c r="A4" s="16">
        <v>3</v>
      </c>
      <c r="B4" s="16" t="s">
        <v>708</v>
      </c>
      <c r="C4" s="16" t="s">
        <v>709</v>
      </c>
      <c r="D4" s="20">
        <v>1</v>
      </c>
      <c r="E4" s="20" t="s">
        <v>713</v>
      </c>
      <c r="F4" s="21">
        <v>1</v>
      </c>
      <c r="G4" s="20" t="s">
        <v>12</v>
      </c>
      <c r="H4" s="20" t="s">
        <v>19</v>
      </c>
      <c r="I4" s="20" t="s">
        <v>32</v>
      </c>
      <c r="J4" s="20"/>
      <c r="K4" s="20" t="s">
        <v>84</v>
      </c>
      <c r="L4" s="20" t="s">
        <v>714</v>
      </c>
      <c r="M4" s="31">
        <v>3</v>
      </c>
      <c r="N4" s="20">
        <f t="shared" si="0"/>
        <v>1</v>
      </c>
      <c r="O4" s="31">
        <f t="shared" si="1"/>
        <v>3</v>
      </c>
      <c r="P4" s="16"/>
    </row>
    <row r="5" spans="1:16" s="19" customFormat="1" x14ac:dyDescent="0.25">
      <c r="A5" s="16">
        <v>4</v>
      </c>
      <c r="B5" s="16" t="s">
        <v>708</v>
      </c>
      <c r="C5" s="16" t="s">
        <v>709</v>
      </c>
      <c r="D5" s="20">
        <v>1</v>
      </c>
      <c r="E5" s="20" t="s">
        <v>715</v>
      </c>
      <c r="F5" s="21">
        <v>1</v>
      </c>
      <c r="G5" s="20" t="s">
        <v>12</v>
      </c>
      <c r="H5" s="20" t="s">
        <v>19</v>
      </c>
      <c r="I5" s="20" t="s">
        <v>32</v>
      </c>
      <c r="J5" s="20"/>
      <c r="K5" s="20" t="s">
        <v>84</v>
      </c>
      <c r="L5" s="20" t="s">
        <v>716</v>
      </c>
      <c r="M5" s="31">
        <v>3</v>
      </c>
      <c r="N5" s="20">
        <f t="shared" si="0"/>
        <v>1</v>
      </c>
      <c r="O5" s="31">
        <f t="shared" si="1"/>
        <v>3</v>
      </c>
      <c r="P5" s="16"/>
    </row>
    <row r="6" spans="1:16" s="19" customFormat="1" x14ac:dyDescent="0.25">
      <c r="A6" s="16">
        <v>5</v>
      </c>
      <c r="B6" s="16" t="s">
        <v>708</v>
      </c>
      <c r="C6" s="16" t="s">
        <v>709</v>
      </c>
      <c r="D6" s="20">
        <v>1</v>
      </c>
      <c r="E6" s="20" t="s">
        <v>717</v>
      </c>
      <c r="F6" s="21">
        <v>1</v>
      </c>
      <c r="G6" s="20" t="s">
        <v>12</v>
      </c>
      <c r="H6" s="20" t="s">
        <v>19</v>
      </c>
      <c r="I6" s="20" t="s">
        <v>32</v>
      </c>
      <c r="J6" s="20"/>
      <c r="K6" s="20" t="s">
        <v>84</v>
      </c>
      <c r="L6" s="20" t="s">
        <v>716</v>
      </c>
      <c r="M6" s="31">
        <v>3</v>
      </c>
      <c r="N6" s="20">
        <f t="shared" si="0"/>
        <v>1</v>
      </c>
      <c r="O6" s="31">
        <f t="shared" si="1"/>
        <v>3</v>
      </c>
      <c r="P6" s="16"/>
    </row>
    <row r="7" spans="1:16" s="19" customFormat="1" ht="28.8" x14ac:dyDescent="0.25">
      <c r="A7" s="16">
        <v>6</v>
      </c>
      <c r="B7" s="16" t="s">
        <v>708</v>
      </c>
      <c r="C7" s="16" t="s">
        <v>709</v>
      </c>
      <c r="D7" s="20">
        <v>1</v>
      </c>
      <c r="E7" s="20" t="s">
        <v>718</v>
      </c>
      <c r="F7" s="21">
        <v>12</v>
      </c>
      <c r="G7" s="20" t="s">
        <v>12</v>
      </c>
      <c r="H7" s="20" t="s">
        <v>38</v>
      </c>
      <c r="I7" s="20" t="s">
        <v>68</v>
      </c>
      <c r="J7" s="20" t="s">
        <v>719</v>
      </c>
      <c r="K7" s="20" t="s">
        <v>85</v>
      </c>
      <c r="L7" s="20" t="s">
        <v>720</v>
      </c>
      <c r="M7" s="31">
        <v>0.3</v>
      </c>
      <c r="N7" s="20">
        <f t="shared" si="0"/>
        <v>12</v>
      </c>
      <c r="O7" s="31">
        <f t="shared" si="1"/>
        <v>3.5999999999999996</v>
      </c>
      <c r="P7" s="16"/>
    </row>
    <row r="8" spans="1:16" s="19" customFormat="1" x14ac:dyDescent="0.25">
      <c r="A8" s="16">
        <v>7</v>
      </c>
      <c r="B8" s="16" t="s">
        <v>708</v>
      </c>
      <c r="C8" s="16" t="s">
        <v>709</v>
      </c>
      <c r="D8" s="20">
        <v>1</v>
      </c>
      <c r="E8" s="20" t="s">
        <v>721</v>
      </c>
      <c r="F8" s="21">
        <v>24</v>
      </c>
      <c r="G8" s="20" t="s">
        <v>12</v>
      </c>
      <c r="H8" s="20" t="s">
        <v>38</v>
      </c>
      <c r="I8" s="20" t="s">
        <v>68</v>
      </c>
      <c r="J8" s="20" t="s">
        <v>722</v>
      </c>
      <c r="K8" s="20" t="s">
        <v>85</v>
      </c>
      <c r="L8" s="20" t="s">
        <v>723</v>
      </c>
      <c r="M8" s="31">
        <v>8.4000000000000005E-2</v>
      </c>
      <c r="N8" s="20">
        <f t="shared" si="0"/>
        <v>24</v>
      </c>
      <c r="O8" s="31">
        <f t="shared" si="1"/>
        <v>2.016</v>
      </c>
      <c r="P8" s="16"/>
    </row>
    <row r="9" spans="1:16" s="19" customFormat="1" x14ac:dyDescent="0.25">
      <c r="A9" s="16">
        <v>8</v>
      </c>
      <c r="B9" s="16" t="s">
        <v>708</v>
      </c>
      <c r="C9" s="16" t="s">
        <v>709</v>
      </c>
      <c r="D9" s="20">
        <v>1</v>
      </c>
      <c r="E9" s="20" t="s">
        <v>724</v>
      </c>
      <c r="F9" s="21">
        <v>4</v>
      </c>
      <c r="G9" s="20" t="s">
        <v>12</v>
      </c>
      <c r="H9" s="20" t="s">
        <v>38</v>
      </c>
      <c r="I9" s="20" t="s">
        <v>68</v>
      </c>
      <c r="J9" s="20" t="s">
        <v>725</v>
      </c>
      <c r="K9" s="20" t="s">
        <v>85</v>
      </c>
      <c r="L9" s="20" t="s">
        <v>726</v>
      </c>
      <c r="M9" s="31">
        <v>3.4000000000000002E-2</v>
      </c>
      <c r="N9" s="20">
        <f t="shared" si="0"/>
        <v>4</v>
      </c>
      <c r="O9" s="31">
        <f t="shared" si="1"/>
        <v>0.13600000000000001</v>
      </c>
      <c r="P9" s="16"/>
    </row>
    <row r="10" spans="1:16" s="19" customFormat="1" ht="28.8" x14ac:dyDescent="0.25">
      <c r="A10" s="16">
        <v>9</v>
      </c>
      <c r="B10" s="16" t="s">
        <v>708</v>
      </c>
      <c r="C10" s="16" t="s">
        <v>709</v>
      </c>
      <c r="D10" s="20">
        <v>1</v>
      </c>
      <c r="E10" s="20" t="s">
        <v>727</v>
      </c>
      <c r="F10" s="21">
        <v>28</v>
      </c>
      <c r="G10" s="20" t="s">
        <v>12</v>
      </c>
      <c r="H10" s="20" t="s">
        <v>38</v>
      </c>
      <c r="I10" s="20" t="s">
        <v>68</v>
      </c>
      <c r="J10" s="20" t="s">
        <v>728</v>
      </c>
      <c r="K10" s="20" t="s">
        <v>85</v>
      </c>
      <c r="L10" s="20" t="s">
        <v>729</v>
      </c>
      <c r="M10" s="31">
        <v>0.1235</v>
      </c>
      <c r="N10" s="20">
        <f t="shared" si="0"/>
        <v>28</v>
      </c>
      <c r="O10" s="31">
        <f t="shared" si="1"/>
        <v>3.4580000000000002</v>
      </c>
      <c r="P10" s="16"/>
    </row>
    <row r="11" spans="1:16" ht="28.8" x14ac:dyDescent="0.25">
      <c r="A11" s="16">
        <v>10</v>
      </c>
      <c r="B11" s="16" t="s">
        <v>708</v>
      </c>
      <c r="C11" s="16" t="s">
        <v>709</v>
      </c>
      <c r="D11" s="20">
        <v>1</v>
      </c>
      <c r="E11" s="20" t="s">
        <v>730</v>
      </c>
      <c r="F11" s="21">
        <v>6</v>
      </c>
      <c r="G11" s="20" t="s">
        <v>12</v>
      </c>
      <c r="H11" s="20" t="s">
        <v>36</v>
      </c>
      <c r="I11" s="20" t="s">
        <v>66</v>
      </c>
      <c r="J11" s="20"/>
      <c r="K11" s="20" t="s">
        <v>80</v>
      </c>
      <c r="L11" s="20" t="s">
        <v>731</v>
      </c>
      <c r="M11" s="31">
        <v>25</v>
      </c>
      <c r="N11" s="20">
        <f t="shared" si="0"/>
        <v>6</v>
      </c>
      <c r="O11" s="31">
        <f t="shared" si="1"/>
        <v>150</v>
      </c>
      <c r="P11" s="16"/>
    </row>
    <row r="12" spans="1:16" ht="28.8" x14ac:dyDescent="0.25">
      <c r="A12" s="16">
        <v>11</v>
      </c>
      <c r="B12" s="16" t="s">
        <v>708</v>
      </c>
      <c r="C12" s="16" t="s">
        <v>709</v>
      </c>
      <c r="D12" s="20">
        <v>1</v>
      </c>
      <c r="E12" s="20" t="s">
        <v>732</v>
      </c>
      <c r="F12" s="21">
        <v>30</v>
      </c>
      <c r="G12" s="20" t="s">
        <v>12</v>
      </c>
      <c r="H12" s="20" t="s">
        <v>38</v>
      </c>
      <c r="I12" s="20" t="s">
        <v>68</v>
      </c>
      <c r="J12" s="20" t="s">
        <v>733</v>
      </c>
      <c r="K12" s="20" t="s">
        <v>85</v>
      </c>
      <c r="L12" s="20" t="s">
        <v>734</v>
      </c>
      <c r="M12" s="31">
        <v>8.6499999999999994E-2</v>
      </c>
      <c r="N12" s="20">
        <f t="shared" si="0"/>
        <v>30</v>
      </c>
      <c r="O12" s="31">
        <f t="shared" si="1"/>
        <v>2.5949999999999998</v>
      </c>
      <c r="P12" s="16"/>
    </row>
    <row r="13" spans="1:16" ht="28.8" x14ac:dyDescent="0.25">
      <c r="A13" s="16">
        <v>12</v>
      </c>
      <c r="B13" s="16" t="s">
        <v>708</v>
      </c>
      <c r="C13" s="16" t="s">
        <v>709</v>
      </c>
      <c r="D13" s="20">
        <v>1</v>
      </c>
      <c r="E13" s="20" t="s">
        <v>735</v>
      </c>
      <c r="F13" s="21">
        <v>8</v>
      </c>
      <c r="G13" s="20" t="s">
        <v>12</v>
      </c>
      <c r="H13" s="20" t="s">
        <v>38</v>
      </c>
      <c r="I13" s="20" t="s">
        <v>68</v>
      </c>
      <c r="J13" s="20" t="s">
        <v>736</v>
      </c>
      <c r="K13" s="20" t="s">
        <v>85</v>
      </c>
      <c r="L13" s="20" t="s">
        <v>737</v>
      </c>
      <c r="M13" s="31">
        <v>8.6499999999999994E-2</v>
      </c>
      <c r="N13" s="20">
        <f t="shared" si="0"/>
        <v>8</v>
      </c>
      <c r="O13" s="31">
        <f t="shared" si="1"/>
        <v>0.69199999999999995</v>
      </c>
      <c r="P13" s="16"/>
    </row>
    <row r="14" spans="1:16" ht="28.8" x14ac:dyDescent="0.25">
      <c r="A14" s="16">
        <v>13</v>
      </c>
      <c r="B14" s="16" t="s">
        <v>708</v>
      </c>
      <c r="C14" s="16" t="s">
        <v>709</v>
      </c>
      <c r="D14" s="20">
        <v>1</v>
      </c>
      <c r="E14" s="20" t="s">
        <v>738</v>
      </c>
      <c r="F14" s="21">
        <v>12</v>
      </c>
      <c r="G14" s="20" t="s">
        <v>12</v>
      </c>
      <c r="H14" s="20" t="s">
        <v>38</v>
      </c>
      <c r="I14" s="20" t="s">
        <v>68</v>
      </c>
      <c r="J14" s="20" t="s">
        <v>739</v>
      </c>
      <c r="K14" s="20" t="s">
        <v>85</v>
      </c>
      <c r="L14" s="20" t="s">
        <v>740</v>
      </c>
      <c r="M14" s="31">
        <v>0.111</v>
      </c>
      <c r="N14" s="20">
        <f t="shared" si="0"/>
        <v>12</v>
      </c>
      <c r="O14" s="31">
        <f t="shared" si="1"/>
        <v>1.3320000000000001</v>
      </c>
      <c r="P14" s="16"/>
    </row>
    <row r="15" spans="1:16" x14ac:dyDescent="0.25">
      <c r="A15" s="16">
        <v>14</v>
      </c>
      <c r="B15" s="16" t="s">
        <v>708</v>
      </c>
      <c r="C15" s="16" t="s">
        <v>709</v>
      </c>
      <c r="D15" s="20">
        <v>1</v>
      </c>
      <c r="E15" s="20" t="s">
        <v>741</v>
      </c>
      <c r="F15" s="21">
        <v>84</v>
      </c>
      <c r="G15" s="20" t="s">
        <v>12</v>
      </c>
      <c r="H15" s="20" t="s">
        <v>38</v>
      </c>
      <c r="I15" s="20" t="s">
        <v>68</v>
      </c>
      <c r="J15" s="20" t="s">
        <v>741</v>
      </c>
      <c r="K15" s="20" t="s">
        <v>85</v>
      </c>
      <c r="L15" s="20" t="s">
        <v>742</v>
      </c>
      <c r="M15" s="31">
        <v>0.08</v>
      </c>
      <c r="N15" s="20">
        <f t="shared" si="0"/>
        <v>84</v>
      </c>
      <c r="O15" s="31">
        <f t="shared" si="1"/>
        <v>6.72</v>
      </c>
      <c r="P15" s="16"/>
    </row>
    <row r="16" spans="1:16" x14ac:dyDescent="0.25">
      <c r="A16" s="16">
        <v>15</v>
      </c>
      <c r="B16" s="16" t="s">
        <v>708</v>
      </c>
      <c r="C16" s="16" t="s">
        <v>709</v>
      </c>
      <c r="D16" s="20">
        <v>1</v>
      </c>
      <c r="E16" s="20" t="s">
        <v>743</v>
      </c>
      <c r="F16" s="21">
        <v>16</v>
      </c>
      <c r="G16" s="20" t="s">
        <v>12</v>
      </c>
      <c r="H16" s="20" t="s">
        <v>38</v>
      </c>
      <c r="I16" s="20" t="s">
        <v>68</v>
      </c>
      <c r="J16" s="20" t="s">
        <v>744</v>
      </c>
      <c r="K16" s="20" t="s">
        <v>85</v>
      </c>
      <c r="L16" s="20" t="s">
        <v>742</v>
      </c>
      <c r="M16" s="31">
        <v>9.5000000000000001E-2</v>
      </c>
      <c r="N16" s="20">
        <f t="shared" si="0"/>
        <v>16</v>
      </c>
      <c r="O16" s="31">
        <f t="shared" si="1"/>
        <v>1.52</v>
      </c>
      <c r="P16" s="16"/>
    </row>
    <row r="17" spans="1:16" x14ac:dyDescent="0.25">
      <c r="A17" s="16">
        <v>16</v>
      </c>
      <c r="B17" s="16" t="s">
        <v>708</v>
      </c>
      <c r="C17" s="16" t="s">
        <v>709</v>
      </c>
      <c r="D17" s="20">
        <v>1</v>
      </c>
      <c r="E17" s="20" t="s">
        <v>745</v>
      </c>
      <c r="F17" s="21">
        <v>28</v>
      </c>
      <c r="G17" s="20" t="s">
        <v>12</v>
      </c>
      <c r="H17" s="20" t="s">
        <v>38</v>
      </c>
      <c r="I17" s="20" t="s">
        <v>68</v>
      </c>
      <c r="J17" s="20" t="s">
        <v>745</v>
      </c>
      <c r="K17" s="20" t="s">
        <v>85</v>
      </c>
      <c r="L17" s="20" t="s">
        <v>746</v>
      </c>
      <c r="M17" s="31">
        <v>0.33</v>
      </c>
      <c r="N17" s="20">
        <f t="shared" si="0"/>
        <v>28</v>
      </c>
      <c r="O17" s="31">
        <f t="shared" si="1"/>
        <v>9.24</v>
      </c>
      <c r="P17" s="16"/>
    </row>
    <row r="18" spans="1:16" ht="28.8" x14ac:dyDescent="0.25">
      <c r="A18" s="16">
        <v>17</v>
      </c>
      <c r="B18" s="16" t="s">
        <v>708</v>
      </c>
      <c r="C18" s="16" t="s">
        <v>709</v>
      </c>
      <c r="D18" s="20">
        <v>1</v>
      </c>
      <c r="E18" s="20" t="s">
        <v>747</v>
      </c>
      <c r="F18" s="21">
        <v>1</v>
      </c>
      <c r="G18" s="20" t="s">
        <v>12</v>
      </c>
      <c r="H18" s="20" t="s">
        <v>36</v>
      </c>
      <c r="I18" s="20" t="s">
        <v>66</v>
      </c>
      <c r="J18" s="20"/>
      <c r="K18" s="20" t="s">
        <v>80</v>
      </c>
      <c r="L18" s="20" t="s">
        <v>712</v>
      </c>
      <c r="M18" s="31">
        <v>300</v>
      </c>
      <c r="N18" s="20">
        <f t="shared" si="0"/>
        <v>1</v>
      </c>
      <c r="O18" s="31">
        <f t="shared" si="1"/>
        <v>300</v>
      </c>
      <c r="P18" s="16"/>
    </row>
    <row r="19" spans="1:16" x14ac:dyDescent="0.25">
      <c r="A19" s="16">
        <v>18</v>
      </c>
      <c r="B19" s="16" t="s">
        <v>708</v>
      </c>
      <c r="C19" s="16" t="s">
        <v>709</v>
      </c>
      <c r="D19" s="20">
        <v>1</v>
      </c>
      <c r="E19" s="20" t="s">
        <v>748</v>
      </c>
      <c r="F19" s="21">
        <v>24</v>
      </c>
      <c r="G19" s="20" t="s">
        <v>12</v>
      </c>
      <c r="H19" s="20" t="s">
        <v>19</v>
      </c>
      <c r="I19" s="20" t="s">
        <v>32</v>
      </c>
      <c r="J19" s="20"/>
      <c r="K19" s="20" t="s">
        <v>84</v>
      </c>
      <c r="L19" s="20" t="s">
        <v>749</v>
      </c>
      <c r="M19" s="31">
        <v>3</v>
      </c>
      <c r="N19" s="20">
        <f t="shared" si="0"/>
        <v>24</v>
      </c>
      <c r="O19" s="31">
        <f t="shared" si="1"/>
        <v>72</v>
      </c>
      <c r="P19" s="16"/>
    </row>
    <row r="20" spans="1:16" x14ac:dyDescent="0.25">
      <c r="A20" s="16">
        <v>19</v>
      </c>
      <c r="B20" s="16" t="s">
        <v>708</v>
      </c>
      <c r="C20" s="16" t="s">
        <v>709</v>
      </c>
      <c r="D20" s="20">
        <v>1</v>
      </c>
      <c r="E20" s="15" t="s">
        <v>750</v>
      </c>
      <c r="F20" s="21">
        <v>6</v>
      </c>
      <c r="G20" s="20" t="s">
        <v>12</v>
      </c>
      <c r="H20" s="20" t="s">
        <v>27</v>
      </c>
      <c r="I20" s="20" t="s">
        <v>67</v>
      </c>
      <c r="J20" s="15" t="s">
        <v>750</v>
      </c>
      <c r="K20" s="20" t="s">
        <v>81</v>
      </c>
      <c r="L20" s="15" t="s">
        <v>750</v>
      </c>
      <c r="M20" s="31">
        <v>1359</v>
      </c>
      <c r="N20" s="20">
        <f t="shared" si="0"/>
        <v>6</v>
      </c>
      <c r="O20" s="31">
        <f t="shared" si="1"/>
        <v>8154</v>
      </c>
      <c r="P20" s="16"/>
    </row>
    <row r="21" spans="1:16" ht="28.8" x14ac:dyDescent="0.25">
      <c r="A21" s="16">
        <v>20</v>
      </c>
      <c r="B21" s="16" t="s">
        <v>708</v>
      </c>
      <c r="C21" s="16" t="s">
        <v>709</v>
      </c>
      <c r="D21" s="20">
        <v>1</v>
      </c>
      <c r="E21" s="15" t="s">
        <v>751</v>
      </c>
      <c r="F21" s="21">
        <v>6</v>
      </c>
      <c r="G21" s="20" t="s">
        <v>12</v>
      </c>
      <c r="H21" s="20" t="s">
        <v>27</v>
      </c>
      <c r="I21" s="20" t="s">
        <v>67</v>
      </c>
      <c r="J21" s="15" t="s">
        <v>751</v>
      </c>
      <c r="K21" s="20" t="s">
        <v>81</v>
      </c>
      <c r="L21" s="15" t="s">
        <v>751</v>
      </c>
      <c r="M21" s="31">
        <v>199</v>
      </c>
      <c r="N21" s="20">
        <f t="shared" si="0"/>
        <v>6</v>
      </c>
      <c r="O21" s="31">
        <f t="shared" si="1"/>
        <v>1194</v>
      </c>
      <c r="P21" s="16"/>
    </row>
    <row r="22" spans="1:16" x14ac:dyDescent="0.25">
      <c r="A22" s="16">
        <v>21</v>
      </c>
      <c r="B22" s="16" t="s">
        <v>708</v>
      </c>
      <c r="C22" s="16" t="s">
        <v>709</v>
      </c>
      <c r="D22" s="20">
        <v>1</v>
      </c>
      <c r="E22" s="20" t="s">
        <v>170</v>
      </c>
      <c r="F22" s="21">
        <v>1</v>
      </c>
      <c r="G22" s="20" t="s">
        <v>12</v>
      </c>
      <c r="H22" s="20" t="s">
        <v>41</v>
      </c>
      <c r="I22" s="20" t="s">
        <v>31</v>
      </c>
      <c r="J22" s="20"/>
      <c r="K22" s="20" t="s">
        <v>84</v>
      </c>
      <c r="L22" s="20" t="s">
        <v>238</v>
      </c>
      <c r="M22" s="31">
        <v>100</v>
      </c>
      <c r="N22" s="20">
        <f t="shared" si="0"/>
        <v>1</v>
      </c>
      <c r="O22" s="31">
        <f t="shared" si="1"/>
        <v>100</v>
      </c>
      <c r="P22" s="16"/>
    </row>
    <row r="23" spans="1:16" ht="28.8" x14ac:dyDescent="0.25">
      <c r="A23" s="16">
        <v>22</v>
      </c>
      <c r="B23" s="16" t="s">
        <v>708</v>
      </c>
      <c r="C23" s="16" t="s">
        <v>709</v>
      </c>
      <c r="D23" s="20">
        <v>1</v>
      </c>
      <c r="E23" s="20" t="s">
        <v>747</v>
      </c>
      <c r="F23" s="21">
        <v>1</v>
      </c>
      <c r="G23" s="20" t="s">
        <v>12</v>
      </c>
      <c r="H23" s="20" t="s">
        <v>36</v>
      </c>
      <c r="I23" s="20" t="s">
        <v>66</v>
      </c>
      <c r="J23" s="20"/>
      <c r="K23" s="20" t="s">
        <v>80</v>
      </c>
      <c r="L23" s="20" t="s">
        <v>712</v>
      </c>
      <c r="M23" s="31">
        <v>320</v>
      </c>
      <c r="N23" s="20">
        <f t="shared" si="0"/>
        <v>1</v>
      </c>
      <c r="O23" s="31">
        <f t="shared" si="1"/>
        <v>320</v>
      </c>
      <c r="P23" s="16"/>
    </row>
    <row r="24" spans="1:16" ht="28.8" x14ac:dyDescent="0.25">
      <c r="A24" s="16">
        <v>23</v>
      </c>
      <c r="B24" s="16" t="s">
        <v>708</v>
      </c>
      <c r="C24" s="16" t="s">
        <v>709</v>
      </c>
      <c r="D24" s="20">
        <v>1</v>
      </c>
      <c r="E24" s="20" t="s">
        <v>752</v>
      </c>
      <c r="F24" s="21">
        <v>1</v>
      </c>
      <c r="G24" s="20" t="s">
        <v>12</v>
      </c>
      <c r="H24" s="20" t="s">
        <v>36</v>
      </c>
      <c r="I24" s="20" t="s">
        <v>66</v>
      </c>
      <c r="J24" s="20"/>
      <c r="K24" s="20" t="s">
        <v>80</v>
      </c>
      <c r="L24" s="20" t="s">
        <v>712</v>
      </c>
      <c r="M24" s="31">
        <v>30</v>
      </c>
      <c r="N24" s="20">
        <f t="shared" si="0"/>
        <v>1</v>
      </c>
      <c r="O24" s="31">
        <f t="shared" si="1"/>
        <v>30</v>
      </c>
      <c r="P24" s="16"/>
    </row>
    <row r="25" spans="1:16" ht="28.8" x14ac:dyDescent="0.25">
      <c r="A25" s="16">
        <v>24</v>
      </c>
      <c r="B25" s="16" t="s">
        <v>708</v>
      </c>
      <c r="C25" s="16" t="s">
        <v>709</v>
      </c>
      <c r="D25" s="20">
        <v>1</v>
      </c>
      <c r="E25" s="20" t="s">
        <v>752</v>
      </c>
      <c r="F25" s="21">
        <v>1</v>
      </c>
      <c r="G25" s="20" t="s">
        <v>12</v>
      </c>
      <c r="H25" s="20" t="s">
        <v>36</v>
      </c>
      <c r="I25" s="20" t="s">
        <v>66</v>
      </c>
      <c r="J25" s="20"/>
      <c r="K25" s="20" t="s">
        <v>80</v>
      </c>
      <c r="L25" s="20" t="s">
        <v>712</v>
      </c>
      <c r="M25" s="31">
        <v>45</v>
      </c>
      <c r="N25" s="20">
        <f t="shared" si="0"/>
        <v>1</v>
      </c>
      <c r="O25" s="31">
        <f t="shared" si="1"/>
        <v>45</v>
      </c>
      <c r="P25" s="16"/>
    </row>
    <row r="26" spans="1:16" x14ac:dyDescent="0.25">
      <c r="A26" s="16">
        <v>25</v>
      </c>
      <c r="B26" s="16" t="s">
        <v>708</v>
      </c>
      <c r="C26" s="16" t="s">
        <v>709</v>
      </c>
      <c r="D26" s="20">
        <v>1</v>
      </c>
      <c r="E26" s="20" t="s">
        <v>753</v>
      </c>
      <c r="F26" s="21">
        <v>1</v>
      </c>
      <c r="G26" s="20" t="s">
        <v>14</v>
      </c>
      <c r="H26" s="20" t="s">
        <v>18</v>
      </c>
      <c r="I26" s="20" t="s">
        <v>31</v>
      </c>
      <c r="J26" s="20"/>
      <c r="K26" s="20" t="s">
        <v>84</v>
      </c>
      <c r="L26" s="20" t="s">
        <v>716</v>
      </c>
      <c r="M26" s="31">
        <v>3</v>
      </c>
      <c r="N26" s="20">
        <f t="shared" si="0"/>
        <v>1</v>
      </c>
      <c r="O26" s="31">
        <f t="shared" si="1"/>
        <v>3</v>
      </c>
      <c r="P26" s="16"/>
    </row>
    <row r="27" spans="1:16" ht="28.8" x14ac:dyDescent="0.25">
      <c r="A27" s="16">
        <v>26</v>
      </c>
      <c r="B27" s="16" t="s">
        <v>708</v>
      </c>
      <c r="C27" s="16" t="s">
        <v>709</v>
      </c>
      <c r="D27" s="20">
        <v>1</v>
      </c>
      <c r="E27" s="20" t="s">
        <v>754</v>
      </c>
      <c r="F27" s="21">
        <v>1</v>
      </c>
      <c r="G27" s="20" t="s">
        <v>12</v>
      </c>
      <c r="H27" s="20" t="s">
        <v>36</v>
      </c>
      <c r="I27" s="20" t="s">
        <v>66</v>
      </c>
      <c r="J27" s="20"/>
      <c r="K27" s="20" t="s">
        <v>80</v>
      </c>
      <c r="L27" s="20" t="s">
        <v>755</v>
      </c>
      <c r="M27" s="31">
        <v>15</v>
      </c>
      <c r="N27" s="20">
        <f t="shared" si="0"/>
        <v>1</v>
      </c>
      <c r="O27" s="31">
        <f t="shared" si="1"/>
        <v>15</v>
      </c>
      <c r="P27" s="16"/>
    </row>
    <row r="28" spans="1:16" ht="28.8" x14ac:dyDescent="0.25">
      <c r="A28" s="16">
        <v>27</v>
      </c>
      <c r="B28" s="16" t="s">
        <v>708</v>
      </c>
      <c r="C28" s="16" t="s">
        <v>709</v>
      </c>
      <c r="D28" s="20">
        <v>1</v>
      </c>
      <c r="E28" s="20" t="s">
        <v>756</v>
      </c>
      <c r="F28" s="21">
        <v>1</v>
      </c>
      <c r="G28" s="20" t="s">
        <v>12</v>
      </c>
      <c r="H28" s="20" t="s">
        <v>36</v>
      </c>
      <c r="I28" s="20" t="s">
        <v>66</v>
      </c>
      <c r="J28" s="20"/>
      <c r="K28" s="20" t="s">
        <v>80</v>
      </c>
      <c r="L28" s="20" t="s">
        <v>757</v>
      </c>
      <c r="M28" s="31">
        <v>25</v>
      </c>
      <c r="N28" s="20">
        <f t="shared" si="0"/>
        <v>1</v>
      </c>
      <c r="O28" s="31">
        <f t="shared" si="1"/>
        <v>25</v>
      </c>
      <c r="P28" s="16"/>
    </row>
    <row r="29" spans="1:16" x14ac:dyDescent="0.25">
      <c r="A29" s="16">
        <v>28</v>
      </c>
      <c r="B29" s="16" t="s">
        <v>708</v>
      </c>
      <c r="C29" s="16" t="s">
        <v>709</v>
      </c>
      <c r="D29" s="20">
        <v>1</v>
      </c>
      <c r="E29" s="20" t="s">
        <v>758</v>
      </c>
      <c r="F29" s="21">
        <v>1</v>
      </c>
      <c r="G29" s="20" t="s">
        <v>12</v>
      </c>
      <c r="H29" s="20" t="s">
        <v>27</v>
      </c>
      <c r="I29" s="20" t="s">
        <v>67</v>
      </c>
      <c r="J29" s="20" t="s">
        <v>758</v>
      </c>
      <c r="K29" s="20" t="s">
        <v>81</v>
      </c>
      <c r="L29" s="20" t="s">
        <v>758</v>
      </c>
      <c r="M29" s="25">
        <v>2099</v>
      </c>
      <c r="N29" s="20">
        <f t="shared" si="0"/>
        <v>1</v>
      </c>
      <c r="O29" s="31">
        <f t="shared" si="1"/>
        <v>2099</v>
      </c>
      <c r="P29" s="16"/>
    </row>
    <row r="30" spans="1:16" x14ac:dyDescent="0.25">
      <c r="A30" s="16">
        <v>29</v>
      </c>
      <c r="B30" s="16" t="s">
        <v>708</v>
      </c>
      <c r="C30" s="16" t="s">
        <v>709</v>
      </c>
      <c r="D30" s="20">
        <v>1</v>
      </c>
      <c r="E30" s="20" t="s">
        <v>759</v>
      </c>
      <c r="F30" s="21">
        <v>1</v>
      </c>
      <c r="G30" s="20" t="s">
        <v>12</v>
      </c>
      <c r="H30" s="20" t="s">
        <v>27</v>
      </c>
      <c r="I30" s="20" t="s">
        <v>67</v>
      </c>
      <c r="J30" s="20" t="s">
        <v>759</v>
      </c>
      <c r="K30" s="20" t="s">
        <v>81</v>
      </c>
      <c r="L30" s="20" t="s">
        <v>759</v>
      </c>
      <c r="M30" s="31">
        <v>6999</v>
      </c>
      <c r="N30" s="20">
        <f t="shared" si="0"/>
        <v>1</v>
      </c>
      <c r="O30" s="31">
        <f t="shared" si="1"/>
        <v>6999</v>
      </c>
      <c r="P30" s="16"/>
    </row>
    <row r="31" spans="1:16" x14ac:dyDescent="0.25">
      <c r="A31" s="16">
        <v>30</v>
      </c>
      <c r="B31" s="16" t="s">
        <v>708</v>
      </c>
      <c r="C31" s="16" t="s">
        <v>760</v>
      </c>
      <c r="D31" s="20">
        <v>6</v>
      </c>
      <c r="E31" s="20" t="s">
        <v>761</v>
      </c>
      <c r="F31" s="21">
        <v>1</v>
      </c>
      <c r="G31" s="20" t="s">
        <v>12</v>
      </c>
      <c r="H31" s="20" t="s">
        <v>37</v>
      </c>
      <c r="I31" s="20" t="s">
        <v>67</v>
      </c>
      <c r="J31" s="20" t="s">
        <v>762</v>
      </c>
      <c r="K31" s="20" t="s">
        <v>763</v>
      </c>
      <c r="L31" s="20" t="s">
        <v>141</v>
      </c>
      <c r="M31" s="31">
        <v>72.099999999999994</v>
      </c>
      <c r="N31" s="20">
        <f t="shared" si="0"/>
        <v>6</v>
      </c>
      <c r="O31" s="31">
        <f t="shared" si="1"/>
        <v>432.59999999999997</v>
      </c>
      <c r="P31" s="16"/>
    </row>
    <row r="32" spans="1:16" ht="28.8" x14ac:dyDescent="0.25">
      <c r="A32" s="16">
        <v>31</v>
      </c>
      <c r="B32" s="16" t="s">
        <v>708</v>
      </c>
      <c r="C32" s="16" t="s">
        <v>760</v>
      </c>
      <c r="D32" s="20">
        <v>6</v>
      </c>
      <c r="E32" s="20" t="s">
        <v>760</v>
      </c>
      <c r="F32" s="21">
        <v>1</v>
      </c>
      <c r="G32" s="20" t="s">
        <v>12</v>
      </c>
      <c r="H32" s="20" t="s">
        <v>18</v>
      </c>
      <c r="I32" s="20" t="s">
        <v>31</v>
      </c>
      <c r="J32" s="20"/>
      <c r="K32" s="20" t="s">
        <v>84</v>
      </c>
      <c r="L32" s="20" t="s">
        <v>764</v>
      </c>
      <c r="M32" s="31">
        <v>45</v>
      </c>
      <c r="N32" s="20">
        <f t="shared" si="0"/>
        <v>6</v>
      </c>
      <c r="O32" s="31">
        <f t="shared" si="1"/>
        <v>270</v>
      </c>
      <c r="P32" s="16"/>
    </row>
    <row r="33" spans="1:16" ht="28.8" x14ac:dyDescent="0.25">
      <c r="A33" s="16">
        <v>32</v>
      </c>
      <c r="B33" s="16" t="s">
        <v>708</v>
      </c>
      <c r="C33" s="16" t="s">
        <v>760</v>
      </c>
      <c r="D33" s="20">
        <v>6</v>
      </c>
      <c r="E33" s="20" t="s">
        <v>765</v>
      </c>
      <c r="F33" s="21">
        <v>2</v>
      </c>
      <c r="G33" s="20" t="s">
        <v>12</v>
      </c>
      <c r="H33" s="20" t="s">
        <v>36</v>
      </c>
      <c r="I33" s="20" t="s">
        <v>66</v>
      </c>
      <c r="J33" s="20"/>
      <c r="K33" s="20" t="s">
        <v>80</v>
      </c>
      <c r="L33" s="20" t="s">
        <v>712</v>
      </c>
      <c r="M33" s="31">
        <v>25</v>
      </c>
      <c r="N33" s="20">
        <f t="shared" si="0"/>
        <v>12</v>
      </c>
      <c r="O33" s="31">
        <f t="shared" si="1"/>
        <v>300</v>
      </c>
      <c r="P33" s="16"/>
    </row>
    <row r="34" spans="1:16" ht="28.8" x14ac:dyDescent="0.25">
      <c r="A34" s="16">
        <v>33</v>
      </c>
      <c r="B34" s="16" t="s">
        <v>708</v>
      </c>
      <c r="C34" s="16" t="s">
        <v>760</v>
      </c>
      <c r="D34" s="20">
        <v>6</v>
      </c>
      <c r="E34" s="20" t="s">
        <v>766</v>
      </c>
      <c r="F34" s="21">
        <v>2</v>
      </c>
      <c r="G34" s="20" t="s">
        <v>12</v>
      </c>
      <c r="H34" s="20" t="s">
        <v>37</v>
      </c>
      <c r="I34" s="20" t="s">
        <v>67</v>
      </c>
      <c r="J34" s="20" t="s">
        <v>767</v>
      </c>
      <c r="K34" s="20" t="s">
        <v>768</v>
      </c>
      <c r="L34" s="20" t="s">
        <v>141</v>
      </c>
      <c r="M34" s="31">
        <v>6</v>
      </c>
      <c r="N34" s="20">
        <f t="shared" si="0"/>
        <v>12</v>
      </c>
      <c r="O34" s="31">
        <f t="shared" si="1"/>
        <v>72</v>
      </c>
      <c r="P34" s="16"/>
    </row>
    <row r="35" spans="1:16" ht="28.8" x14ac:dyDescent="0.25">
      <c r="A35" s="16">
        <v>34</v>
      </c>
      <c r="B35" s="16" t="s">
        <v>708</v>
      </c>
      <c r="C35" s="16" t="s">
        <v>760</v>
      </c>
      <c r="D35" s="20">
        <v>6</v>
      </c>
      <c r="E35" s="20" t="s">
        <v>769</v>
      </c>
      <c r="F35" s="21">
        <v>1</v>
      </c>
      <c r="G35" s="20" t="s">
        <v>12</v>
      </c>
      <c r="H35" s="20" t="s">
        <v>37</v>
      </c>
      <c r="I35" s="20" t="s">
        <v>67</v>
      </c>
      <c r="J35" s="20" t="s">
        <v>770</v>
      </c>
      <c r="K35" s="20" t="s">
        <v>771</v>
      </c>
      <c r="L35" s="20" t="s">
        <v>141</v>
      </c>
      <c r="M35" s="31">
        <v>30</v>
      </c>
      <c r="N35" s="20">
        <f t="shared" si="0"/>
        <v>6</v>
      </c>
      <c r="O35" s="31">
        <f t="shared" si="1"/>
        <v>180</v>
      </c>
      <c r="P35" s="16"/>
    </row>
    <row r="36" spans="1:16" ht="28.8" x14ac:dyDescent="0.25">
      <c r="A36" s="16">
        <v>35</v>
      </c>
      <c r="B36" s="16" t="s">
        <v>708</v>
      </c>
      <c r="C36" s="16" t="s">
        <v>760</v>
      </c>
      <c r="D36" s="20">
        <v>6</v>
      </c>
      <c r="E36" s="20" t="s">
        <v>772</v>
      </c>
      <c r="F36" s="21">
        <v>1</v>
      </c>
      <c r="G36" s="20" t="s">
        <v>12</v>
      </c>
      <c r="H36" s="20" t="s">
        <v>18</v>
      </c>
      <c r="I36" s="20" t="s">
        <v>31</v>
      </c>
      <c r="J36" s="20"/>
      <c r="K36" s="20" t="s">
        <v>84</v>
      </c>
      <c r="L36" s="20" t="s">
        <v>773</v>
      </c>
      <c r="M36" s="31">
        <v>26</v>
      </c>
      <c r="N36" s="20">
        <f t="shared" si="0"/>
        <v>6</v>
      </c>
      <c r="O36" s="31">
        <f t="shared" si="1"/>
        <v>156</v>
      </c>
      <c r="P36" s="16"/>
    </row>
    <row r="37" spans="1:16" ht="28.8" x14ac:dyDescent="0.25">
      <c r="A37" s="16">
        <v>36</v>
      </c>
      <c r="B37" s="16" t="s">
        <v>708</v>
      </c>
      <c r="C37" s="16" t="s">
        <v>760</v>
      </c>
      <c r="D37" s="20">
        <v>6</v>
      </c>
      <c r="E37" s="20" t="s">
        <v>774</v>
      </c>
      <c r="F37" s="21">
        <v>1</v>
      </c>
      <c r="G37" s="20" t="s">
        <v>12</v>
      </c>
      <c r="H37" s="20" t="s">
        <v>37</v>
      </c>
      <c r="I37" s="20" t="s">
        <v>67</v>
      </c>
      <c r="J37" s="20" t="s">
        <v>770</v>
      </c>
      <c r="K37" s="20" t="s">
        <v>775</v>
      </c>
      <c r="L37" s="20" t="s">
        <v>776</v>
      </c>
      <c r="M37" s="31">
        <v>11.5</v>
      </c>
      <c r="N37" s="20">
        <f t="shared" si="0"/>
        <v>6</v>
      </c>
      <c r="O37" s="31">
        <f t="shared" si="1"/>
        <v>69</v>
      </c>
      <c r="P37" s="16"/>
    </row>
    <row r="38" spans="1:16" ht="28.8" x14ac:dyDescent="0.25">
      <c r="A38" s="16">
        <v>37</v>
      </c>
      <c r="B38" s="16" t="s">
        <v>708</v>
      </c>
      <c r="C38" s="16" t="s">
        <v>760</v>
      </c>
      <c r="D38" s="20">
        <v>6</v>
      </c>
      <c r="E38" s="15" t="s">
        <v>777</v>
      </c>
      <c r="F38" s="21">
        <v>1</v>
      </c>
      <c r="G38" s="20" t="s">
        <v>12</v>
      </c>
      <c r="H38" s="20" t="s">
        <v>27</v>
      </c>
      <c r="I38" s="20" t="s">
        <v>67</v>
      </c>
      <c r="J38" s="20" t="s">
        <v>778</v>
      </c>
      <c r="K38" s="20" t="s">
        <v>81</v>
      </c>
      <c r="L38" s="20" t="s">
        <v>778</v>
      </c>
      <c r="M38" s="31">
        <v>1299.5</v>
      </c>
      <c r="N38" s="20">
        <f t="shared" si="0"/>
        <v>6</v>
      </c>
      <c r="O38" s="31">
        <f t="shared" si="1"/>
        <v>7797</v>
      </c>
      <c r="P38" s="16"/>
    </row>
    <row r="39" spans="1:16" x14ac:dyDescent="0.25">
      <c r="A39" s="16">
        <v>38</v>
      </c>
      <c r="B39" s="16" t="s">
        <v>708</v>
      </c>
      <c r="C39" s="16" t="s">
        <v>760</v>
      </c>
      <c r="D39" s="20">
        <v>6</v>
      </c>
      <c r="E39" s="15" t="s">
        <v>779</v>
      </c>
      <c r="F39" s="21">
        <v>1</v>
      </c>
      <c r="G39" s="20" t="s">
        <v>12</v>
      </c>
      <c r="H39" s="20" t="s">
        <v>41</v>
      </c>
      <c r="I39" s="20" t="s">
        <v>31</v>
      </c>
      <c r="J39" s="20"/>
      <c r="K39" s="20" t="s">
        <v>84</v>
      </c>
      <c r="L39" s="20" t="s">
        <v>238</v>
      </c>
      <c r="M39" s="31">
        <v>20</v>
      </c>
      <c r="N39" s="20">
        <f t="shared" si="0"/>
        <v>6</v>
      </c>
      <c r="O39" s="31">
        <f t="shared" si="1"/>
        <v>120</v>
      </c>
      <c r="P39" s="16"/>
    </row>
    <row r="40" spans="1:16" x14ac:dyDescent="0.25">
      <c r="A40" s="16">
        <v>39</v>
      </c>
      <c r="B40" s="16" t="s">
        <v>708</v>
      </c>
      <c r="C40" s="16" t="s">
        <v>760</v>
      </c>
      <c r="D40" s="20">
        <v>6</v>
      </c>
      <c r="E40" s="20" t="s">
        <v>780</v>
      </c>
      <c r="F40" s="21">
        <v>2</v>
      </c>
      <c r="G40" s="20" t="s">
        <v>12</v>
      </c>
      <c r="H40" s="20" t="s">
        <v>41</v>
      </c>
      <c r="I40" s="20" t="s">
        <v>31</v>
      </c>
      <c r="J40" s="20"/>
      <c r="K40" s="20" t="s">
        <v>84</v>
      </c>
      <c r="L40" s="20" t="s">
        <v>238</v>
      </c>
      <c r="M40" s="31">
        <v>20</v>
      </c>
      <c r="N40" s="20">
        <f t="shared" si="0"/>
        <v>12</v>
      </c>
      <c r="O40" s="31">
        <f t="shared" si="1"/>
        <v>240</v>
      </c>
      <c r="P40" s="16"/>
    </row>
    <row r="41" spans="1:16" ht="28.8" x14ac:dyDescent="0.25">
      <c r="A41" s="16">
        <v>40</v>
      </c>
      <c r="B41" s="16" t="s">
        <v>708</v>
      </c>
      <c r="C41" s="16" t="s">
        <v>760</v>
      </c>
      <c r="D41" s="20">
        <v>6</v>
      </c>
      <c r="E41" s="20" t="s">
        <v>781</v>
      </c>
      <c r="F41" s="21">
        <v>1</v>
      </c>
      <c r="G41" s="20" t="s">
        <v>12</v>
      </c>
      <c r="H41" s="20" t="s">
        <v>35</v>
      </c>
      <c r="I41" s="20" t="s">
        <v>65</v>
      </c>
      <c r="J41" s="20"/>
      <c r="K41" s="20" t="s">
        <v>80</v>
      </c>
      <c r="L41" s="20" t="s">
        <v>731</v>
      </c>
      <c r="M41" s="31">
        <v>80</v>
      </c>
      <c r="N41" s="20">
        <f t="shared" si="0"/>
        <v>6</v>
      </c>
      <c r="O41" s="31">
        <f t="shared" si="1"/>
        <v>480</v>
      </c>
      <c r="P41" s="16"/>
    </row>
    <row r="42" spans="1:16" x14ac:dyDescent="0.25">
      <c r="A42" s="16">
        <v>41</v>
      </c>
      <c r="B42" s="16" t="s">
        <v>159</v>
      </c>
      <c r="C42" s="16" t="s">
        <v>48</v>
      </c>
      <c r="D42" s="20">
        <v>1</v>
      </c>
      <c r="E42" s="20" t="s">
        <v>782</v>
      </c>
      <c r="F42" s="21">
        <v>1</v>
      </c>
      <c r="G42" s="20" t="s">
        <v>12</v>
      </c>
      <c r="H42" s="20" t="s">
        <v>41</v>
      </c>
      <c r="I42" s="20" t="s">
        <v>65</v>
      </c>
      <c r="J42" s="20"/>
      <c r="K42" s="20" t="s">
        <v>80</v>
      </c>
      <c r="L42" s="20" t="s">
        <v>583</v>
      </c>
      <c r="M42" s="31">
        <v>40.86</v>
      </c>
      <c r="N42" s="20">
        <f t="shared" si="0"/>
        <v>1</v>
      </c>
      <c r="O42" s="31">
        <f t="shared" si="1"/>
        <v>40.86</v>
      </c>
      <c r="P42" s="16"/>
    </row>
    <row r="43" spans="1:16" x14ac:dyDescent="0.25">
      <c r="A43" s="16">
        <v>42</v>
      </c>
      <c r="B43" s="16" t="s">
        <v>159</v>
      </c>
      <c r="C43" s="16" t="s">
        <v>48</v>
      </c>
      <c r="D43" s="20">
        <v>1</v>
      </c>
      <c r="E43" s="20" t="s">
        <v>633</v>
      </c>
      <c r="F43" s="21">
        <v>1</v>
      </c>
      <c r="G43" s="20" t="s">
        <v>11</v>
      </c>
      <c r="H43" s="20" t="s">
        <v>27</v>
      </c>
      <c r="I43" s="20" t="s">
        <v>67</v>
      </c>
      <c r="J43" s="20" t="s">
        <v>511</v>
      </c>
      <c r="K43" s="20" t="s">
        <v>81</v>
      </c>
      <c r="L43" s="20" t="s">
        <v>511</v>
      </c>
      <c r="M43" s="31">
        <v>95</v>
      </c>
      <c r="N43" s="20">
        <f t="shared" si="0"/>
        <v>1</v>
      </c>
      <c r="O43" s="31">
        <f t="shared" si="1"/>
        <v>95</v>
      </c>
      <c r="P43" s="16"/>
    </row>
    <row r="44" spans="1:16" x14ac:dyDescent="0.25">
      <c r="A44" s="16">
        <v>43</v>
      </c>
      <c r="B44" s="16" t="s">
        <v>159</v>
      </c>
      <c r="C44" s="16" t="s">
        <v>48</v>
      </c>
      <c r="D44" s="20">
        <v>1</v>
      </c>
      <c r="E44" s="20" t="s">
        <v>45</v>
      </c>
      <c r="F44" s="21">
        <v>1</v>
      </c>
      <c r="G44" s="20" t="s">
        <v>12</v>
      </c>
      <c r="H44" s="20" t="s">
        <v>27</v>
      </c>
      <c r="I44" s="20" t="s">
        <v>67</v>
      </c>
      <c r="J44" s="20" t="s">
        <v>86</v>
      </c>
      <c r="K44" s="20" t="s">
        <v>81</v>
      </c>
      <c r="L44" s="20" t="s">
        <v>46</v>
      </c>
      <c r="M44" s="31">
        <v>299</v>
      </c>
      <c r="N44" s="20">
        <f t="shared" si="0"/>
        <v>1</v>
      </c>
      <c r="O44" s="31">
        <f t="shared" si="1"/>
        <v>299</v>
      </c>
      <c r="P44" s="16"/>
    </row>
    <row r="45" spans="1:16" x14ac:dyDescent="0.25">
      <c r="A45" s="16">
        <v>44</v>
      </c>
      <c r="B45" s="16" t="s">
        <v>159</v>
      </c>
      <c r="C45" s="16" t="s">
        <v>48</v>
      </c>
      <c r="D45" s="20">
        <v>1</v>
      </c>
      <c r="E45" s="20" t="s">
        <v>783</v>
      </c>
      <c r="F45" s="21">
        <v>1</v>
      </c>
      <c r="G45" s="20" t="s">
        <v>14</v>
      </c>
      <c r="H45" s="20" t="s">
        <v>22</v>
      </c>
      <c r="I45" s="20" t="s">
        <v>31</v>
      </c>
      <c r="J45" s="20"/>
      <c r="K45" s="20" t="s">
        <v>84</v>
      </c>
      <c r="L45" s="20" t="s">
        <v>141</v>
      </c>
      <c r="M45" s="31">
        <v>10</v>
      </c>
      <c r="N45" s="20">
        <f t="shared" si="0"/>
        <v>1</v>
      </c>
      <c r="O45" s="31">
        <f t="shared" si="1"/>
        <v>10</v>
      </c>
      <c r="P45" s="16"/>
    </row>
    <row r="46" spans="1:16" x14ac:dyDescent="0.25">
      <c r="A46" s="16">
        <v>45</v>
      </c>
      <c r="B46" s="16" t="s">
        <v>159</v>
      </c>
      <c r="C46" s="16" t="s">
        <v>48</v>
      </c>
      <c r="D46" s="20">
        <v>1</v>
      </c>
      <c r="E46" s="20" t="s">
        <v>784</v>
      </c>
      <c r="F46" s="21">
        <v>1</v>
      </c>
      <c r="G46" s="20" t="s">
        <v>12</v>
      </c>
      <c r="H46" s="20" t="s">
        <v>41</v>
      </c>
      <c r="I46" s="20" t="s">
        <v>32</v>
      </c>
      <c r="J46" s="20"/>
      <c r="K46" s="20" t="s">
        <v>84</v>
      </c>
      <c r="L46" s="20" t="s">
        <v>238</v>
      </c>
      <c r="M46" s="31">
        <v>20</v>
      </c>
      <c r="N46" s="20">
        <f t="shared" si="0"/>
        <v>1</v>
      </c>
      <c r="O46" s="31">
        <f t="shared" si="1"/>
        <v>20</v>
      </c>
      <c r="P46" s="16"/>
    </row>
    <row r="47" spans="1:16" x14ac:dyDescent="0.25">
      <c r="A47" s="16">
        <v>46</v>
      </c>
      <c r="B47" s="16" t="s">
        <v>159</v>
      </c>
      <c r="C47" s="16" t="s">
        <v>785</v>
      </c>
      <c r="D47" s="20">
        <v>1</v>
      </c>
      <c r="E47" s="20" t="s">
        <v>785</v>
      </c>
      <c r="F47" s="21">
        <v>1</v>
      </c>
      <c r="G47" s="20" t="s">
        <v>14</v>
      </c>
      <c r="H47" s="20" t="s">
        <v>0</v>
      </c>
      <c r="I47" s="20" t="s">
        <v>66</v>
      </c>
      <c r="J47" s="20"/>
      <c r="K47" s="20" t="s">
        <v>80</v>
      </c>
      <c r="L47" s="20" t="s">
        <v>583</v>
      </c>
      <c r="M47" s="31">
        <v>50</v>
      </c>
      <c r="N47" s="20">
        <f t="shared" si="0"/>
        <v>1</v>
      </c>
      <c r="O47" s="31">
        <f t="shared" si="1"/>
        <v>50</v>
      </c>
      <c r="P47" s="16"/>
    </row>
    <row r="48" spans="1:16" ht="28.8" x14ac:dyDescent="0.25">
      <c r="A48" s="16">
        <v>47</v>
      </c>
      <c r="B48" s="16" t="s">
        <v>159</v>
      </c>
      <c r="C48" s="16" t="s">
        <v>159</v>
      </c>
      <c r="D48" s="20">
        <v>1</v>
      </c>
      <c r="E48" s="20" t="s">
        <v>786</v>
      </c>
      <c r="F48" s="21">
        <v>1</v>
      </c>
      <c r="G48" s="20" t="s">
        <v>14</v>
      </c>
      <c r="H48" s="20" t="s">
        <v>36</v>
      </c>
      <c r="I48" s="20" t="s">
        <v>66</v>
      </c>
      <c r="J48" s="20"/>
      <c r="K48" s="20" t="s">
        <v>80</v>
      </c>
      <c r="L48" s="20" t="s">
        <v>712</v>
      </c>
      <c r="M48" s="31">
        <v>30</v>
      </c>
      <c r="N48" s="20">
        <f t="shared" si="0"/>
        <v>1</v>
      </c>
      <c r="O48" s="31">
        <f t="shared" si="1"/>
        <v>30</v>
      </c>
      <c r="P48" s="16"/>
    </row>
    <row r="49" spans="1:16" x14ac:dyDescent="0.25">
      <c r="A49" s="16">
        <v>48</v>
      </c>
      <c r="B49" s="16" t="s">
        <v>159</v>
      </c>
      <c r="C49" s="16" t="s">
        <v>159</v>
      </c>
      <c r="D49" s="20">
        <v>1</v>
      </c>
      <c r="E49" s="20" t="s">
        <v>564</v>
      </c>
      <c r="F49" s="21">
        <v>2</v>
      </c>
      <c r="G49" s="20" t="s">
        <v>14</v>
      </c>
      <c r="H49" s="20" t="s">
        <v>27</v>
      </c>
      <c r="I49" s="20" t="s">
        <v>67</v>
      </c>
      <c r="J49" s="20" t="s">
        <v>326</v>
      </c>
      <c r="K49" s="20" t="s">
        <v>81</v>
      </c>
      <c r="L49" s="20" t="s">
        <v>326</v>
      </c>
      <c r="M49" s="31">
        <v>899</v>
      </c>
      <c r="N49" s="20">
        <f t="shared" si="0"/>
        <v>2</v>
      </c>
      <c r="O49" s="31">
        <f t="shared" si="1"/>
        <v>1798</v>
      </c>
      <c r="P49" s="16"/>
    </row>
    <row r="50" spans="1:16" ht="28.8" x14ac:dyDescent="0.25">
      <c r="A50" s="16">
        <v>49</v>
      </c>
      <c r="B50" s="16" t="s">
        <v>159</v>
      </c>
      <c r="C50" s="16" t="s">
        <v>159</v>
      </c>
      <c r="D50" s="20">
        <v>1</v>
      </c>
      <c r="E50" s="20" t="s">
        <v>787</v>
      </c>
      <c r="F50" s="21">
        <v>1</v>
      </c>
      <c r="G50" s="20" t="s">
        <v>14</v>
      </c>
      <c r="H50" s="20" t="s">
        <v>36</v>
      </c>
      <c r="I50" s="20" t="s">
        <v>66</v>
      </c>
      <c r="J50" s="20"/>
      <c r="K50" s="20" t="s">
        <v>80</v>
      </c>
      <c r="L50" s="20" t="s">
        <v>712</v>
      </c>
      <c r="M50" s="31">
        <v>40</v>
      </c>
      <c r="N50" s="20">
        <f t="shared" si="0"/>
        <v>1</v>
      </c>
      <c r="O50" s="31">
        <f t="shared" si="1"/>
        <v>40</v>
      </c>
      <c r="P50" s="16"/>
    </row>
    <row r="51" spans="1:16" ht="28.8" x14ac:dyDescent="0.25">
      <c r="A51" s="16">
        <v>50</v>
      </c>
      <c r="B51" s="16" t="s">
        <v>159</v>
      </c>
      <c r="C51" s="16" t="s">
        <v>159</v>
      </c>
      <c r="D51" s="20">
        <v>1</v>
      </c>
      <c r="E51" s="20" t="s">
        <v>788</v>
      </c>
      <c r="F51" s="21">
        <v>1</v>
      </c>
      <c r="G51" s="20" t="s">
        <v>14</v>
      </c>
      <c r="H51" s="20" t="s">
        <v>36</v>
      </c>
      <c r="I51" s="20" t="s">
        <v>66</v>
      </c>
      <c r="J51" s="20"/>
      <c r="K51" s="20" t="s">
        <v>80</v>
      </c>
      <c r="L51" s="20" t="s">
        <v>712</v>
      </c>
      <c r="M51" s="31">
        <v>40</v>
      </c>
      <c r="N51" s="20">
        <f t="shared" si="0"/>
        <v>1</v>
      </c>
      <c r="O51" s="31">
        <f t="shared" si="1"/>
        <v>40</v>
      </c>
      <c r="P51" s="16"/>
    </row>
    <row r="52" spans="1:16" ht="28.8" x14ac:dyDescent="0.25">
      <c r="A52" s="16">
        <v>51</v>
      </c>
      <c r="B52" s="16" t="s">
        <v>159</v>
      </c>
      <c r="C52" s="16" t="s">
        <v>159</v>
      </c>
      <c r="D52" s="20">
        <v>1</v>
      </c>
      <c r="E52" s="20" t="s">
        <v>789</v>
      </c>
      <c r="F52" s="21">
        <v>1</v>
      </c>
      <c r="G52" s="20" t="s">
        <v>14</v>
      </c>
      <c r="H52" s="20" t="s">
        <v>36</v>
      </c>
      <c r="I52" s="20" t="s">
        <v>66</v>
      </c>
      <c r="J52" s="20"/>
      <c r="K52" s="20" t="s">
        <v>80</v>
      </c>
      <c r="L52" s="20" t="s">
        <v>712</v>
      </c>
      <c r="M52" s="31">
        <v>40</v>
      </c>
      <c r="N52" s="20">
        <f t="shared" si="0"/>
        <v>1</v>
      </c>
      <c r="O52" s="31">
        <f t="shared" si="1"/>
        <v>40</v>
      </c>
      <c r="P52" s="16"/>
    </row>
    <row r="53" spans="1:16" x14ac:dyDescent="0.25">
      <c r="A53" s="16">
        <v>52</v>
      </c>
      <c r="B53" s="16" t="s">
        <v>159</v>
      </c>
      <c r="C53" s="16" t="s">
        <v>159</v>
      </c>
      <c r="D53" s="20">
        <v>1</v>
      </c>
      <c r="E53" s="20" t="s">
        <v>790</v>
      </c>
      <c r="F53" s="21">
        <v>2</v>
      </c>
      <c r="G53" s="20" t="s">
        <v>14</v>
      </c>
      <c r="H53" s="20" t="s">
        <v>22</v>
      </c>
      <c r="I53" s="20" t="s">
        <v>31</v>
      </c>
      <c r="J53" s="20"/>
      <c r="K53" s="20" t="s">
        <v>84</v>
      </c>
      <c r="L53" s="20" t="s">
        <v>141</v>
      </c>
      <c r="M53" s="31">
        <v>5</v>
      </c>
      <c r="N53" s="20">
        <f t="shared" si="0"/>
        <v>2</v>
      </c>
      <c r="O53" s="31">
        <f t="shared" si="1"/>
        <v>10</v>
      </c>
      <c r="P53" s="16"/>
    </row>
    <row r="54" spans="1:16" x14ac:dyDescent="0.25">
      <c r="A54" s="16">
        <v>53</v>
      </c>
      <c r="B54" s="16" t="s">
        <v>159</v>
      </c>
      <c r="C54" s="16" t="s">
        <v>159</v>
      </c>
      <c r="D54" s="20">
        <v>1</v>
      </c>
      <c r="E54" s="20" t="s">
        <v>791</v>
      </c>
      <c r="F54" s="21">
        <v>1</v>
      </c>
      <c r="G54" s="20" t="s">
        <v>14</v>
      </c>
      <c r="H54" s="20" t="s">
        <v>22</v>
      </c>
      <c r="I54" s="20" t="s">
        <v>31</v>
      </c>
      <c r="J54" s="20"/>
      <c r="K54" s="20" t="s">
        <v>84</v>
      </c>
      <c r="L54" s="20" t="s">
        <v>141</v>
      </c>
      <c r="M54" s="31">
        <v>5</v>
      </c>
      <c r="N54" s="20">
        <f t="shared" si="0"/>
        <v>1</v>
      </c>
      <c r="O54" s="31">
        <f t="shared" si="1"/>
        <v>5</v>
      </c>
      <c r="P54" s="16"/>
    </row>
    <row r="55" spans="1:16" x14ac:dyDescent="0.25">
      <c r="A55" s="16">
        <v>54</v>
      </c>
      <c r="B55" s="16" t="s">
        <v>159</v>
      </c>
      <c r="C55" s="16" t="s">
        <v>159</v>
      </c>
      <c r="D55" s="20">
        <v>1</v>
      </c>
      <c r="E55" s="20" t="s">
        <v>792</v>
      </c>
      <c r="F55" s="21">
        <v>1</v>
      </c>
      <c r="G55" s="20" t="s">
        <v>14</v>
      </c>
      <c r="H55" s="20" t="s">
        <v>22</v>
      </c>
      <c r="I55" s="20" t="s">
        <v>31</v>
      </c>
      <c r="J55" s="20"/>
      <c r="K55" s="20" t="s">
        <v>84</v>
      </c>
      <c r="L55" s="20" t="s">
        <v>141</v>
      </c>
      <c r="M55" s="31">
        <v>10</v>
      </c>
      <c r="N55" s="20">
        <f t="shared" si="0"/>
        <v>1</v>
      </c>
      <c r="O55" s="31">
        <f t="shared" si="1"/>
        <v>10</v>
      </c>
      <c r="P55" s="16"/>
    </row>
    <row r="56" spans="1:16" x14ac:dyDescent="0.25">
      <c r="A56" s="16">
        <v>55</v>
      </c>
      <c r="B56" s="16" t="s">
        <v>159</v>
      </c>
      <c r="C56" s="16" t="s">
        <v>159</v>
      </c>
      <c r="D56" s="20">
        <v>1</v>
      </c>
      <c r="E56" s="20" t="s">
        <v>793</v>
      </c>
      <c r="F56" s="21">
        <v>1</v>
      </c>
      <c r="G56" s="20" t="s">
        <v>14</v>
      </c>
      <c r="H56" s="20" t="s">
        <v>22</v>
      </c>
      <c r="I56" s="20" t="s">
        <v>31</v>
      </c>
      <c r="J56" s="20"/>
      <c r="K56" s="20" t="s">
        <v>84</v>
      </c>
      <c r="L56" s="20" t="s">
        <v>141</v>
      </c>
      <c r="M56" s="31">
        <v>10</v>
      </c>
      <c r="N56" s="20">
        <f t="shared" si="0"/>
        <v>1</v>
      </c>
      <c r="O56" s="31">
        <f t="shared" si="1"/>
        <v>10</v>
      </c>
      <c r="P56" s="16"/>
    </row>
    <row r="57" spans="1:16" x14ac:dyDescent="0.25">
      <c r="A57" s="16">
        <v>56</v>
      </c>
      <c r="B57" s="16" t="s">
        <v>159</v>
      </c>
      <c r="C57" s="16" t="s">
        <v>159</v>
      </c>
      <c r="D57" s="20">
        <v>1</v>
      </c>
      <c r="E57" s="20" t="s">
        <v>615</v>
      </c>
      <c r="F57" s="21">
        <v>2</v>
      </c>
      <c r="G57" s="20" t="s">
        <v>14</v>
      </c>
      <c r="H57" s="20" t="s">
        <v>37</v>
      </c>
      <c r="I57" s="20" t="s">
        <v>67</v>
      </c>
      <c r="J57" s="20"/>
      <c r="K57" s="20" t="s">
        <v>140</v>
      </c>
      <c r="L57" s="20" t="s">
        <v>616</v>
      </c>
      <c r="M57" s="31">
        <v>89</v>
      </c>
      <c r="N57" s="20">
        <f t="shared" si="0"/>
        <v>2</v>
      </c>
      <c r="O57" s="31">
        <f t="shared" si="1"/>
        <v>178</v>
      </c>
      <c r="P57" s="16"/>
    </row>
    <row r="58" spans="1:16" x14ac:dyDescent="0.25">
      <c r="A58" s="16">
        <v>57</v>
      </c>
      <c r="B58" s="16" t="s">
        <v>159</v>
      </c>
      <c r="C58" s="16" t="s">
        <v>159</v>
      </c>
      <c r="D58" s="20">
        <v>1</v>
      </c>
      <c r="E58" s="20" t="s">
        <v>433</v>
      </c>
      <c r="F58" s="21">
        <v>2</v>
      </c>
      <c r="G58" s="20" t="s">
        <v>14</v>
      </c>
      <c r="H58" s="20" t="s">
        <v>27</v>
      </c>
      <c r="I58" s="20" t="s">
        <v>67</v>
      </c>
      <c r="J58" s="20">
        <v>3508</v>
      </c>
      <c r="K58" s="20" t="s">
        <v>81</v>
      </c>
      <c r="L58" s="20">
        <v>3508</v>
      </c>
      <c r="M58" s="31">
        <v>599</v>
      </c>
      <c r="N58" s="20">
        <f t="shared" si="0"/>
        <v>2</v>
      </c>
      <c r="O58" s="31">
        <f t="shared" si="1"/>
        <v>1198</v>
      </c>
      <c r="P58" s="16"/>
    </row>
    <row r="59" spans="1:16" x14ac:dyDescent="0.25">
      <c r="A59" s="16">
        <v>58</v>
      </c>
      <c r="B59" s="16" t="s">
        <v>159</v>
      </c>
      <c r="C59" s="16" t="s">
        <v>159</v>
      </c>
      <c r="D59" s="20">
        <v>1</v>
      </c>
      <c r="E59" s="20" t="s">
        <v>617</v>
      </c>
      <c r="F59" s="21">
        <v>2</v>
      </c>
      <c r="G59" s="20" t="s">
        <v>11</v>
      </c>
      <c r="H59" s="20" t="s">
        <v>27</v>
      </c>
      <c r="I59" s="20" t="s">
        <v>67</v>
      </c>
      <c r="J59" s="20" t="s">
        <v>280</v>
      </c>
      <c r="K59" s="20" t="s">
        <v>81</v>
      </c>
      <c r="L59" s="20" t="s">
        <v>280</v>
      </c>
      <c r="M59" s="31">
        <v>399</v>
      </c>
      <c r="N59" s="20">
        <f t="shared" si="0"/>
        <v>2</v>
      </c>
      <c r="O59" s="31">
        <f t="shared" si="1"/>
        <v>798</v>
      </c>
      <c r="P59" s="16"/>
    </row>
    <row r="60" spans="1:16" ht="28.8" x14ac:dyDescent="0.25">
      <c r="A60" s="16">
        <v>59</v>
      </c>
      <c r="B60" s="16" t="s">
        <v>159</v>
      </c>
      <c r="C60" s="16" t="s">
        <v>159</v>
      </c>
      <c r="D60" s="20">
        <v>1</v>
      </c>
      <c r="E60" s="20" t="s">
        <v>794</v>
      </c>
      <c r="F60" s="21">
        <v>1</v>
      </c>
      <c r="G60" s="20" t="s">
        <v>14</v>
      </c>
      <c r="H60" s="20" t="s">
        <v>35</v>
      </c>
      <c r="I60" s="20" t="s">
        <v>65</v>
      </c>
      <c r="J60" s="20"/>
      <c r="K60" s="20" t="s">
        <v>80</v>
      </c>
      <c r="L60" s="20" t="s">
        <v>712</v>
      </c>
      <c r="M60" s="31">
        <v>40</v>
      </c>
      <c r="N60" s="20">
        <f t="shared" si="0"/>
        <v>1</v>
      </c>
      <c r="O60" s="31">
        <f t="shared" si="1"/>
        <v>40</v>
      </c>
      <c r="P60" s="16"/>
    </row>
    <row r="61" spans="1:16" ht="28.8" x14ac:dyDescent="0.25">
      <c r="A61" s="16">
        <v>60</v>
      </c>
      <c r="B61" s="16" t="s">
        <v>159</v>
      </c>
      <c r="C61" s="16" t="s">
        <v>159</v>
      </c>
      <c r="D61" s="20">
        <v>1</v>
      </c>
      <c r="E61" s="20" t="s">
        <v>795</v>
      </c>
      <c r="F61" s="21">
        <v>1</v>
      </c>
      <c r="G61" s="20" t="s">
        <v>14</v>
      </c>
      <c r="H61" s="20" t="s">
        <v>35</v>
      </c>
      <c r="I61" s="20" t="s">
        <v>65</v>
      </c>
      <c r="J61" s="20"/>
      <c r="K61" s="20" t="s">
        <v>80</v>
      </c>
      <c r="L61" s="20" t="s">
        <v>712</v>
      </c>
      <c r="M61" s="31">
        <v>40</v>
      </c>
      <c r="N61" s="20">
        <f t="shared" si="0"/>
        <v>1</v>
      </c>
      <c r="O61" s="31">
        <f t="shared" si="1"/>
        <v>40</v>
      </c>
      <c r="P61" s="16"/>
    </row>
    <row r="62" spans="1:16" x14ac:dyDescent="0.25">
      <c r="A62" s="16">
        <v>61</v>
      </c>
      <c r="B62" s="16" t="s">
        <v>159</v>
      </c>
      <c r="C62" s="16" t="s">
        <v>159</v>
      </c>
      <c r="D62" s="20">
        <v>1</v>
      </c>
      <c r="E62" s="20" t="s">
        <v>796</v>
      </c>
      <c r="F62" s="21">
        <v>1</v>
      </c>
      <c r="G62" s="20" t="s">
        <v>14</v>
      </c>
      <c r="H62" s="20" t="s">
        <v>41</v>
      </c>
      <c r="I62" s="20" t="s">
        <v>65</v>
      </c>
      <c r="J62" s="20"/>
      <c r="K62" s="20" t="s">
        <v>80</v>
      </c>
      <c r="L62" s="20" t="s">
        <v>583</v>
      </c>
      <c r="M62" s="31">
        <v>40</v>
      </c>
      <c r="N62" s="20">
        <f t="shared" si="0"/>
        <v>1</v>
      </c>
      <c r="O62" s="31">
        <f t="shared" si="1"/>
        <v>40</v>
      </c>
      <c r="P62" s="16"/>
    </row>
    <row r="63" spans="1:16" ht="28.8" x14ac:dyDescent="0.25">
      <c r="A63" s="16">
        <v>62</v>
      </c>
      <c r="B63" s="16" t="s">
        <v>159</v>
      </c>
      <c r="C63" s="16" t="s">
        <v>159</v>
      </c>
      <c r="D63" s="20">
        <v>1</v>
      </c>
      <c r="E63" s="20" t="s">
        <v>797</v>
      </c>
      <c r="F63" s="21">
        <v>1</v>
      </c>
      <c r="G63" s="20" t="s">
        <v>14</v>
      </c>
      <c r="H63" s="20" t="s">
        <v>36</v>
      </c>
      <c r="I63" s="20" t="s">
        <v>65</v>
      </c>
      <c r="J63" s="20"/>
      <c r="K63" s="20" t="s">
        <v>80</v>
      </c>
      <c r="L63" s="20" t="s">
        <v>731</v>
      </c>
      <c r="M63" s="31">
        <v>20</v>
      </c>
      <c r="N63" s="20">
        <f t="shared" si="0"/>
        <v>1</v>
      </c>
      <c r="O63" s="31">
        <f t="shared" si="1"/>
        <v>20</v>
      </c>
      <c r="P63" s="16"/>
    </row>
    <row r="64" spans="1:16" ht="28.8" x14ac:dyDescent="0.25">
      <c r="A64" s="16">
        <v>63</v>
      </c>
      <c r="B64" s="16" t="s">
        <v>159</v>
      </c>
      <c r="C64" s="16" t="s">
        <v>159</v>
      </c>
      <c r="D64" s="20">
        <v>1</v>
      </c>
      <c r="E64" s="20" t="s">
        <v>798</v>
      </c>
      <c r="F64" s="21">
        <v>1</v>
      </c>
      <c r="G64" s="20" t="s">
        <v>14</v>
      </c>
      <c r="H64" s="20" t="s">
        <v>36</v>
      </c>
      <c r="I64" s="20" t="s">
        <v>65</v>
      </c>
      <c r="J64" s="20"/>
      <c r="K64" s="20" t="s">
        <v>80</v>
      </c>
      <c r="L64" s="20" t="s">
        <v>731</v>
      </c>
      <c r="M64" s="31">
        <v>20</v>
      </c>
      <c r="N64" s="20">
        <f t="shared" si="0"/>
        <v>1</v>
      </c>
      <c r="O64" s="31">
        <f t="shared" si="1"/>
        <v>20</v>
      </c>
      <c r="P64" s="16"/>
    </row>
    <row r="65" spans="1:16" ht="28.8" x14ac:dyDescent="0.25">
      <c r="A65" s="16">
        <v>64</v>
      </c>
      <c r="B65" s="16" t="s">
        <v>159</v>
      </c>
      <c r="C65" s="16" t="s">
        <v>159</v>
      </c>
      <c r="D65" s="20">
        <v>1</v>
      </c>
      <c r="E65" s="20" t="s">
        <v>799</v>
      </c>
      <c r="F65" s="21">
        <v>1</v>
      </c>
      <c r="G65" s="20" t="s">
        <v>14</v>
      </c>
      <c r="H65" s="20" t="s">
        <v>36</v>
      </c>
      <c r="I65" s="20" t="s">
        <v>65</v>
      </c>
      <c r="J65" s="20"/>
      <c r="K65" s="20" t="s">
        <v>80</v>
      </c>
      <c r="L65" s="20" t="s">
        <v>731</v>
      </c>
      <c r="M65" s="31">
        <v>40</v>
      </c>
      <c r="N65" s="20">
        <f t="shared" si="0"/>
        <v>1</v>
      </c>
      <c r="O65" s="31">
        <f t="shared" si="1"/>
        <v>40</v>
      </c>
      <c r="P65" s="16"/>
    </row>
    <row r="66" spans="1:16" x14ac:dyDescent="0.25">
      <c r="A66" s="16">
        <v>65</v>
      </c>
      <c r="B66" s="16" t="s">
        <v>159</v>
      </c>
      <c r="C66" s="16" t="s">
        <v>159</v>
      </c>
      <c r="D66" s="20">
        <v>1</v>
      </c>
      <c r="E66" s="20" t="s">
        <v>800</v>
      </c>
      <c r="F66" s="21">
        <v>1</v>
      </c>
      <c r="G66" s="20" t="s">
        <v>20</v>
      </c>
      <c r="H66" s="20" t="s">
        <v>25</v>
      </c>
      <c r="I66" s="20" t="s">
        <v>67</v>
      </c>
      <c r="J66" s="20" t="s">
        <v>88</v>
      </c>
      <c r="K66" s="20" t="s">
        <v>87</v>
      </c>
      <c r="L66" s="20" t="s">
        <v>89</v>
      </c>
      <c r="M66" s="31">
        <v>1599</v>
      </c>
      <c r="N66" s="20">
        <f t="shared" ref="N66:N67" si="2">D66*F66</f>
        <v>1</v>
      </c>
      <c r="O66" s="31">
        <f t="shared" ref="O66:O67" si="3">M66*N66</f>
        <v>1599</v>
      </c>
      <c r="P66" s="16"/>
    </row>
    <row r="67" spans="1:16" x14ac:dyDescent="0.25">
      <c r="A67" s="16">
        <v>66</v>
      </c>
      <c r="B67" s="16" t="s">
        <v>159</v>
      </c>
      <c r="C67" s="16" t="s">
        <v>159</v>
      </c>
      <c r="D67" s="20">
        <v>1</v>
      </c>
      <c r="E67" s="20" t="s">
        <v>62</v>
      </c>
      <c r="F67" s="21">
        <v>1</v>
      </c>
      <c r="G67" s="20" t="s">
        <v>20</v>
      </c>
      <c r="H67" s="20" t="s">
        <v>25</v>
      </c>
      <c r="I67" s="20" t="s">
        <v>67</v>
      </c>
      <c r="J67" s="20" t="s">
        <v>801</v>
      </c>
      <c r="K67" s="20" t="s">
        <v>802</v>
      </c>
      <c r="L67" s="20"/>
      <c r="M67" s="31">
        <v>2000</v>
      </c>
      <c r="N67" s="20">
        <f t="shared" si="2"/>
        <v>1</v>
      </c>
      <c r="O67" s="31">
        <f t="shared" si="3"/>
        <v>2000</v>
      </c>
      <c r="P67" s="16"/>
    </row>
    <row r="69" spans="1:16" x14ac:dyDescent="0.25">
      <c r="N69" s="18" t="s">
        <v>7</v>
      </c>
      <c r="O69" s="25">
        <f>SUM(表1_389[父模块该物料总价
（计算）])</f>
        <v>38233.769</v>
      </c>
    </row>
  </sheetData>
  <dataConsolidate/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7A7A738-3487-40D1-8893-C9EED49B4FE9}">
          <x14:formula1>
            <xm:f>下拉菜单选项!$C$2:$C$7</xm:f>
          </x14:formula1>
          <xm:sqref>I68:I102</xm:sqref>
        </x14:dataValidation>
        <x14:dataValidation type="list" allowBlank="1" showInputMessage="1" showErrorMessage="1" xr:uid="{620478D3-2251-4C63-8BCC-5507ABA31AF1}">
          <x14:formula1>
            <xm:f>下拉菜单选项!$B$2:$B$14</xm:f>
          </x14:formula1>
          <xm:sqref>H68:H102</xm:sqref>
        </x14:dataValidation>
        <x14:dataValidation type="list" allowBlank="1" showInputMessage="1" showErrorMessage="1" xr:uid="{357C9937-B2FA-43BA-8B69-D17E634475D9}">
          <x14:formula1>
            <xm:f>下拉菜单选项!$A$2:$A$5</xm:f>
          </x14:formula1>
          <xm:sqref>G68:G102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3AB4-65DC-4FFF-AB1B-623F209EAB56}">
  <sheetPr codeName="Sheet12"/>
  <dimension ref="A1:P72"/>
  <sheetViews>
    <sheetView workbookViewId="0">
      <pane ySplit="1" topLeftCell="A2" activePane="bottomLeft" state="frozen"/>
      <selection activeCell="A14" sqref="A14"/>
      <selection pane="bottomLeft" activeCell="S63" sqref="S63"/>
    </sheetView>
  </sheetViews>
  <sheetFormatPr defaultColWidth="12.21875" defaultRowHeight="14.4" x14ac:dyDescent="0.25"/>
  <cols>
    <col min="1" max="1" width="7.109375" style="15" customWidth="1"/>
    <col min="2" max="4" width="12.21875" style="15"/>
    <col min="5" max="5" width="21.6640625" style="15" bestFit="1" customWidth="1"/>
    <col min="6" max="7" width="12.21875" style="15"/>
    <col min="8" max="8" width="15.21875" style="15" customWidth="1"/>
    <col min="9" max="9" width="15.109375" style="15" customWidth="1"/>
    <col min="10" max="10" width="17.21875" style="15" customWidth="1"/>
    <col min="11" max="11" width="15.109375" style="15" customWidth="1"/>
    <col min="12" max="12" width="14.88671875" style="15" customWidth="1"/>
    <col min="13" max="13" width="14.21875" style="15" customWidth="1"/>
    <col min="14" max="14" width="12.21875" style="18"/>
    <col min="15" max="16384" width="12.21875" style="15"/>
  </cols>
  <sheetData>
    <row r="1" spans="1:16" ht="57.6" x14ac:dyDescent="0.25">
      <c r="A1" s="11" t="s">
        <v>40</v>
      </c>
      <c r="B1" s="11" t="s">
        <v>92</v>
      </c>
      <c r="C1" s="11" t="s">
        <v>93</v>
      </c>
      <c r="D1" s="11" t="s">
        <v>52</v>
      </c>
      <c r="E1" s="11" t="s">
        <v>76</v>
      </c>
      <c r="F1" s="12" t="s">
        <v>91</v>
      </c>
      <c r="G1" s="11" t="s">
        <v>53</v>
      </c>
      <c r="H1" s="11" t="s">
        <v>50</v>
      </c>
      <c r="I1" s="11" t="s">
        <v>51</v>
      </c>
      <c r="J1" s="11" t="s">
        <v>79</v>
      </c>
      <c r="K1" s="11" t="s">
        <v>83</v>
      </c>
      <c r="L1" s="11" t="s">
        <v>77</v>
      </c>
      <c r="M1" s="13" t="s">
        <v>69</v>
      </c>
      <c r="N1" s="14" t="s">
        <v>70</v>
      </c>
      <c r="O1" s="14" t="s">
        <v>71</v>
      </c>
      <c r="P1" s="11" t="s">
        <v>39</v>
      </c>
    </row>
    <row r="2" spans="1:16" s="19" customFormat="1" x14ac:dyDescent="0.25">
      <c r="A2" s="16">
        <v>1</v>
      </c>
      <c r="B2" s="16" t="s">
        <v>49</v>
      </c>
      <c r="C2" s="16" t="s">
        <v>614</v>
      </c>
      <c r="D2" s="16">
        <v>1</v>
      </c>
      <c r="E2" s="16" t="s">
        <v>615</v>
      </c>
      <c r="F2" s="17">
        <v>6</v>
      </c>
      <c r="G2" s="16" t="s">
        <v>14</v>
      </c>
      <c r="H2" s="16" t="s">
        <v>37</v>
      </c>
      <c r="I2" s="16" t="s">
        <v>67</v>
      </c>
      <c r="J2" s="16"/>
      <c r="K2" s="16" t="s">
        <v>140</v>
      </c>
      <c r="L2" s="16" t="s">
        <v>616</v>
      </c>
      <c r="M2" s="16">
        <v>89</v>
      </c>
      <c r="N2" s="16">
        <f t="shared" ref="N2:N65" si="0">D2*F2</f>
        <v>6</v>
      </c>
      <c r="O2" s="16">
        <f t="shared" ref="O2:O65" si="1">M2*N2</f>
        <v>534</v>
      </c>
      <c r="P2" s="16"/>
    </row>
    <row r="3" spans="1:16" s="19" customFormat="1" x14ac:dyDescent="0.25">
      <c r="A3" s="16">
        <v>2</v>
      </c>
      <c r="B3" s="16" t="s">
        <v>49</v>
      </c>
      <c r="C3" s="16" t="s">
        <v>614</v>
      </c>
      <c r="D3" s="16">
        <v>1</v>
      </c>
      <c r="E3" s="16" t="s">
        <v>433</v>
      </c>
      <c r="F3" s="17">
        <v>7</v>
      </c>
      <c r="G3" s="16" t="s">
        <v>14</v>
      </c>
      <c r="H3" s="16" t="s">
        <v>27</v>
      </c>
      <c r="I3" s="16" t="s">
        <v>67</v>
      </c>
      <c r="J3" s="16">
        <v>3508</v>
      </c>
      <c r="K3" s="16" t="s">
        <v>81</v>
      </c>
      <c r="L3" s="16">
        <v>3508</v>
      </c>
      <c r="M3" s="16">
        <v>599</v>
      </c>
      <c r="N3" s="16">
        <f t="shared" si="0"/>
        <v>7</v>
      </c>
      <c r="O3" s="16">
        <f t="shared" si="1"/>
        <v>4193</v>
      </c>
      <c r="P3" s="16"/>
    </row>
    <row r="4" spans="1:16" s="19" customFormat="1" x14ac:dyDescent="0.25">
      <c r="A4" s="16">
        <v>3</v>
      </c>
      <c r="B4" s="16" t="s">
        <v>49</v>
      </c>
      <c r="C4" s="16" t="s">
        <v>614</v>
      </c>
      <c r="D4" s="16">
        <v>1</v>
      </c>
      <c r="E4" s="16" t="s">
        <v>617</v>
      </c>
      <c r="F4" s="17">
        <v>7</v>
      </c>
      <c r="G4" s="16" t="s">
        <v>11</v>
      </c>
      <c r="H4" s="16" t="s">
        <v>27</v>
      </c>
      <c r="I4" s="16" t="s">
        <v>67</v>
      </c>
      <c r="J4" s="16" t="s">
        <v>280</v>
      </c>
      <c r="K4" s="16" t="s">
        <v>81</v>
      </c>
      <c r="L4" s="16" t="s">
        <v>280</v>
      </c>
      <c r="M4" s="16">
        <v>399</v>
      </c>
      <c r="N4" s="16">
        <f t="shared" si="0"/>
        <v>7</v>
      </c>
      <c r="O4" s="16">
        <f t="shared" si="1"/>
        <v>2793</v>
      </c>
      <c r="P4" s="16"/>
    </row>
    <row r="5" spans="1:16" s="19" customFormat="1" ht="28.8" x14ac:dyDescent="0.25">
      <c r="A5" s="16">
        <v>4</v>
      </c>
      <c r="B5" s="16" t="s">
        <v>49</v>
      </c>
      <c r="C5" s="16" t="s">
        <v>614</v>
      </c>
      <c r="D5" s="16">
        <v>1</v>
      </c>
      <c r="E5" s="16" t="s">
        <v>618</v>
      </c>
      <c r="F5" s="17">
        <v>4</v>
      </c>
      <c r="G5" s="16" t="s">
        <v>14</v>
      </c>
      <c r="H5" s="16" t="s">
        <v>35</v>
      </c>
      <c r="I5" s="16" t="s">
        <v>65</v>
      </c>
      <c r="J5" s="16"/>
      <c r="K5" s="16" t="s">
        <v>80</v>
      </c>
      <c r="L5" s="16" t="s">
        <v>619</v>
      </c>
      <c r="M5" s="16">
        <v>5</v>
      </c>
      <c r="N5" s="16">
        <f t="shared" si="0"/>
        <v>4</v>
      </c>
      <c r="O5" s="16">
        <f t="shared" si="1"/>
        <v>20</v>
      </c>
      <c r="P5" s="16"/>
    </row>
    <row r="6" spans="1:16" s="19" customFormat="1" x14ac:dyDescent="0.25">
      <c r="A6" s="16">
        <v>5</v>
      </c>
      <c r="B6" s="16" t="s">
        <v>49</v>
      </c>
      <c r="C6" s="16" t="s">
        <v>614</v>
      </c>
      <c r="D6" s="16">
        <v>1</v>
      </c>
      <c r="E6" s="16" t="s">
        <v>620</v>
      </c>
      <c r="F6" s="17">
        <v>4</v>
      </c>
      <c r="G6" s="16" t="s">
        <v>14</v>
      </c>
      <c r="H6" s="16" t="s">
        <v>22</v>
      </c>
      <c r="I6" s="16" t="s">
        <v>31</v>
      </c>
      <c r="J6" s="16"/>
      <c r="K6" s="16" t="s">
        <v>84</v>
      </c>
      <c r="L6" s="16" t="s">
        <v>141</v>
      </c>
      <c r="M6" s="16">
        <v>8</v>
      </c>
      <c r="N6" s="16">
        <f t="shared" si="0"/>
        <v>4</v>
      </c>
      <c r="O6" s="16">
        <f t="shared" si="1"/>
        <v>32</v>
      </c>
      <c r="P6" s="16"/>
    </row>
    <row r="7" spans="1:16" s="19" customFormat="1" x14ac:dyDescent="0.25">
      <c r="A7" s="16">
        <v>6</v>
      </c>
      <c r="B7" s="16" t="s">
        <v>49</v>
      </c>
      <c r="C7" s="16" t="s">
        <v>614</v>
      </c>
      <c r="D7" s="16">
        <v>1</v>
      </c>
      <c r="E7" s="16" t="s">
        <v>621</v>
      </c>
      <c r="F7" s="17">
        <v>4</v>
      </c>
      <c r="G7" s="16" t="s">
        <v>14</v>
      </c>
      <c r="H7" s="16" t="s">
        <v>22</v>
      </c>
      <c r="I7" s="16" t="s">
        <v>31</v>
      </c>
      <c r="J7" s="16"/>
      <c r="K7" s="16" t="s">
        <v>84</v>
      </c>
      <c r="L7" s="16" t="s">
        <v>141</v>
      </c>
      <c r="M7" s="16">
        <v>4</v>
      </c>
      <c r="N7" s="16">
        <f t="shared" si="0"/>
        <v>4</v>
      </c>
      <c r="O7" s="16">
        <f t="shared" si="1"/>
        <v>16</v>
      </c>
      <c r="P7" s="16"/>
    </row>
    <row r="8" spans="1:16" s="19" customFormat="1" x14ac:dyDescent="0.25">
      <c r="A8" s="16">
        <v>7</v>
      </c>
      <c r="B8" s="16" t="s">
        <v>49</v>
      </c>
      <c r="C8" s="16" t="s">
        <v>614</v>
      </c>
      <c r="D8" s="16">
        <v>1</v>
      </c>
      <c r="E8" s="16" t="s">
        <v>622</v>
      </c>
      <c r="F8" s="17">
        <v>4</v>
      </c>
      <c r="G8" s="16" t="s">
        <v>14</v>
      </c>
      <c r="H8" s="16" t="s">
        <v>22</v>
      </c>
      <c r="I8" s="16" t="s">
        <v>31</v>
      </c>
      <c r="J8" s="16"/>
      <c r="K8" s="16" t="s">
        <v>84</v>
      </c>
      <c r="L8" s="16" t="s">
        <v>141</v>
      </c>
      <c r="M8" s="16">
        <v>10</v>
      </c>
      <c r="N8" s="16">
        <f t="shared" si="0"/>
        <v>4</v>
      </c>
      <c r="O8" s="16">
        <f t="shared" si="1"/>
        <v>40</v>
      </c>
      <c r="P8" s="16"/>
    </row>
    <row r="9" spans="1:16" s="19" customFormat="1" ht="28.8" x14ac:dyDescent="0.25">
      <c r="A9" s="16">
        <v>8</v>
      </c>
      <c r="B9" s="16" t="s">
        <v>49</v>
      </c>
      <c r="C9" s="16" t="s">
        <v>614</v>
      </c>
      <c r="D9" s="16">
        <v>1</v>
      </c>
      <c r="E9" s="16" t="s">
        <v>623</v>
      </c>
      <c r="F9" s="17">
        <v>2</v>
      </c>
      <c r="G9" s="16" t="s">
        <v>14</v>
      </c>
      <c r="H9" s="16" t="s">
        <v>35</v>
      </c>
      <c r="I9" s="16" t="s">
        <v>65</v>
      </c>
      <c r="J9" s="16"/>
      <c r="K9" s="16" t="s">
        <v>80</v>
      </c>
      <c r="L9" s="16" t="s">
        <v>619</v>
      </c>
      <c r="M9" s="16">
        <v>15</v>
      </c>
      <c r="N9" s="16">
        <f t="shared" si="0"/>
        <v>2</v>
      </c>
      <c r="O9" s="16">
        <f t="shared" si="1"/>
        <v>30</v>
      </c>
      <c r="P9" s="16"/>
    </row>
    <row r="10" spans="1:16" s="19" customFormat="1" ht="28.8" x14ac:dyDescent="0.25">
      <c r="A10" s="16">
        <v>9</v>
      </c>
      <c r="B10" s="16" t="s">
        <v>49</v>
      </c>
      <c r="C10" s="16" t="s">
        <v>614</v>
      </c>
      <c r="D10" s="16">
        <v>1</v>
      </c>
      <c r="E10" s="16" t="s">
        <v>624</v>
      </c>
      <c r="F10" s="17">
        <v>2</v>
      </c>
      <c r="G10" s="16" t="s">
        <v>14</v>
      </c>
      <c r="H10" s="16" t="s">
        <v>35</v>
      </c>
      <c r="I10" s="16" t="s">
        <v>65</v>
      </c>
      <c r="J10" s="16"/>
      <c r="K10" s="16" t="s">
        <v>80</v>
      </c>
      <c r="L10" s="16" t="s">
        <v>625</v>
      </c>
      <c r="M10" s="16">
        <v>50</v>
      </c>
      <c r="N10" s="16">
        <f t="shared" si="0"/>
        <v>2</v>
      </c>
      <c r="O10" s="16">
        <f t="shared" si="1"/>
        <v>100</v>
      </c>
      <c r="P10" s="16"/>
    </row>
    <row r="11" spans="1:16" s="19" customFormat="1" ht="28.8" x14ac:dyDescent="0.25">
      <c r="A11" s="16">
        <v>10</v>
      </c>
      <c r="B11" s="16" t="s">
        <v>49</v>
      </c>
      <c r="C11" s="16" t="s">
        <v>614</v>
      </c>
      <c r="D11" s="16">
        <v>1</v>
      </c>
      <c r="E11" s="16" t="s">
        <v>626</v>
      </c>
      <c r="F11" s="17">
        <v>1</v>
      </c>
      <c r="G11" s="16" t="s">
        <v>14</v>
      </c>
      <c r="H11" s="16" t="s">
        <v>35</v>
      </c>
      <c r="I11" s="16" t="s">
        <v>65</v>
      </c>
      <c r="J11" s="16"/>
      <c r="K11" s="16" t="s">
        <v>80</v>
      </c>
      <c r="L11" s="16" t="s">
        <v>625</v>
      </c>
      <c r="M11" s="16">
        <v>50</v>
      </c>
      <c r="N11" s="16">
        <f t="shared" si="0"/>
        <v>1</v>
      </c>
      <c r="O11" s="16">
        <f t="shared" si="1"/>
        <v>50</v>
      </c>
      <c r="P11" s="16"/>
    </row>
    <row r="12" spans="1:16" s="19" customFormat="1" ht="28.8" x14ac:dyDescent="0.25">
      <c r="A12" s="16">
        <v>11</v>
      </c>
      <c r="B12" s="16" t="s">
        <v>49</v>
      </c>
      <c r="C12" s="16" t="s">
        <v>614</v>
      </c>
      <c r="D12" s="16">
        <v>1</v>
      </c>
      <c r="E12" s="16" t="s">
        <v>627</v>
      </c>
      <c r="F12" s="17">
        <v>8</v>
      </c>
      <c r="G12" s="16" t="s">
        <v>12</v>
      </c>
      <c r="H12" s="16" t="s">
        <v>35</v>
      </c>
      <c r="I12" s="16" t="s">
        <v>65</v>
      </c>
      <c r="J12" s="16"/>
      <c r="K12" s="16" t="s">
        <v>80</v>
      </c>
      <c r="L12" s="16" t="s">
        <v>625</v>
      </c>
      <c r="M12" s="16">
        <v>20</v>
      </c>
      <c r="N12" s="16">
        <f t="shared" si="0"/>
        <v>8</v>
      </c>
      <c r="O12" s="16">
        <f t="shared" si="1"/>
        <v>160</v>
      </c>
      <c r="P12" s="16"/>
    </row>
    <row r="13" spans="1:16" s="19" customFormat="1" ht="28.8" x14ac:dyDescent="0.25">
      <c r="A13" s="16">
        <v>12</v>
      </c>
      <c r="B13" s="16" t="s">
        <v>49</v>
      </c>
      <c r="C13" s="16" t="s">
        <v>614</v>
      </c>
      <c r="D13" s="16">
        <v>1</v>
      </c>
      <c r="E13" s="16" t="s">
        <v>628</v>
      </c>
      <c r="F13" s="17">
        <v>4</v>
      </c>
      <c r="G13" s="16" t="s">
        <v>14</v>
      </c>
      <c r="H13" s="16" t="s">
        <v>35</v>
      </c>
      <c r="I13" s="16" t="s">
        <v>65</v>
      </c>
      <c r="J13" s="16"/>
      <c r="K13" s="16" t="s">
        <v>80</v>
      </c>
      <c r="L13" s="16" t="s">
        <v>625</v>
      </c>
      <c r="M13" s="16">
        <v>5</v>
      </c>
      <c r="N13" s="16">
        <f t="shared" si="0"/>
        <v>4</v>
      </c>
      <c r="O13" s="16">
        <f t="shared" si="1"/>
        <v>20</v>
      </c>
      <c r="P13" s="16"/>
    </row>
    <row r="14" spans="1:16" ht="28.8" x14ac:dyDescent="0.25">
      <c r="A14" s="16">
        <v>13</v>
      </c>
      <c r="B14" s="16" t="s">
        <v>49</v>
      </c>
      <c r="C14" s="16" t="s">
        <v>614</v>
      </c>
      <c r="D14" s="16">
        <v>1</v>
      </c>
      <c r="E14" s="16" t="s">
        <v>629</v>
      </c>
      <c r="F14" s="17">
        <v>1</v>
      </c>
      <c r="G14" s="16" t="s">
        <v>14</v>
      </c>
      <c r="H14" s="16" t="s">
        <v>35</v>
      </c>
      <c r="I14" s="16" t="s">
        <v>65</v>
      </c>
      <c r="J14" s="16"/>
      <c r="K14" s="16" t="s">
        <v>80</v>
      </c>
      <c r="L14" s="16" t="s">
        <v>630</v>
      </c>
      <c r="M14" s="16">
        <v>5</v>
      </c>
      <c r="N14" s="16">
        <f t="shared" si="0"/>
        <v>1</v>
      </c>
      <c r="O14" s="16">
        <f t="shared" si="1"/>
        <v>5</v>
      </c>
      <c r="P14" s="16"/>
    </row>
    <row r="15" spans="1:16" ht="28.8" x14ac:dyDescent="0.25">
      <c r="A15" s="16">
        <v>14</v>
      </c>
      <c r="B15" s="16" t="s">
        <v>49</v>
      </c>
      <c r="C15" s="16" t="s">
        <v>614</v>
      </c>
      <c r="D15" s="16">
        <v>1</v>
      </c>
      <c r="E15" s="16" t="s">
        <v>631</v>
      </c>
      <c r="F15" s="17">
        <v>1</v>
      </c>
      <c r="G15" s="16" t="s">
        <v>14</v>
      </c>
      <c r="H15" s="16" t="s">
        <v>35</v>
      </c>
      <c r="I15" s="16" t="s">
        <v>65</v>
      </c>
      <c r="J15" s="16"/>
      <c r="K15" s="16" t="s">
        <v>80</v>
      </c>
      <c r="L15" s="16" t="s">
        <v>630</v>
      </c>
      <c r="M15" s="16">
        <v>5</v>
      </c>
      <c r="N15" s="16">
        <f t="shared" si="0"/>
        <v>1</v>
      </c>
      <c r="O15" s="16">
        <f t="shared" si="1"/>
        <v>5</v>
      </c>
      <c r="P15" s="16"/>
    </row>
    <row r="16" spans="1:16" ht="28.8" x14ac:dyDescent="0.25">
      <c r="A16" s="16">
        <v>15</v>
      </c>
      <c r="B16" s="16" t="s">
        <v>49</v>
      </c>
      <c r="C16" s="16" t="s">
        <v>614</v>
      </c>
      <c r="D16" s="16">
        <v>1</v>
      </c>
      <c r="E16" s="16" t="s">
        <v>632</v>
      </c>
      <c r="F16" s="17">
        <v>1</v>
      </c>
      <c r="G16" s="16" t="s">
        <v>14</v>
      </c>
      <c r="H16" s="16" t="s">
        <v>35</v>
      </c>
      <c r="I16" s="16" t="s">
        <v>65</v>
      </c>
      <c r="J16" s="16"/>
      <c r="K16" s="16" t="s">
        <v>80</v>
      </c>
      <c r="L16" s="16" t="s">
        <v>630</v>
      </c>
      <c r="M16" s="16">
        <v>5</v>
      </c>
      <c r="N16" s="16">
        <f t="shared" si="0"/>
        <v>1</v>
      </c>
      <c r="O16" s="16">
        <f t="shared" si="1"/>
        <v>5</v>
      </c>
      <c r="P16" s="16"/>
    </row>
    <row r="17" spans="1:16" x14ac:dyDescent="0.25">
      <c r="A17" s="16">
        <v>16</v>
      </c>
      <c r="B17" s="16" t="s">
        <v>49</v>
      </c>
      <c r="C17" s="16" t="s">
        <v>614</v>
      </c>
      <c r="D17" s="16">
        <v>1</v>
      </c>
      <c r="E17" s="16" t="s">
        <v>45</v>
      </c>
      <c r="F17" s="17">
        <v>2</v>
      </c>
      <c r="G17" s="16" t="s">
        <v>12</v>
      </c>
      <c r="H17" s="16" t="s">
        <v>27</v>
      </c>
      <c r="I17" s="16" t="s">
        <v>67</v>
      </c>
      <c r="J17" s="16" t="s">
        <v>86</v>
      </c>
      <c r="K17" s="16" t="s">
        <v>81</v>
      </c>
      <c r="L17" s="16" t="s">
        <v>46</v>
      </c>
      <c r="M17" s="16">
        <v>299</v>
      </c>
      <c r="N17" s="16">
        <f t="shared" si="0"/>
        <v>2</v>
      </c>
      <c r="O17" s="16">
        <f t="shared" si="1"/>
        <v>598</v>
      </c>
      <c r="P17" s="16"/>
    </row>
    <row r="18" spans="1:16" x14ac:dyDescent="0.25">
      <c r="A18" s="16"/>
      <c r="B18" s="16" t="s">
        <v>49</v>
      </c>
      <c r="C18" s="16" t="s">
        <v>614</v>
      </c>
      <c r="D18" s="16">
        <v>1</v>
      </c>
      <c r="E18" s="16" t="s">
        <v>633</v>
      </c>
      <c r="F18" s="17">
        <v>2</v>
      </c>
      <c r="G18" s="16" t="s">
        <v>11</v>
      </c>
      <c r="H18" s="16" t="s">
        <v>27</v>
      </c>
      <c r="I18" s="16" t="s">
        <v>67</v>
      </c>
      <c r="J18" s="16" t="s">
        <v>511</v>
      </c>
      <c r="K18" s="16" t="s">
        <v>81</v>
      </c>
      <c r="L18" s="16" t="s">
        <v>511</v>
      </c>
      <c r="M18" s="16">
        <v>95</v>
      </c>
      <c r="N18" s="16">
        <f t="shared" si="0"/>
        <v>2</v>
      </c>
      <c r="O18" s="16">
        <f t="shared" si="1"/>
        <v>190</v>
      </c>
      <c r="P18" s="16"/>
    </row>
    <row r="19" spans="1:16" x14ac:dyDescent="0.25">
      <c r="A19" s="16"/>
      <c r="B19" s="16" t="s">
        <v>49</v>
      </c>
      <c r="C19" s="16" t="s">
        <v>614</v>
      </c>
      <c r="D19" s="16">
        <v>1</v>
      </c>
      <c r="E19" s="16" t="s">
        <v>634</v>
      </c>
      <c r="F19" s="17">
        <v>1</v>
      </c>
      <c r="G19" s="16" t="s">
        <v>12</v>
      </c>
      <c r="H19" s="16" t="s">
        <v>41</v>
      </c>
      <c r="I19" s="16" t="s">
        <v>31</v>
      </c>
      <c r="J19" s="16"/>
      <c r="K19" s="16" t="s">
        <v>84</v>
      </c>
      <c r="L19" s="16" t="s">
        <v>238</v>
      </c>
      <c r="M19" s="16">
        <v>10</v>
      </c>
      <c r="N19" s="16">
        <f t="shared" si="0"/>
        <v>1</v>
      </c>
      <c r="O19" s="16">
        <f t="shared" si="1"/>
        <v>10</v>
      </c>
      <c r="P19" s="16"/>
    </row>
    <row r="20" spans="1:16" ht="28.8" x14ac:dyDescent="0.25">
      <c r="A20" s="16"/>
      <c r="B20" s="16" t="s">
        <v>49</v>
      </c>
      <c r="C20" s="16" t="s">
        <v>614</v>
      </c>
      <c r="D20" s="16">
        <v>1</v>
      </c>
      <c r="E20" s="16" t="s">
        <v>635</v>
      </c>
      <c r="F20" s="17">
        <v>1</v>
      </c>
      <c r="G20" s="16" t="s">
        <v>12</v>
      </c>
      <c r="H20" s="16" t="s">
        <v>10</v>
      </c>
      <c r="I20" s="16" t="s">
        <v>31</v>
      </c>
      <c r="J20" s="16"/>
      <c r="K20" s="16" t="s">
        <v>84</v>
      </c>
      <c r="L20" s="16" t="s">
        <v>141</v>
      </c>
      <c r="M20" s="16">
        <v>3</v>
      </c>
      <c r="N20" s="16">
        <f t="shared" si="0"/>
        <v>1</v>
      </c>
      <c r="O20" s="16">
        <f t="shared" si="1"/>
        <v>3</v>
      </c>
      <c r="P20" s="16"/>
    </row>
    <row r="21" spans="1:16" x14ac:dyDescent="0.25">
      <c r="A21" s="16"/>
      <c r="B21" s="16" t="s">
        <v>49</v>
      </c>
      <c r="C21" s="16" t="s">
        <v>614</v>
      </c>
      <c r="D21" s="16">
        <v>1</v>
      </c>
      <c r="E21" s="16" t="s">
        <v>636</v>
      </c>
      <c r="F21" s="17">
        <v>2</v>
      </c>
      <c r="G21" s="16" t="s">
        <v>14</v>
      </c>
      <c r="H21" s="16" t="s">
        <v>37</v>
      </c>
      <c r="I21" s="16" t="s">
        <v>67</v>
      </c>
      <c r="J21" s="16"/>
      <c r="K21" s="16" t="s">
        <v>637</v>
      </c>
      <c r="L21" s="16" t="s">
        <v>470</v>
      </c>
      <c r="M21" s="16">
        <v>60</v>
      </c>
      <c r="N21" s="16">
        <f t="shared" si="0"/>
        <v>2</v>
      </c>
      <c r="O21" s="16">
        <f t="shared" si="1"/>
        <v>120</v>
      </c>
      <c r="P21" s="16"/>
    </row>
    <row r="22" spans="1:16" x14ac:dyDescent="0.25">
      <c r="A22" s="16"/>
      <c r="B22" s="16" t="s">
        <v>49</v>
      </c>
      <c r="C22" s="16" t="s">
        <v>614</v>
      </c>
      <c r="D22" s="16">
        <v>1</v>
      </c>
      <c r="E22" s="16" t="s">
        <v>638</v>
      </c>
      <c r="F22" s="17">
        <v>1</v>
      </c>
      <c r="G22" s="16" t="s">
        <v>12</v>
      </c>
      <c r="H22" s="16" t="s">
        <v>41</v>
      </c>
      <c r="I22" s="16" t="s">
        <v>31</v>
      </c>
      <c r="J22" s="16"/>
      <c r="K22" s="16" t="s">
        <v>84</v>
      </c>
      <c r="L22" s="16" t="s">
        <v>238</v>
      </c>
      <c r="M22" s="16">
        <v>10</v>
      </c>
      <c r="N22" s="16">
        <f t="shared" si="0"/>
        <v>1</v>
      </c>
      <c r="O22" s="16">
        <f t="shared" si="1"/>
        <v>10</v>
      </c>
      <c r="P22" s="16"/>
    </row>
    <row r="23" spans="1:16" x14ac:dyDescent="0.25">
      <c r="A23" s="16"/>
      <c r="B23" s="16" t="s">
        <v>49</v>
      </c>
      <c r="C23" s="16" t="s">
        <v>614</v>
      </c>
      <c r="D23" s="16">
        <v>1</v>
      </c>
      <c r="E23" s="16" t="s">
        <v>639</v>
      </c>
      <c r="F23" s="17">
        <v>2</v>
      </c>
      <c r="G23" s="16" t="s">
        <v>14</v>
      </c>
      <c r="H23" s="16" t="s">
        <v>22</v>
      </c>
      <c r="I23" s="16" t="s">
        <v>31</v>
      </c>
      <c r="J23" s="16"/>
      <c r="K23" s="16" t="s">
        <v>84</v>
      </c>
      <c r="L23" s="16" t="s">
        <v>141</v>
      </c>
      <c r="M23" s="16">
        <v>30</v>
      </c>
      <c r="N23" s="16">
        <f t="shared" si="0"/>
        <v>2</v>
      </c>
      <c r="O23" s="16">
        <f t="shared" si="1"/>
        <v>60</v>
      </c>
      <c r="P23" s="16"/>
    </row>
    <row r="24" spans="1:16" x14ac:dyDescent="0.25">
      <c r="A24" s="16"/>
      <c r="B24" s="16" t="s">
        <v>49</v>
      </c>
      <c r="C24" s="16" t="s">
        <v>614</v>
      </c>
      <c r="D24" s="16">
        <v>1</v>
      </c>
      <c r="E24" s="16" t="s">
        <v>640</v>
      </c>
      <c r="F24" s="17">
        <v>2</v>
      </c>
      <c r="G24" s="16" t="s">
        <v>14</v>
      </c>
      <c r="H24" s="16" t="s">
        <v>22</v>
      </c>
      <c r="I24" s="16" t="s">
        <v>31</v>
      </c>
      <c r="J24" s="16"/>
      <c r="K24" s="16" t="s">
        <v>84</v>
      </c>
      <c r="L24" s="16" t="s">
        <v>141</v>
      </c>
      <c r="M24" s="16">
        <v>20</v>
      </c>
      <c r="N24" s="16">
        <f t="shared" si="0"/>
        <v>2</v>
      </c>
      <c r="O24" s="16">
        <f t="shared" si="1"/>
        <v>40</v>
      </c>
      <c r="P24" s="16"/>
    </row>
    <row r="25" spans="1:16" x14ac:dyDescent="0.25">
      <c r="A25" s="16"/>
      <c r="B25" s="16" t="s">
        <v>49</v>
      </c>
      <c r="C25" s="16" t="s">
        <v>614</v>
      </c>
      <c r="D25" s="16">
        <v>1</v>
      </c>
      <c r="E25" s="16" t="s">
        <v>641</v>
      </c>
      <c r="F25" s="17">
        <v>4</v>
      </c>
      <c r="G25" s="16" t="s">
        <v>14</v>
      </c>
      <c r="H25" s="16" t="s">
        <v>22</v>
      </c>
      <c r="I25" s="16" t="s">
        <v>31</v>
      </c>
      <c r="J25" s="16"/>
      <c r="K25" s="16" t="s">
        <v>84</v>
      </c>
      <c r="L25" s="16" t="s">
        <v>141</v>
      </c>
      <c r="M25" s="16">
        <v>4</v>
      </c>
      <c r="N25" s="16">
        <f t="shared" si="0"/>
        <v>4</v>
      </c>
      <c r="O25" s="16">
        <f t="shared" si="1"/>
        <v>16</v>
      </c>
      <c r="P25" s="16"/>
    </row>
    <row r="26" spans="1:16" x14ac:dyDescent="0.25">
      <c r="A26" s="16"/>
      <c r="B26" s="16" t="s">
        <v>49</v>
      </c>
      <c r="C26" s="16" t="s">
        <v>614</v>
      </c>
      <c r="D26" s="16">
        <v>1</v>
      </c>
      <c r="E26" s="16" t="s">
        <v>642</v>
      </c>
      <c r="F26" s="17">
        <v>1</v>
      </c>
      <c r="G26" s="16" t="s">
        <v>14</v>
      </c>
      <c r="H26" s="16" t="s">
        <v>22</v>
      </c>
      <c r="I26" s="16" t="s">
        <v>31</v>
      </c>
      <c r="J26" s="16"/>
      <c r="K26" s="16" t="s">
        <v>84</v>
      </c>
      <c r="L26" s="16" t="s">
        <v>141</v>
      </c>
      <c r="M26" s="16">
        <v>15</v>
      </c>
      <c r="N26" s="16">
        <f t="shared" si="0"/>
        <v>1</v>
      </c>
      <c r="O26" s="16">
        <f t="shared" si="1"/>
        <v>15</v>
      </c>
      <c r="P26" s="16"/>
    </row>
    <row r="27" spans="1:16" x14ac:dyDescent="0.25">
      <c r="A27" s="16"/>
      <c r="B27" s="16" t="s">
        <v>49</v>
      </c>
      <c r="C27" s="16" t="s">
        <v>614</v>
      </c>
      <c r="D27" s="16">
        <v>1</v>
      </c>
      <c r="E27" s="16" t="s">
        <v>643</v>
      </c>
      <c r="F27" s="17">
        <v>1</v>
      </c>
      <c r="G27" s="16" t="s">
        <v>12</v>
      </c>
      <c r="H27" s="16" t="s">
        <v>10</v>
      </c>
      <c r="I27" s="16" t="s">
        <v>31</v>
      </c>
      <c r="J27" s="16"/>
      <c r="K27" s="16" t="s">
        <v>84</v>
      </c>
      <c r="L27" s="16" t="s">
        <v>141</v>
      </c>
      <c r="M27" s="16">
        <v>3</v>
      </c>
      <c r="N27" s="16">
        <f t="shared" si="0"/>
        <v>1</v>
      </c>
      <c r="O27" s="16">
        <f t="shared" si="1"/>
        <v>3</v>
      </c>
      <c r="P27" s="16"/>
    </row>
    <row r="28" spans="1:16" x14ac:dyDescent="0.25">
      <c r="A28" s="16"/>
      <c r="B28" s="16" t="s">
        <v>49</v>
      </c>
      <c r="C28" s="16" t="s">
        <v>614</v>
      </c>
      <c r="D28" s="16">
        <v>1</v>
      </c>
      <c r="E28" s="16" t="s">
        <v>644</v>
      </c>
      <c r="F28" s="17">
        <v>2</v>
      </c>
      <c r="G28" s="16" t="s">
        <v>11</v>
      </c>
      <c r="H28" s="16"/>
      <c r="I28" s="16"/>
      <c r="J28" s="16"/>
      <c r="K28" s="16"/>
      <c r="L28" s="16"/>
      <c r="M28" s="16"/>
      <c r="N28" s="16">
        <f t="shared" si="0"/>
        <v>2</v>
      </c>
      <c r="O28" s="16">
        <f t="shared" si="1"/>
        <v>0</v>
      </c>
      <c r="P28" s="16"/>
    </row>
    <row r="29" spans="1:16" x14ac:dyDescent="0.25">
      <c r="A29" s="16"/>
      <c r="B29" s="16" t="s">
        <v>49</v>
      </c>
      <c r="C29" s="16" t="s">
        <v>614</v>
      </c>
      <c r="D29" s="16">
        <v>1</v>
      </c>
      <c r="E29" s="16" t="s">
        <v>645</v>
      </c>
      <c r="F29" s="17">
        <v>1</v>
      </c>
      <c r="G29" s="16" t="s">
        <v>14</v>
      </c>
      <c r="H29" s="16" t="s">
        <v>41</v>
      </c>
      <c r="I29" s="16" t="s">
        <v>31</v>
      </c>
      <c r="J29" s="16"/>
      <c r="K29" s="16" t="s">
        <v>84</v>
      </c>
      <c r="L29" s="16" t="s">
        <v>238</v>
      </c>
      <c r="M29" s="16">
        <v>20</v>
      </c>
      <c r="N29" s="16">
        <f t="shared" si="0"/>
        <v>1</v>
      </c>
      <c r="O29" s="16">
        <f t="shared" si="1"/>
        <v>20</v>
      </c>
      <c r="P29" s="16"/>
    </row>
    <row r="30" spans="1:16" x14ac:dyDescent="0.25">
      <c r="A30" s="16"/>
      <c r="B30" s="16" t="s">
        <v>49</v>
      </c>
      <c r="C30" s="16" t="s">
        <v>614</v>
      </c>
      <c r="D30" s="16">
        <v>1</v>
      </c>
      <c r="E30" s="16" t="s">
        <v>646</v>
      </c>
      <c r="F30" s="17">
        <v>2</v>
      </c>
      <c r="G30" s="16" t="s">
        <v>14</v>
      </c>
      <c r="H30" s="16" t="s">
        <v>22</v>
      </c>
      <c r="I30" s="16" t="s">
        <v>31</v>
      </c>
      <c r="J30" s="16"/>
      <c r="K30" s="16" t="s">
        <v>84</v>
      </c>
      <c r="L30" s="16" t="s">
        <v>141</v>
      </c>
      <c r="M30" s="16">
        <v>5</v>
      </c>
      <c r="N30" s="16">
        <f t="shared" si="0"/>
        <v>2</v>
      </c>
      <c r="O30" s="16">
        <f t="shared" si="1"/>
        <v>10</v>
      </c>
      <c r="P30" s="16"/>
    </row>
    <row r="31" spans="1:16" x14ac:dyDescent="0.25">
      <c r="A31" s="16">
        <v>19</v>
      </c>
      <c r="B31" s="16" t="s">
        <v>49</v>
      </c>
      <c r="C31" s="16" t="s">
        <v>614</v>
      </c>
      <c r="D31" s="16">
        <v>1</v>
      </c>
      <c r="E31" s="22" t="s">
        <v>575</v>
      </c>
      <c r="F31" s="17">
        <v>1</v>
      </c>
      <c r="G31" s="16" t="s">
        <v>14</v>
      </c>
      <c r="H31" s="16" t="s">
        <v>37</v>
      </c>
      <c r="I31" s="16" t="s">
        <v>67</v>
      </c>
      <c r="J31" s="22"/>
      <c r="K31" s="16" t="s">
        <v>647</v>
      </c>
      <c r="L31" s="22"/>
      <c r="M31" s="16">
        <v>100</v>
      </c>
      <c r="N31" s="16">
        <f t="shared" si="0"/>
        <v>1</v>
      </c>
      <c r="O31" s="16">
        <f t="shared" si="1"/>
        <v>100</v>
      </c>
      <c r="P31" s="16"/>
    </row>
    <row r="32" spans="1:16" x14ac:dyDescent="0.25">
      <c r="A32" s="16">
        <v>20</v>
      </c>
      <c r="B32" s="16" t="s">
        <v>49</v>
      </c>
      <c r="C32" s="16" t="s">
        <v>614</v>
      </c>
      <c r="D32" s="16">
        <v>1</v>
      </c>
      <c r="E32" s="22" t="s">
        <v>648</v>
      </c>
      <c r="F32" s="17">
        <v>1</v>
      </c>
      <c r="G32" s="16" t="s">
        <v>14</v>
      </c>
      <c r="H32" s="16" t="s">
        <v>37</v>
      </c>
      <c r="I32" s="16" t="s">
        <v>67</v>
      </c>
      <c r="J32" s="22"/>
      <c r="K32" s="16" t="s">
        <v>135</v>
      </c>
      <c r="L32" s="22"/>
      <c r="M32" s="16">
        <v>100</v>
      </c>
      <c r="N32" s="16">
        <f t="shared" si="0"/>
        <v>1</v>
      </c>
      <c r="O32" s="16">
        <f t="shared" si="1"/>
        <v>100</v>
      </c>
      <c r="P32" s="16"/>
    </row>
    <row r="33" spans="1:16" x14ac:dyDescent="0.25">
      <c r="A33" s="16">
        <v>21</v>
      </c>
      <c r="B33" s="16" t="s">
        <v>49</v>
      </c>
      <c r="C33" s="16" t="s">
        <v>649</v>
      </c>
      <c r="D33" s="16">
        <v>1</v>
      </c>
      <c r="E33" s="16" t="s">
        <v>650</v>
      </c>
      <c r="F33" s="17">
        <v>4</v>
      </c>
      <c r="G33" s="16" t="s">
        <v>14</v>
      </c>
      <c r="H33" s="16" t="s">
        <v>22</v>
      </c>
      <c r="I33" s="16" t="s">
        <v>31</v>
      </c>
      <c r="J33" s="16"/>
      <c r="K33" s="16" t="s">
        <v>84</v>
      </c>
      <c r="L33" s="16" t="s">
        <v>141</v>
      </c>
      <c r="M33" s="16">
        <v>3</v>
      </c>
      <c r="N33" s="16">
        <f t="shared" si="0"/>
        <v>4</v>
      </c>
      <c r="O33" s="16">
        <f t="shared" si="1"/>
        <v>12</v>
      </c>
      <c r="P33" s="16"/>
    </row>
    <row r="34" spans="1:16" x14ac:dyDescent="0.25">
      <c r="A34" s="16">
        <v>22</v>
      </c>
      <c r="B34" s="16" t="s">
        <v>49</v>
      </c>
      <c r="C34" s="16" t="s">
        <v>649</v>
      </c>
      <c r="D34" s="16">
        <v>1</v>
      </c>
      <c r="E34" s="16" t="s">
        <v>651</v>
      </c>
      <c r="F34" s="17">
        <v>2</v>
      </c>
      <c r="G34" s="16" t="s">
        <v>14</v>
      </c>
      <c r="H34" s="16" t="s">
        <v>41</v>
      </c>
      <c r="I34" s="16" t="s">
        <v>31</v>
      </c>
      <c r="J34" s="16"/>
      <c r="K34" s="16" t="s">
        <v>84</v>
      </c>
      <c r="L34" s="16" t="s">
        <v>238</v>
      </c>
      <c r="M34" s="16">
        <v>10</v>
      </c>
      <c r="N34" s="16">
        <f t="shared" si="0"/>
        <v>2</v>
      </c>
      <c r="O34" s="16">
        <f t="shared" si="1"/>
        <v>20</v>
      </c>
      <c r="P34" s="16"/>
    </row>
    <row r="35" spans="1:16" x14ac:dyDescent="0.25">
      <c r="A35" s="16">
        <v>23</v>
      </c>
      <c r="B35" s="16" t="s">
        <v>49</v>
      </c>
      <c r="C35" s="16" t="s">
        <v>649</v>
      </c>
      <c r="D35" s="16">
        <v>1</v>
      </c>
      <c r="E35" s="16" t="s">
        <v>652</v>
      </c>
      <c r="F35" s="17">
        <v>1</v>
      </c>
      <c r="G35" s="16" t="s">
        <v>14</v>
      </c>
      <c r="H35" s="16" t="s">
        <v>57</v>
      </c>
      <c r="I35" s="16" t="s">
        <v>65</v>
      </c>
      <c r="J35" s="16"/>
      <c r="K35" s="16" t="s">
        <v>80</v>
      </c>
      <c r="L35" s="16" t="s">
        <v>653</v>
      </c>
      <c r="M35" s="16">
        <v>6</v>
      </c>
      <c r="N35" s="16">
        <f t="shared" si="0"/>
        <v>1</v>
      </c>
      <c r="O35" s="16">
        <f t="shared" si="1"/>
        <v>6</v>
      </c>
      <c r="P35" s="16"/>
    </row>
    <row r="36" spans="1:16" ht="28.8" x14ac:dyDescent="0.25">
      <c r="A36" s="16">
        <v>24</v>
      </c>
      <c r="B36" s="16" t="s">
        <v>49</v>
      </c>
      <c r="C36" s="16" t="s">
        <v>649</v>
      </c>
      <c r="D36" s="16">
        <v>1</v>
      </c>
      <c r="E36" s="16" t="s">
        <v>654</v>
      </c>
      <c r="F36" s="17">
        <v>1</v>
      </c>
      <c r="G36" s="16" t="s">
        <v>14</v>
      </c>
      <c r="H36" s="16" t="s">
        <v>35</v>
      </c>
      <c r="I36" s="16" t="s">
        <v>65</v>
      </c>
      <c r="J36" s="16"/>
      <c r="K36" s="16" t="s">
        <v>80</v>
      </c>
      <c r="L36" s="16" t="s">
        <v>655</v>
      </c>
      <c r="M36" s="16">
        <v>25</v>
      </c>
      <c r="N36" s="16">
        <f t="shared" si="0"/>
        <v>1</v>
      </c>
      <c r="O36" s="16">
        <f t="shared" si="1"/>
        <v>25</v>
      </c>
      <c r="P36" s="16"/>
    </row>
    <row r="37" spans="1:16" x14ac:dyDescent="0.25">
      <c r="A37" s="16">
        <v>25</v>
      </c>
      <c r="B37" s="16" t="s">
        <v>49</v>
      </c>
      <c r="C37" s="16" t="s">
        <v>649</v>
      </c>
      <c r="D37" s="16">
        <v>1</v>
      </c>
      <c r="E37" s="16" t="s">
        <v>656</v>
      </c>
      <c r="F37" s="17">
        <v>4</v>
      </c>
      <c r="G37" s="16" t="s">
        <v>14</v>
      </c>
      <c r="H37" s="16" t="s">
        <v>22</v>
      </c>
      <c r="I37" s="16" t="s">
        <v>31</v>
      </c>
      <c r="J37" s="16"/>
      <c r="K37" s="16" t="s">
        <v>84</v>
      </c>
      <c r="L37" s="16" t="s">
        <v>141</v>
      </c>
      <c r="M37" s="16">
        <v>5</v>
      </c>
      <c r="N37" s="16">
        <f t="shared" si="0"/>
        <v>4</v>
      </c>
      <c r="O37" s="16">
        <f t="shared" si="1"/>
        <v>20</v>
      </c>
      <c r="P37" s="16"/>
    </row>
    <row r="38" spans="1:16" ht="28.8" x14ac:dyDescent="0.25">
      <c r="A38" s="16">
        <v>26</v>
      </c>
      <c r="B38" s="16" t="s">
        <v>49</v>
      </c>
      <c r="C38" s="16" t="s">
        <v>649</v>
      </c>
      <c r="D38" s="16">
        <v>1</v>
      </c>
      <c r="E38" s="16" t="s">
        <v>654</v>
      </c>
      <c r="F38" s="17">
        <v>1</v>
      </c>
      <c r="G38" s="16" t="s">
        <v>14</v>
      </c>
      <c r="H38" s="16" t="s">
        <v>35</v>
      </c>
      <c r="I38" s="16" t="s">
        <v>65</v>
      </c>
      <c r="J38" s="16"/>
      <c r="K38" s="16" t="s">
        <v>80</v>
      </c>
      <c r="L38" s="16" t="s">
        <v>655</v>
      </c>
      <c r="M38" s="16">
        <v>30</v>
      </c>
      <c r="N38" s="16">
        <f t="shared" si="0"/>
        <v>1</v>
      </c>
      <c r="O38" s="16">
        <f t="shared" si="1"/>
        <v>30</v>
      </c>
      <c r="P38" s="16"/>
    </row>
    <row r="39" spans="1:16" x14ac:dyDescent="0.25">
      <c r="A39" s="16">
        <v>27</v>
      </c>
      <c r="B39" s="16" t="s">
        <v>49</v>
      </c>
      <c r="C39" s="16" t="s">
        <v>649</v>
      </c>
      <c r="D39" s="16">
        <v>1</v>
      </c>
      <c r="E39" s="16" t="s">
        <v>657</v>
      </c>
      <c r="F39" s="17">
        <v>1</v>
      </c>
      <c r="G39" s="16" t="s">
        <v>14</v>
      </c>
      <c r="H39" s="16" t="s">
        <v>22</v>
      </c>
      <c r="I39" s="16" t="s">
        <v>31</v>
      </c>
      <c r="J39" s="16"/>
      <c r="K39" s="16" t="s">
        <v>84</v>
      </c>
      <c r="L39" s="16" t="s">
        <v>141</v>
      </c>
      <c r="M39" s="16">
        <v>10</v>
      </c>
      <c r="N39" s="16">
        <f t="shared" si="0"/>
        <v>1</v>
      </c>
      <c r="O39" s="16">
        <f t="shared" si="1"/>
        <v>10</v>
      </c>
      <c r="P39" s="16"/>
    </row>
    <row r="40" spans="1:16" ht="28.8" x14ac:dyDescent="0.25">
      <c r="A40" s="16">
        <v>28</v>
      </c>
      <c r="B40" s="16" t="s">
        <v>49</v>
      </c>
      <c r="C40" s="16" t="s">
        <v>649</v>
      </c>
      <c r="D40" s="16">
        <v>1</v>
      </c>
      <c r="E40" s="16" t="s">
        <v>658</v>
      </c>
      <c r="F40" s="17">
        <v>1</v>
      </c>
      <c r="G40" s="16" t="s">
        <v>14</v>
      </c>
      <c r="H40" s="16" t="s">
        <v>35</v>
      </c>
      <c r="I40" s="16" t="s">
        <v>65</v>
      </c>
      <c r="J40" s="16"/>
      <c r="K40" s="16" t="s">
        <v>80</v>
      </c>
      <c r="L40" s="16" t="s">
        <v>655</v>
      </c>
      <c r="M40" s="16">
        <v>50</v>
      </c>
      <c r="N40" s="16">
        <f t="shared" si="0"/>
        <v>1</v>
      </c>
      <c r="O40" s="16">
        <f t="shared" si="1"/>
        <v>50</v>
      </c>
      <c r="P40" s="16"/>
    </row>
    <row r="41" spans="1:16" ht="28.8" x14ac:dyDescent="0.25">
      <c r="A41" s="16">
        <v>29</v>
      </c>
      <c r="B41" s="16" t="s">
        <v>49</v>
      </c>
      <c r="C41" s="16" t="s">
        <v>649</v>
      </c>
      <c r="D41" s="16">
        <v>1</v>
      </c>
      <c r="E41" s="16" t="s">
        <v>659</v>
      </c>
      <c r="F41" s="17">
        <v>4</v>
      </c>
      <c r="G41" s="16" t="s">
        <v>14</v>
      </c>
      <c r="H41" s="16" t="s">
        <v>35</v>
      </c>
      <c r="I41" s="16" t="s">
        <v>65</v>
      </c>
      <c r="J41" s="16"/>
      <c r="K41" s="16" t="s">
        <v>80</v>
      </c>
      <c r="L41" s="16" t="s">
        <v>630</v>
      </c>
      <c r="M41" s="16">
        <v>20</v>
      </c>
      <c r="N41" s="16">
        <f t="shared" si="0"/>
        <v>4</v>
      </c>
      <c r="O41" s="16">
        <f t="shared" si="1"/>
        <v>80</v>
      </c>
      <c r="P41" s="16"/>
    </row>
    <row r="42" spans="1:16" ht="28.8" x14ac:dyDescent="0.25">
      <c r="A42" s="16">
        <v>30</v>
      </c>
      <c r="B42" s="16" t="s">
        <v>49</v>
      </c>
      <c r="C42" s="16" t="s">
        <v>649</v>
      </c>
      <c r="D42" s="16">
        <v>1</v>
      </c>
      <c r="E42" s="16" t="s">
        <v>660</v>
      </c>
      <c r="F42" s="17">
        <v>8</v>
      </c>
      <c r="G42" s="16" t="s">
        <v>14</v>
      </c>
      <c r="H42" s="16" t="s">
        <v>35</v>
      </c>
      <c r="I42" s="16" t="s">
        <v>65</v>
      </c>
      <c r="J42" s="16"/>
      <c r="K42" s="16" t="s">
        <v>80</v>
      </c>
      <c r="L42" s="16" t="s">
        <v>655</v>
      </c>
      <c r="M42" s="16">
        <v>5</v>
      </c>
      <c r="N42" s="16">
        <f t="shared" si="0"/>
        <v>8</v>
      </c>
      <c r="O42" s="16">
        <f t="shared" si="1"/>
        <v>40</v>
      </c>
      <c r="P42" s="16"/>
    </row>
    <row r="43" spans="1:16" x14ac:dyDescent="0.25">
      <c r="A43" s="16">
        <v>31</v>
      </c>
      <c r="B43" s="16" t="s">
        <v>49</v>
      </c>
      <c r="C43" s="16" t="s">
        <v>649</v>
      </c>
      <c r="D43" s="16">
        <v>1</v>
      </c>
      <c r="E43" s="16" t="s">
        <v>661</v>
      </c>
      <c r="F43" s="17">
        <v>4</v>
      </c>
      <c r="G43" s="16" t="s">
        <v>14</v>
      </c>
      <c r="H43" s="16" t="s">
        <v>41</v>
      </c>
      <c r="I43" s="16" t="s">
        <v>31</v>
      </c>
      <c r="J43" s="16"/>
      <c r="K43" s="16" t="s">
        <v>84</v>
      </c>
      <c r="L43" s="16" t="s">
        <v>238</v>
      </c>
      <c r="M43" s="16">
        <v>4</v>
      </c>
      <c r="N43" s="16">
        <f t="shared" si="0"/>
        <v>4</v>
      </c>
      <c r="O43" s="16">
        <f t="shared" si="1"/>
        <v>16</v>
      </c>
      <c r="P43" s="16"/>
    </row>
    <row r="44" spans="1:16" x14ac:dyDescent="0.25">
      <c r="A44" s="16">
        <v>32</v>
      </c>
      <c r="B44" s="16" t="s">
        <v>49</v>
      </c>
      <c r="C44" s="16" t="s">
        <v>649</v>
      </c>
      <c r="D44" s="16">
        <v>1</v>
      </c>
      <c r="E44" s="16" t="s">
        <v>662</v>
      </c>
      <c r="F44" s="17">
        <v>4</v>
      </c>
      <c r="G44" s="16" t="s">
        <v>14</v>
      </c>
      <c r="H44" s="16" t="s">
        <v>0</v>
      </c>
      <c r="I44" s="16" t="s">
        <v>32</v>
      </c>
      <c r="J44" s="16"/>
      <c r="K44" s="16" t="s">
        <v>84</v>
      </c>
      <c r="L44" s="16" t="s">
        <v>238</v>
      </c>
      <c r="M44" s="16">
        <v>4</v>
      </c>
      <c r="N44" s="16">
        <f t="shared" si="0"/>
        <v>4</v>
      </c>
      <c r="O44" s="16">
        <f t="shared" si="1"/>
        <v>16</v>
      </c>
      <c r="P44" s="16"/>
    </row>
    <row r="45" spans="1:16" x14ac:dyDescent="0.25">
      <c r="A45" s="16">
        <v>33</v>
      </c>
      <c r="B45" s="16" t="s">
        <v>49</v>
      </c>
      <c r="C45" s="16" t="s">
        <v>649</v>
      </c>
      <c r="D45" s="16">
        <v>1</v>
      </c>
      <c r="E45" s="16" t="s">
        <v>663</v>
      </c>
      <c r="F45" s="17">
        <v>1</v>
      </c>
      <c r="G45" s="16" t="s">
        <v>14</v>
      </c>
      <c r="H45" s="16" t="s">
        <v>0</v>
      </c>
      <c r="I45" s="16" t="s">
        <v>32</v>
      </c>
      <c r="J45" s="16"/>
      <c r="K45" s="16" t="s">
        <v>84</v>
      </c>
      <c r="L45" s="16" t="s">
        <v>238</v>
      </c>
      <c r="M45" s="16">
        <v>4</v>
      </c>
      <c r="N45" s="16">
        <f t="shared" si="0"/>
        <v>1</v>
      </c>
      <c r="O45" s="16">
        <f t="shared" si="1"/>
        <v>4</v>
      </c>
      <c r="P45" s="16"/>
    </row>
    <row r="46" spans="1:16" x14ac:dyDescent="0.25">
      <c r="A46" s="16">
        <v>46</v>
      </c>
      <c r="B46" s="16" t="s">
        <v>59</v>
      </c>
      <c r="C46" s="16" t="s">
        <v>59</v>
      </c>
      <c r="D46" s="16">
        <v>1</v>
      </c>
      <c r="E46" s="16" t="s">
        <v>664</v>
      </c>
      <c r="F46" s="17">
        <v>1</v>
      </c>
      <c r="G46" s="16" t="s">
        <v>12</v>
      </c>
      <c r="H46" s="16" t="s">
        <v>37</v>
      </c>
      <c r="I46" s="16" t="s">
        <v>67</v>
      </c>
      <c r="J46" s="16" t="s">
        <v>665</v>
      </c>
      <c r="K46" s="16" t="s">
        <v>666</v>
      </c>
      <c r="L46" s="16" t="s">
        <v>497</v>
      </c>
      <c r="M46" s="16">
        <v>6.9</v>
      </c>
      <c r="N46" s="16">
        <f>D46*F46</f>
        <v>1</v>
      </c>
      <c r="O46" s="16">
        <f>M46*N46</f>
        <v>6.9</v>
      </c>
      <c r="P46" s="16"/>
    </row>
    <row r="47" spans="1:16" x14ac:dyDescent="0.25">
      <c r="A47" s="16">
        <v>47</v>
      </c>
      <c r="B47" s="16" t="s">
        <v>59</v>
      </c>
      <c r="C47" s="16" t="s">
        <v>59</v>
      </c>
      <c r="D47" s="16">
        <v>1</v>
      </c>
      <c r="E47" s="16" t="s">
        <v>667</v>
      </c>
      <c r="F47" s="17">
        <v>1</v>
      </c>
      <c r="G47" s="16" t="s">
        <v>12</v>
      </c>
      <c r="H47" s="16" t="s">
        <v>37</v>
      </c>
      <c r="I47" s="16" t="s">
        <v>67</v>
      </c>
      <c r="J47" s="16" t="s">
        <v>668</v>
      </c>
      <c r="K47" s="16" t="s">
        <v>666</v>
      </c>
      <c r="L47" s="16" t="s">
        <v>338</v>
      </c>
      <c r="M47" s="16">
        <v>24</v>
      </c>
      <c r="N47" s="16">
        <f t="shared" si="0"/>
        <v>1</v>
      </c>
      <c r="O47" s="16">
        <f t="shared" si="1"/>
        <v>24</v>
      </c>
      <c r="P47" s="16"/>
    </row>
    <row r="48" spans="1:16" x14ac:dyDescent="0.25">
      <c r="A48" s="16">
        <v>48</v>
      </c>
      <c r="B48" s="16" t="s">
        <v>59</v>
      </c>
      <c r="C48" s="16" t="s">
        <v>59</v>
      </c>
      <c r="D48" s="16">
        <v>1</v>
      </c>
      <c r="E48" s="16" t="s">
        <v>669</v>
      </c>
      <c r="F48" s="17">
        <v>3</v>
      </c>
      <c r="G48" s="16" t="s">
        <v>14</v>
      </c>
      <c r="H48" s="16" t="s">
        <v>37</v>
      </c>
      <c r="I48" s="16" t="s">
        <v>67</v>
      </c>
      <c r="J48" s="16" t="s">
        <v>670</v>
      </c>
      <c r="K48" s="16" t="s">
        <v>671</v>
      </c>
      <c r="L48" s="16" t="s">
        <v>672</v>
      </c>
      <c r="M48" s="16">
        <v>4</v>
      </c>
      <c r="N48" s="16">
        <f t="shared" si="0"/>
        <v>3</v>
      </c>
      <c r="O48" s="16">
        <f t="shared" si="1"/>
        <v>12</v>
      </c>
      <c r="P48" s="16"/>
    </row>
    <row r="49" spans="1:16" x14ac:dyDescent="0.25">
      <c r="A49" s="16">
        <v>49</v>
      </c>
      <c r="B49" s="16" t="s">
        <v>59</v>
      </c>
      <c r="C49" s="16" t="s">
        <v>59</v>
      </c>
      <c r="D49" s="16">
        <v>1</v>
      </c>
      <c r="E49" s="16" t="s">
        <v>673</v>
      </c>
      <c r="F49" s="17">
        <v>1</v>
      </c>
      <c r="G49" s="16" t="s">
        <v>14</v>
      </c>
      <c r="H49" s="16" t="s">
        <v>37</v>
      </c>
      <c r="I49" s="16" t="s">
        <v>67</v>
      </c>
      <c r="J49" s="16" t="s">
        <v>674</v>
      </c>
      <c r="K49" s="16" t="s">
        <v>675</v>
      </c>
      <c r="L49" s="16" t="s">
        <v>613</v>
      </c>
      <c r="M49" s="16">
        <v>240</v>
      </c>
      <c r="N49" s="16">
        <f t="shared" si="0"/>
        <v>1</v>
      </c>
      <c r="O49" s="16">
        <f t="shared" si="1"/>
        <v>240</v>
      </c>
      <c r="P49" s="16"/>
    </row>
    <row r="50" spans="1:16" ht="28.8" x14ac:dyDescent="0.25">
      <c r="A50" s="16">
        <v>50</v>
      </c>
      <c r="B50" s="16" t="s">
        <v>59</v>
      </c>
      <c r="C50" s="16" t="s">
        <v>59</v>
      </c>
      <c r="D50" s="16">
        <v>1</v>
      </c>
      <c r="E50" s="16" t="s">
        <v>676</v>
      </c>
      <c r="F50" s="17">
        <v>2</v>
      </c>
      <c r="G50" s="16" t="s">
        <v>14</v>
      </c>
      <c r="H50" s="16" t="s">
        <v>35</v>
      </c>
      <c r="I50" s="16" t="s">
        <v>65</v>
      </c>
      <c r="J50" s="16"/>
      <c r="K50" s="16" t="s">
        <v>80</v>
      </c>
      <c r="L50" s="16" t="s">
        <v>655</v>
      </c>
      <c r="M50" s="16">
        <v>5</v>
      </c>
      <c r="N50" s="16">
        <f t="shared" si="0"/>
        <v>2</v>
      </c>
      <c r="O50" s="16">
        <f t="shared" si="1"/>
        <v>10</v>
      </c>
      <c r="P50" s="16"/>
    </row>
    <row r="51" spans="1:16" ht="28.8" x14ac:dyDescent="0.25">
      <c r="A51" s="16">
        <v>51</v>
      </c>
      <c r="B51" s="16" t="s">
        <v>59</v>
      </c>
      <c r="C51" s="16" t="s">
        <v>59</v>
      </c>
      <c r="D51" s="16">
        <v>1</v>
      </c>
      <c r="E51" s="16" t="s">
        <v>677</v>
      </c>
      <c r="F51" s="17">
        <v>1</v>
      </c>
      <c r="G51" s="16" t="s">
        <v>14</v>
      </c>
      <c r="H51" s="16" t="s">
        <v>35</v>
      </c>
      <c r="I51" s="16" t="s">
        <v>65</v>
      </c>
      <c r="J51" s="16"/>
      <c r="K51" s="16" t="s">
        <v>80</v>
      </c>
      <c r="L51" s="16" t="s">
        <v>630</v>
      </c>
      <c r="M51" s="16">
        <v>20</v>
      </c>
      <c r="N51" s="16">
        <f t="shared" si="0"/>
        <v>1</v>
      </c>
      <c r="O51" s="16">
        <f t="shared" si="1"/>
        <v>20</v>
      </c>
      <c r="P51" s="16"/>
    </row>
    <row r="52" spans="1:16" ht="28.8" x14ac:dyDescent="0.25">
      <c r="A52" s="16">
        <v>52</v>
      </c>
      <c r="B52" s="16" t="s">
        <v>59</v>
      </c>
      <c r="C52" s="16" t="s">
        <v>59</v>
      </c>
      <c r="D52" s="16">
        <v>1</v>
      </c>
      <c r="E52" s="16" t="s">
        <v>678</v>
      </c>
      <c r="F52" s="17">
        <v>2</v>
      </c>
      <c r="G52" s="16" t="s">
        <v>14</v>
      </c>
      <c r="H52" s="16" t="s">
        <v>35</v>
      </c>
      <c r="I52" s="16" t="s">
        <v>65</v>
      </c>
      <c r="J52" s="16"/>
      <c r="K52" s="16" t="s">
        <v>80</v>
      </c>
      <c r="L52" s="16" t="s">
        <v>630</v>
      </c>
      <c r="M52" s="16">
        <v>25</v>
      </c>
      <c r="N52" s="16">
        <f t="shared" si="0"/>
        <v>2</v>
      </c>
      <c r="O52" s="16">
        <f t="shared" si="1"/>
        <v>50</v>
      </c>
      <c r="P52" s="16"/>
    </row>
    <row r="53" spans="1:16" ht="28.8" x14ac:dyDescent="0.25">
      <c r="A53" s="16">
        <v>53</v>
      </c>
      <c r="B53" s="16" t="s">
        <v>59</v>
      </c>
      <c r="C53" s="16" t="s">
        <v>59</v>
      </c>
      <c r="D53" s="16">
        <v>1</v>
      </c>
      <c r="E53" s="16" t="s">
        <v>679</v>
      </c>
      <c r="F53" s="17">
        <v>1</v>
      </c>
      <c r="G53" s="16" t="s">
        <v>14</v>
      </c>
      <c r="H53" s="16" t="s">
        <v>35</v>
      </c>
      <c r="I53" s="16" t="s">
        <v>65</v>
      </c>
      <c r="J53" s="16"/>
      <c r="K53" s="16" t="s">
        <v>80</v>
      </c>
      <c r="L53" s="16" t="s">
        <v>630</v>
      </c>
      <c r="M53" s="16">
        <v>20</v>
      </c>
      <c r="N53" s="16">
        <f t="shared" si="0"/>
        <v>1</v>
      </c>
      <c r="O53" s="16">
        <f t="shared" si="1"/>
        <v>20</v>
      </c>
      <c r="P53" s="16"/>
    </row>
    <row r="54" spans="1:16" ht="28.8" x14ac:dyDescent="0.25">
      <c r="A54" s="16">
        <v>54</v>
      </c>
      <c r="B54" s="16" t="s">
        <v>59</v>
      </c>
      <c r="C54" s="16" t="s">
        <v>59</v>
      </c>
      <c r="D54" s="16">
        <v>1</v>
      </c>
      <c r="E54" s="16" t="s">
        <v>680</v>
      </c>
      <c r="F54" s="17">
        <v>1</v>
      </c>
      <c r="G54" s="16" t="s">
        <v>14</v>
      </c>
      <c r="H54" s="16" t="s">
        <v>35</v>
      </c>
      <c r="I54" s="16" t="s">
        <v>65</v>
      </c>
      <c r="J54" s="16"/>
      <c r="K54" s="16" t="s">
        <v>80</v>
      </c>
      <c r="L54" s="16" t="s">
        <v>630</v>
      </c>
      <c r="M54" s="16">
        <v>20</v>
      </c>
      <c r="N54" s="16">
        <f t="shared" si="0"/>
        <v>1</v>
      </c>
      <c r="O54" s="16">
        <f t="shared" si="1"/>
        <v>20</v>
      </c>
      <c r="P54" s="16"/>
    </row>
    <row r="55" spans="1:16" ht="28.8" x14ac:dyDescent="0.25">
      <c r="A55" s="16">
        <v>55</v>
      </c>
      <c r="B55" s="16" t="s">
        <v>59</v>
      </c>
      <c r="C55" s="16" t="s">
        <v>59</v>
      </c>
      <c r="D55" s="16">
        <v>1</v>
      </c>
      <c r="E55" s="16" t="s">
        <v>681</v>
      </c>
      <c r="F55" s="17">
        <v>4</v>
      </c>
      <c r="G55" s="16" t="s">
        <v>14</v>
      </c>
      <c r="H55" s="16" t="s">
        <v>35</v>
      </c>
      <c r="I55" s="16" t="s">
        <v>65</v>
      </c>
      <c r="J55" s="16"/>
      <c r="K55" s="16" t="s">
        <v>80</v>
      </c>
      <c r="L55" s="16" t="s">
        <v>630</v>
      </c>
      <c r="M55" s="16">
        <v>4</v>
      </c>
      <c r="N55" s="16">
        <f t="shared" si="0"/>
        <v>4</v>
      </c>
      <c r="O55" s="16">
        <f t="shared" si="1"/>
        <v>16</v>
      </c>
      <c r="P55" s="16"/>
    </row>
    <row r="56" spans="1:16" ht="28.8" x14ac:dyDescent="0.25">
      <c r="A56" s="16">
        <v>56</v>
      </c>
      <c r="B56" s="16" t="s">
        <v>59</v>
      </c>
      <c r="C56" s="16" t="s">
        <v>59</v>
      </c>
      <c r="D56" s="16">
        <v>1</v>
      </c>
      <c r="E56" s="16" t="s">
        <v>682</v>
      </c>
      <c r="F56" s="17">
        <v>1</v>
      </c>
      <c r="G56" s="16" t="s">
        <v>14</v>
      </c>
      <c r="H56" s="16" t="s">
        <v>35</v>
      </c>
      <c r="I56" s="16" t="s">
        <v>65</v>
      </c>
      <c r="J56" s="16"/>
      <c r="K56" s="16" t="s">
        <v>80</v>
      </c>
      <c r="L56" s="16" t="s">
        <v>630</v>
      </c>
      <c r="M56" s="16">
        <v>100</v>
      </c>
      <c r="N56" s="16">
        <f t="shared" si="0"/>
        <v>1</v>
      </c>
      <c r="O56" s="16">
        <f t="shared" si="1"/>
        <v>100</v>
      </c>
      <c r="P56" s="16"/>
    </row>
    <row r="57" spans="1:16" ht="28.8" x14ac:dyDescent="0.25">
      <c r="A57" s="16">
        <v>57</v>
      </c>
      <c r="B57" s="16" t="s">
        <v>59</v>
      </c>
      <c r="C57" s="16" t="s">
        <v>59</v>
      </c>
      <c r="D57" s="16">
        <v>1</v>
      </c>
      <c r="E57" s="16" t="s">
        <v>683</v>
      </c>
      <c r="F57" s="17">
        <v>1</v>
      </c>
      <c r="G57" s="16" t="s">
        <v>14</v>
      </c>
      <c r="H57" s="16" t="s">
        <v>35</v>
      </c>
      <c r="I57" s="16" t="s">
        <v>65</v>
      </c>
      <c r="J57" s="16"/>
      <c r="K57" s="16" t="s">
        <v>80</v>
      </c>
      <c r="L57" s="16" t="s">
        <v>630</v>
      </c>
      <c r="M57" s="16">
        <v>90</v>
      </c>
      <c r="N57" s="16">
        <f t="shared" si="0"/>
        <v>1</v>
      </c>
      <c r="O57" s="16">
        <f t="shared" si="1"/>
        <v>90</v>
      </c>
      <c r="P57" s="16"/>
    </row>
    <row r="58" spans="1:16" ht="28.8" x14ac:dyDescent="0.25">
      <c r="A58" s="16">
        <v>58</v>
      </c>
      <c r="B58" s="16" t="s">
        <v>59</v>
      </c>
      <c r="C58" s="16" t="s">
        <v>59</v>
      </c>
      <c r="D58" s="16">
        <v>1</v>
      </c>
      <c r="E58" s="16" t="s">
        <v>684</v>
      </c>
      <c r="F58" s="17">
        <v>1</v>
      </c>
      <c r="G58" s="16" t="s">
        <v>14</v>
      </c>
      <c r="H58" s="16" t="s">
        <v>35</v>
      </c>
      <c r="I58" s="16" t="s">
        <v>65</v>
      </c>
      <c r="J58" s="16"/>
      <c r="K58" s="16" t="s">
        <v>80</v>
      </c>
      <c r="L58" s="16" t="s">
        <v>685</v>
      </c>
      <c r="M58" s="16">
        <v>100</v>
      </c>
      <c r="N58" s="16">
        <f t="shared" si="0"/>
        <v>1</v>
      </c>
      <c r="O58" s="16">
        <f t="shared" si="1"/>
        <v>100</v>
      </c>
      <c r="P58" s="16"/>
    </row>
    <row r="59" spans="1:16" ht="28.8" x14ac:dyDescent="0.25">
      <c r="A59" s="16">
        <v>59</v>
      </c>
      <c r="B59" s="16" t="s">
        <v>59</v>
      </c>
      <c r="C59" s="16" t="s">
        <v>59</v>
      </c>
      <c r="D59" s="16">
        <v>1</v>
      </c>
      <c r="E59" s="16" t="s">
        <v>686</v>
      </c>
      <c r="F59" s="17">
        <v>2</v>
      </c>
      <c r="G59" s="16" t="s">
        <v>14</v>
      </c>
      <c r="H59" s="16" t="s">
        <v>35</v>
      </c>
      <c r="I59" s="16" t="s">
        <v>65</v>
      </c>
      <c r="J59" s="16"/>
      <c r="K59" s="16" t="s">
        <v>80</v>
      </c>
      <c r="L59" s="16" t="s">
        <v>630</v>
      </c>
      <c r="M59" s="16">
        <v>20</v>
      </c>
      <c r="N59" s="16">
        <f t="shared" si="0"/>
        <v>2</v>
      </c>
      <c r="O59" s="16">
        <f t="shared" si="1"/>
        <v>40</v>
      </c>
      <c r="P59" s="16"/>
    </row>
    <row r="60" spans="1:16" ht="28.8" x14ac:dyDescent="0.25">
      <c r="A60" s="16">
        <v>60</v>
      </c>
      <c r="B60" s="16" t="s">
        <v>59</v>
      </c>
      <c r="C60" s="16" t="s">
        <v>59</v>
      </c>
      <c r="D60" s="16">
        <v>1</v>
      </c>
      <c r="E60" s="16" t="s">
        <v>687</v>
      </c>
      <c r="F60" s="17">
        <v>1</v>
      </c>
      <c r="G60" s="16" t="s">
        <v>14</v>
      </c>
      <c r="H60" s="16" t="s">
        <v>35</v>
      </c>
      <c r="I60" s="16" t="s">
        <v>65</v>
      </c>
      <c r="J60" s="16"/>
      <c r="K60" s="16" t="s">
        <v>80</v>
      </c>
      <c r="L60" s="16" t="s">
        <v>655</v>
      </c>
      <c r="M60" s="16">
        <v>30</v>
      </c>
      <c r="N60" s="16">
        <f t="shared" si="0"/>
        <v>1</v>
      </c>
      <c r="O60" s="16">
        <f t="shared" si="1"/>
        <v>30</v>
      </c>
      <c r="P60" s="16"/>
    </row>
    <row r="61" spans="1:16" x14ac:dyDescent="0.25">
      <c r="A61" s="16">
        <v>61</v>
      </c>
      <c r="B61" s="16" t="s">
        <v>59</v>
      </c>
      <c r="C61" s="16" t="s">
        <v>59</v>
      </c>
      <c r="D61" s="16">
        <v>1</v>
      </c>
      <c r="E61" s="16" t="s">
        <v>688</v>
      </c>
      <c r="F61" s="17">
        <v>2</v>
      </c>
      <c r="G61" s="16" t="s">
        <v>14</v>
      </c>
      <c r="H61" s="16" t="s">
        <v>37</v>
      </c>
      <c r="I61" s="16" t="s">
        <v>67</v>
      </c>
      <c r="J61" s="16" t="s">
        <v>689</v>
      </c>
      <c r="K61" s="16" t="s">
        <v>690</v>
      </c>
      <c r="L61" s="16" t="s">
        <v>691</v>
      </c>
      <c r="M61" s="16">
        <v>25</v>
      </c>
      <c r="N61" s="16">
        <f t="shared" si="0"/>
        <v>2</v>
      </c>
      <c r="O61" s="16">
        <f t="shared" si="1"/>
        <v>50</v>
      </c>
      <c r="P61" s="16"/>
    </row>
    <row r="62" spans="1:16" x14ac:dyDescent="0.25">
      <c r="A62" s="16">
        <v>62</v>
      </c>
      <c r="B62" s="16" t="s">
        <v>59</v>
      </c>
      <c r="C62" s="16" t="s">
        <v>59</v>
      </c>
      <c r="D62" s="16">
        <v>1</v>
      </c>
      <c r="E62" s="16" t="s">
        <v>692</v>
      </c>
      <c r="F62" s="17">
        <v>1</v>
      </c>
      <c r="G62" s="16" t="s">
        <v>14</v>
      </c>
      <c r="H62" s="16" t="s">
        <v>10</v>
      </c>
      <c r="I62" s="16" t="s">
        <v>31</v>
      </c>
      <c r="J62" s="16"/>
      <c r="K62" s="16" t="s">
        <v>84</v>
      </c>
      <c r="L62" s="16" t="s">
        <v>653</v>
      </c>
      <c r="M62" s="16">
        <v>12</v>
      </c>
      <c r="N62" s="16">
        <f t="shared" si="0"/>
        <v>1</v>
      </c>
      <c r="O62" s="16">
        <f t="shared" si="1"/>
        <v>12</v>
      </c>
      <c r="P62" s="16"/>
    </row>
    <row r="63" spans="1:16" x14ac:dyDescent="0.25">
      <c r="A63" s="16">
        <v>63</v>
      </c>
      <c r="B63" s="16" t="s">
        <v>59</v>
      </c>
      <c r="C63" s="16" t="s">
        <v>59</v>
      </c>
      <c r="D63" s="16">
        <v>1</v>
      </c>
      <c r="E63" s="16" t="s">
        <v>693</v>
      </c>
      <c r="F63" s="17">
        <v>2</v>
      </c>
      <c r="G63" s="16" t="s">
        <v>14</v>
      </c>
      <c r="H63" s="16" t="s">
        <v>37</v>
      </c>
      <c r="I63" s="16" t="s">
        <v>67</v>
      </c>
      <c r="J63" s="16" t="s">
        <v>694</v>
      </c>
      <c r="K63" s="16" t="s">
        <v>695</v>
      </c>
      <c r="L63" s="16" t="s">
        <v>141</v>
      </c>
      <c r="M63" s="16">
        <v>5.25</v>
      </c>
      <c r="N63" s="16">
        <f t="shared" si="0"/>
        <v>2</v>
      </c>
      <c r="O63" s="16">
        <f t="shared" si="1"/>
        <v>10.5</v>
      </c>
      <c r="P63" s="16"/>
    </row>
    <row r="64" spans="1:16" x14ac:dyDescent="0.25">
      <c r="A64" s="16">
        <v>64</v>
      </c>
      <c r="B64" s="16" t="s">
        <v>59</v>
      </c>
      <c r="C64" s="16" t="s">
        <v>59</v>
      </c>
      <c r="D64" s="16">
        <v>1</v>
      </c>
      <c r="E64" s="16" t="s">
        <v>696</v>
      </c>
      <c r="F64" s="17">
        <v>2</v>
      </c>
      <c r="G64" s="16" t="s">
        <v>14</v>
      </c>
      <c r="H64" s="16" t="s">
        <v>37</v>
      </c>
      <c r="I64" s="16" t="s">
        <v>67</v>
      </c>
      <c r="J64" s="16" t="s">
        <v>697</v>
      </c>
      <c r="K64" s="16" t="s">
        <v>698</v>
      </c>
      <c r="L64" s="16" t="s">
        <v>694</v>
      </c>
      <c r="M64" s="16">
        <v>4.5</v>
      </c>
      <c r="N64" s="16">
        <f t="shared" si="0"/>
        <v>2</v>
      </c>
      <c r="O64" s="16">
        <f t="shared" si="1"/>
        <v>9</v>
      </c>
      <c r="P64" s="16"/>
    </row>
    <row r="65" spans="1:16" x14ac:dyDescent="0.25">
      <c r="A65" s="16">
        <v>65</v>
      </c>
      <c r="B65" s="16" t="s">
        <v>59</v>
      </c>
      <c r="C65" s="16" t="s">
        <v>59</v>
      </c>
      <c r="D65" s="16">
        <v>1</v>
      </c>
      <c r="E65" s="16" t="s">
        <v>699</v>
      </c>
      <c r="F65" s="17">
        <v>1</v>
      </c>
      <c r="G65" s="16" t="s">
        <v>14</v>
      </c>
      <c r="H65" s="16" t="s">
        <v>22</v>
      </c>
      <c r="I65" s="16" t="s">
        <v>31</v>
      </c>
      <c r="J65" s="16"/>
      <c r="K65" s="16" t="s">
        <v>84</v>
      </c>
      <c r="L65" s="16" t="s">
        <v>141</v>
      </c>
      <c r="M65" s="16">
        <v>20</v>
      </c>
      <c r="N65" s="16">
        <f t="shared" si="0"/>
        <v>1</v>
      </c>
      <c r="O65" s="16">
        <f t="shared" si="1"/>
        <v>20</v>
      </c>
      <c r="P65" s="16"/>
    </row>
    <row r="66" spans="1:16" x14ac:dyDescent="0.25">
      <c r="A66" s="16">
        <v>66</v>
      </c>
      <c r="B66" s="16" t="s">
        <v>59</v>
      </c>
      <c r="C66" s="16" t="s">
        <v>59</v>
      </c>
      <c r="D66" s="16">
        <v>1</v>
      </c>
      <c r="E66" s="16" t="s">
        <v>700</v>
      </c>
      <c r="F66" s="17">
        <v>1</v>
      </c>
      <c r="G66" s="16" t="s">
        <v>14</v>
      </c>
      <c r="H66" s="16" t="s">
        <v>22</v>
      </c>
      <c r="I66" s="16" t="s">
        <v>31</v>
      </c>
      <c r="J66" s="16"/>
      <c r="K66" s="16" t="s">
        <v>84</v>
      </c>
      <c r="L66" s="16" t="s">
        <v>141</v>
      </c>
      <c r="M66" s="16">
        <v>15</v>
      </c>
      <c r="N66" s="16">
        <f>D66*F66</f>
        <v>1</v>
      </c>
      <c r="O66" s="16">
        <f>M66*N66</f>
        <v>15</v>
      </c>
      <c r="P66" s="16"/>
    </row>
    <row r="67" spans="1:16" x14ac:dyDescent="0.25">
      <c r="A67" s="16">
        <v>67</v>
      </c>
      <c r="B67" s="16" t="s">
        <v>59</v>
      </c>
      <c r="C67" s="16" t="s">
        <v>59</v>
      </c>
      <c r="D67" s="16">
        <v>1</v>
      </c>
      <c r="E67" s="16" t="s">
        <v>701</v>
      </c>
      <c r="F67" s="17">
        <v>2</v>
      </c>
      <c r="G67" s="16" t="s">
        <v>14</v>
      </c>
      <c r="H67" s="16" t="s">
        <v>22</v>
      </c>
      <c r="I67" s="16" t="s">
        <v>31</v>
      </c>
      <c r="J67" s="16"/>
      <c r="K67" s="16" t="s">
        <v>84</v>
      </c>
      <c r="L67" s="16" t="s">
        <v>141</v>
      </c>
      <c r="M67" s="16">
        <v>3</v>
      </c>
      <c r="N67" s="16">
        <f>D67*F67</f>
        <v>2</v>
      </c>
      <c r="O67" s="16">
        <f>M67*N67</f>
        <v>6</v>
      </c>
      <c r="P67" s="16"/>
    </row>
    <row r="68" spans="1:16" x14ac:dyDescent="0.25">
      <c r="A68" s="16">
        <v>68</v>
      </c>
      <c r="B68" s="16" t="s">
        <v>59</v>
      </c>
      <c r="C68" s="16" t="s">
        <v>59</v>
      </c>
      <c r="D68" s="16">
        <v>1</v>
      </c>
      <c r="E68" s="16" t="s">
        <v>702</v>
      </c>
      <c r="F68" s="17">
        <v>2</v>
      </c>
      <c r="G68" s="16" t="s">
        <v>14</v>
      </c>
      <c r="H68" s="16" t="s">
        <v>22</v>
      </c>
      <c r="I68" s="16" t="s">
        <v>31</v>
      </c>
      <c r="J68" s="16"/>
      <c r="K68" s="16" t="s">
        <v>84</v>
      </c>
      <c r="L68" s="16" t="s">
        <v>141</v>
      </c>
      <c r="M68" s="16">
        <v>15</v>
      </c>
      <c r="N68" s="16">
        <f>D68*F68</f>
        <v>2</v>
      </c>
      <c r="O68" s="16">
        <f>M68*N68</f>
        <v>30</v>
      </c>
      <c r="P68" s="16"/>
    </row>
    <row r="69" spans="1:16" x14ac:dyDescent="0.25">
      <c r="A69" s="16">
        <v>69</v>
      </c>
      <c r="B69" s="16" t="s">
        <v>59</v>
      </c>
      <c r="C69" s="16" t="s">
        <v>59</v>
      </c>
      <c r="D69" s="16">
        <v>1</v>
      </c>
      <c r="E69" s="16" t="s">
        <v>703</v>
      </c>
      <c r="F69" s="17">
        <v>1</v>
      </c>
      <c r="G69" s="16" t="s">
        <v>14</v>
      </c>
      <c r="H69" s="16" t="s">
        <v>22</v>
      </c>
      <c r="I69" s="16" t="s">
        <v>31</v>
      </c>
      <c r="J69" s="16"/>
      <c r="K69" s="16" t="s">
        <v>84</v>
      </c>
      <c r="L69" s="16" t="s">
        <v>141</v>
      </c>
      <c r="M69" s="16">
        <v>20</v>
      </c>
      <c r="N69" s="16">
        <f>D69*F69</f>
        <v>1</v>
      </c>
      <c r="O69" s="16">
        <f>M69*N69</f>
        <v>20</v>
      </c>
      <c r="P69" s="16"/>
    </row>
    <row r="70" spans="1:16" x14ac:dyDescent="0.25">
      <c r="A70" s="16">
        <v>70</v>
      </c>
      <c r="B70" s="16" t="s">
        <v>59</v>
      </c>
      <c r="C70" s="16" t="s">
        <v>59</v>
      </c>
      <c r="D70" s="16">
        <v>1</v>
      </c>
      <c r="E70" s="16" t="s">
        <v>704</v>
      </c>
      <c r="F70" s="17">
        <v>2</v>
      </c>
      <c r="G70" s="16" t="s">
        <v>14</v>
      </c>
      <c r="H70" s="16" t="s">
        <v>22</v>
      </c>
      <c r="I70" s="16" t="s">
        <v>31</v>
      </c>
      <c r="J70" s="16"/>
      <c r="K70" s="16" t="s">
        <v>84</v>
      </c>
      <c r="L70" s="16" t="s">
        <v>141</v>
      </c>
      <c r="M70" s="16">
        <v>15</v>
      </c>
      <c r="N70" s="16">
        <f>D70*F70</f>
        <v>2</v>
      </c>
      <c r="O70" s="16">
        <f>M70*N70</f>
        <v>30</v>
      </c>
      <c r="P70" s="16"/>
    </row>
    <row r="72" spans="1:16" x14ac:dyDescent="0.25">
      <c r="N72" s="18" t="s">
        <v>7</v>
      </c>
      <c r="O72" s="15">
        <f>SUM(表1_38910[父模块该物料总价
（计算）])</f>
        <v>10608.4</v>
      </c>
    </row>
  </sheetData>
  <dataConsolidate/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73E513B-1DAD-4D2B-AA6C-81A8B26D4E18}">
          <x14:formula1>
            <xm:f>下拉菜单选项!$A$2:$A$5</xm:f>
          </x14:formula1>
          <xm:sqref>G71:G105</xm:sqref>
        </x14:dataValidation>
        <x14:dataValidation type="list" allowBlank="1" showInputMessage="1" showErrorMessage="1" xr:uid="{DE01EB94-B4F7-4EDB-8FBE-CA2CF5DF5AF9}">
          <x14:formula1>
            <xm:f>下拉菜单选项!$B$2:$B$14</xm:f>
          </x14:formula1>
          <xm:sqref>H71:H105</xm:sqref>
        </x14:dataValidation>
        <x14:dataValidation type="list" allowBlank="1" showInputMessage="1" showErrorMessage="1" xr:uid="{B31AB71D-1DF3-43CB-B4EC-220D4A233EDB}">
          <x14:formula1>
            <xm:f>下拉菜单选项!$C$2:$C$7</xm:f>
          </x14:formula1>
          <xm:sqref>I71:I105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C20"/>
  <sheetViews>
    <sheetView workbookViewId="0">
      <selection activeCell="H27" sqref="H27"/>
    </sheetView>
  </sheetViews>
  <sheetFormatPr defaultColWidth="9" defaultRowHeight="15.6" x14ac:dyDescent="0.25"/>
  <cols>
    <col min="1" max="1" width="12.6640625" style="2" customWidth="1"/>
    <col min="2" max="2" width="17.6640625" style="2" customWidth="1"/>
    <col min="3" max="3" width="15.77734375" style="2" customWidth="1"/>
    <col min="4" max="16384" width="9" style="2"/>
  </cols>
  <sheetData>
    <row r="1" spans="1:3" ht="33.6" customHeight="1" x14ac:dyDescent="0.25">
      <c r="A1" s="3" t="s">
        <v>15</v>
      </c>
      <c r="B1" s="3" t="s">
        <v>16</v>
      </c>
      <c r="C1" s="3" t="s">
        <v>17</v>
      </c>
    </row>
    <row r="2" spans="1:3" x14ac:dyDescent="0.25">
      <c r="A2" s="2" t="s">
        <v>14</v>
      </c>
      <c r="B2" s="2" t="s">
        <v>23</v>
      </c>
      <c r="C2" s="2" t="s">
        <v>30</v>
      </c>
    </row>
    <row r="3" spans="1:3" x14ac:dyDescent="0.25">
      <c r="A3" s="4" t="s">
        <v>13</v>
      </c>
      <c r="B3" s="2" t="s">
        <v>1</v>
      </c>
      <c r="C3" s="2" t="s">
        <v>32</v>
      </c>
    </row>
    <row r="4" spans="1:3" x14ac:dyDescent="0.25">
      <c r="A4" s="2" t="s">
        <v>21</v>
      </c>
      <c r="B4" s="2" t="s">
        <v>36</v>
      </c>
      <c r="C4" s="2" t="s">
        <v>66</v>
      </c>
    </row>
    <row r="5" spans="1:3" x14ac:dyDescent="0.25">
      <c r="A5" s="2" t="s">
        <v>42</v>
      </c>
      <c r="B5" s="2" t="s">
        <v>0</v>
      </c>
      <c r="C5" s="2" t="s">
        <v>68</v>
      </c>
    </row>
    <row r="6" spans="1:3" x14ac:dyDescent="0.25">
      <c r="B6" s="2" t="s">
        <v>34</v>
      </c>
      <c r="C6" s="2" t="s">
        <v>24</v>
      </c>
    </row>
    <row r="7" spans="1:3" x14ac:dyDescent="0.25">
      <c r="B7" s="2" t="s">
        <v>58</v>
      </c>
      <c r="C7" s="2" t="s">
        <v>19</v>
      </c>
    </row>
    <row r="8" spans="1:3" x14ac:dyDescent="0.25">
      <c r="B8" s="2" t="s">
        <v>38</v>
      </c>
    </row>
    <row r="9" spans="1:3" x14ac:dyDescent="0.25">
      <c r="B9" s="2" t="s">
        <v>2</v>
      </c>
    </row>
    <row r="10" spans="1:3" x14ac:dyDescent="0.25">
      <c r="B10" s="2" t="s">
        <v>54</v>
      </c>
    </row>
    <row r="11" spans="1:3" x14ac:dyDescent="0.25">
      <c r="B11" s="2" t="s">
        <v>26</v>
      </c>
    </row>
    <row r="12" spans="1:3" x14ac:dyDescent="0.25">
      <c r="B12" s="2" t="s">
        <v>28</v>
      </c>
    </row>
    <row r="13" spans="1:3" x14ac:dyDescent="0.25">
      <c r="B13" s="2" t="s">
        <v>19</v>
      </c>
    </row>
    <row r="14" spans="1:3" x14ac:dyDescent="0.25">
      <c r="B14" s="4" t="s">
        <v>43</v>
      </c>
    </row>
    <row r="20" ht="12" customHeight="1" x14ac:dyDescent="0.25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注意事项</vt:lpstr>
      <vt:lpstr>工艺类别总览</vt:lpstr>
      <vt:lpstr>步兵机器人</vt:lpstr>
      <vt:lpstr>工程机器人</vt:lpstr>
      <vt:lpstr>英雄机器人</vt:lpstr>
      <vt:lpstr>哨兵机器人</vt:lpstr>
      <vt:lpstr>空中机器人</vt:lpstr>
      <vt:lpstr>飞镖</vt:lpstr>
      <vt:lpstr>下拉菜单选项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2021-02-23T16:01:55Z</dcterms:modified>
</cp:coreProperties>
</file>