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defaultThemeVersion="124226"/>
  <xr:revisionPtr revIDLastSave="0" documentId="8_{F12CD051-38E7-47F3-B297-8B610F4EA07F}" xr6:coauthVersionLast="47" xr6:coauthVersionMax="47" xr10:uidLastSave="{00000000-0000-0000-0000-000000000000}"/>
  <bookViews>
    <workbookView xWindow="-108" yWindow="-108" windowWidth="23256" windowHeight="12576" tabRatio="748" firstSheet="1" activeTab="1" xr2:uid="{00000000-000D-0000-FFFF-FFFF00000000}"/>
  </bookViews>
  <sheets>
    <sheet name="注意事项" sheetId="12" state="hidden" r:id="rId1"/>
    <sheet name="工艺类别总览" sheetId="5" r:id="rId2"/>
    <sheet name="步兵机器人" sheetId="1" r:id="rId3"/>
    <sheet name="平衡步兵机器人 " sheetId="16" r:id="rId4"/>
    <sheet name="工程机器人" sheetId="9" r:id="rId5"/>
    <sheet name="英雄机器人" sheetId="8" r:id="rId6"/>
    <sheet name="哨兵机器人" sheetId="10" r:id="rId7"/>
    <sheet name="无人机" sheetId="13" r:id="rId8"/>
    <sheet name="雷达" sheetId="15" r:id="rId9"/>
    <sheet name="飞镖" sheetId="14" r:id="rId10"/>
    <sheet name="下拉菜单选项" sheetId="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70" i="14" l="1"/>
  <c r="N70" i="14"/>
  <c r="N69" i="14"/>
  <c r="O69" i="14" s="1"/>
  <c r="N68" i="14"/>
  <c r="O68" i="14" s="1"/>
  <c r="N67" i="14"/>
  <c r="O67" i="14" s="1"/>
  <c r="O66" i="14"/>
  <c r="N66" i="14"/>
  <c r="N65" i="14"/>
  <c r="O65" i="14" s="1"/>
  <c r="N64" i="14"/>
  <c r="O64" i="14" s="1"/>
  <c r="N63" i="14"/>
  <c r="O63" i="14" s="1"/>
  <c r="O62" i="14"/>
  <c r="N62" i="14"/>
  <c r="N61" i="14"/>
  <c r="O61" i="14" s="1"/>
  <c r="N60" i="14"/>
  <c r="O60" i="14" s="1"/>
  <c r="N59" i="14"/>
  <c r="O59" i="14" s="1"/>
  <c r="O58" i="14"/>
  <c r="N58" i="14"/>
  <c r="N57" i="14"/>
  <c r="O57" i="14" s="1"/>
  <c r="N56" i="14"/>
  <c r="O56" i="14" s="1"/>
  <c r="N55" i="14"/>
  <c r="O55" i="14" s="1"/>
  <c r="O54" i="14"/>
  <c r="N54" i="14"/>
  <c r="N53" i="14"/>
  <c r="O53" i="14" s="1"/>
  <c r="N52" i="14"/>
  <c r="O52" i="14" s="1"/>
  <c r="N51" i="14"/>
  <c r="O51" i="14" s="1"/>
  <c r="O50" i="14"/>
  <c r="N50" i="14"/>
  <c r="N49" i="14"/>
  <c r="O49" i="14" s="1"/>
  <c r="N48" i="14"/>
  <c r="O48" i="14" s="1"/>
  <c r="N47" i="14"/>
  <c r="O47" i="14" s="1"/>
  <c r="O46" i="14"/>
  <c r="N46" i="14"/>
  <c r="N45" i="14"/>
  <c r="O45" i="14" s="1"/>
  <c r="N44" i="14"/>
  <c r="O44" i="14" s="1"/>
  <c r="N43" i="14"/>
  <c r="O43" i="14" s="1"/>
  <c r="O42" i="14"/>
  <c r="N42" i="14"/>
  <c r="N41" i="14"/>
  <c r="O41" i="14" s="1"/>
  <c r="N40" i="14"/>
  <c r="O40" i="14" s="1"/>
  <c r="N39" i="14"/>
  <c r="O39" i="14" s="1"/>
  <c r="O38" i="14"/>
  <c r="N38" i="14"/>
  <c r="N37" i="14"/>
  <c r="O37" i="14" s="1"/>
  <c r="N36" i="14"/>
  <c r="O36" i="14" s="1"/>
  <c r="N35" i="14"/>
  <c r="O35" i="14" s="1"/>
  <c r="O34" i="14"/>
  <c r="N34" i="14"/>
  <c r="N33" i="14"/>
  <c r="O33" i="14" s="1"/>
  <c r="N32" i="14"/>
  <c r="O32" i="14" s="1"/>
  <c r="N31" i="14"/>
  <c r="O31" i="14" s="1"/>
  <c r="O30" i="14"/>
  <c r="N30" i="14"/>
  <c r="N29" i="14"/>
  <c r="O29" i="14" s="1"/>
  <c r="N28" i="14"/>
  <c r="O28" i="14" s="1"/>
  <c r="N27" i="14"/>
  <c r="O27" i="14" s="1"/>
  <c r="O26" i="14"/>
  <c r="N26" i="14"/>
  <c r="N25" i="14"/>
  <c r="O25" i="14" s="1"/>
  <c r="N24" i="14"/>
  <c r="O24" i="14" s="1"/>
  <c r="N23" i="14"/>
  <c r="O23" i="14" s="1"/>
  <c r="O22" i="14"/>
  <c r="N22" i="14"/>
  <c r="N21" i="14"/>
  <c r="O21" i="14" s="1"/>
  <c r="N20" i="14"/>
  <c r="O20" i="14" s="1"/>
  <c r="N19" i="14"/>
  <c r="O19" i="14" s="1"/>
  <c r="O18" i="14"/>
  <c r="N18" i="14"/>
  <c r="N17" i="14"/>
  <c r="O17" i="14" s="1"/>
  <c r="N16" i="14"/>
  <c r="O16" i="14" s="1"/>
  <c r="N15" i="14"/>
  <c r="O15" i="14" s="1"/>
  <c r="O14" i="14"/>
  <c r="N14" i="14"/>
  <c r="N13" i="14"/>
  <c r="O13" i="14" s="1"/>
  <c r="N12" i="14"/>
  <c r="O12" i="14" s="1"/>
  <c r="N11" i="14"/>
  <c r="O11" i="14" s="1"/>
  <c r="O10" i="14"/>
  <c r="N10" i="14"/>
  <c r="N9" i="14"/>
  <c r="O9" i="14" s="1"/>
  <c r="N8" i="14"/>
  <c r="O8" i="14" s="1"/>
  <c r="N7" i="14"/>
  <c r="O7" i="14" s="1"/>
  <c r="O6" i="14"/>
  <c r="N6" i="14"/>
  <c r="N5" i="14"/>
  <c r="O5" i="14" s="1"/>
  <c r="N4" i="14"/>
  <c r="O4" i="14" s="1"/>
  <c r="N3" i="14"/>
  <c r="O3" i="14" s="1"/>
  <c r="O2" i="14"/>
  <c r="N2" i="14"/>
  <c r="N113" i="16" l="1"/>
  <c r="O113" i="16" s="1"/>
  <c r="N112" i="16"/>
  <c r="O112" i="16" s="1"/>
  <c r="N111" i="16"/>
  <c r="O111" i="16" s="1"/>
  <c r="N110" i="16"/>
  <c r="O110" i="16" s="1"/>
  <c r="N109" i="16"/>
  <c r="O109" i="16" s="1"/>
  <c r="N108" i="16"/>
  <c r="O108" i="16" s="1"/>
  <c r="O107" i="16"/>
  <c r="N107" i="16"/>
  <c r="N106" i="16"/>
  <c r="O106" i="16" s="1"/>
  <c r="N105" i="16"/>
  <c r="O105" i="16" s="1"/>
  <c r="N104" i="16"/>
  <c r="O104" i="16" s="1"/>
  <c r="O103" i="16"/>
  <c r="N103" i="16"/>
  <c r="N102" i="16"/>
  <c r="O102" i="16" s="1"/>
  <c r="N101" i="16"/>
  <c r="O101" i="16" s="1"/>
  <c r="N100" i="16"/>
  <c r="O100" i="16" s="1"/>
  <c r="O99" i="16"/>
  <c r="N99" i="16"/>
  <c r="N98" i="16"/>
  <c r="O98" i="16" s="1"/>
  <c r="N97" i="16"/>
  <c r="O97" i="16" s="1"/>
  <c r="N96" i="16"/>
  <c r="O96" i="16" s="1"/>
  <c r="O95" i="16"/>
  <c r="N95" i="16"/>
  <c r="N94" i="16"/>
  <c r="O94" i="16" s="1"/>
  <c r="N93" i="16"/>
  <c r="O93" i="16" s="1"/>
  <c r="N92" i="16"/>
  <c r="O92" i="16" s="1"/>
  <c r="O91" i="16"/>
  <c r="N91" i="16"/>
  <c r="N90" i="16"/>
  <c r="O90" i="16" s="1"/>
  <c r="N89" i="16"/>
  <c r="O89" i="16" s="1"/>
  <c r="N88" i="16"/>
  <c r="O88" i="16" s="1"/>
  <c r="O87" i="16"/>
  <c r="N87" i="16"/>
  <c r="N86" i="16"/>
  <c r="O86" i="16" s="1"/>
  <c r="N85" i="16"/>
  <c r="O85" i="16" s="1"/>
  <c r="N84" i="16"/>
  <c r="O84" i="16" s="1"/>
  <c r="O83" i="16"/>
  <c r="N83" i="16"/>
  <c r="N82" i="16"/>
  <c r="O82" i="16" s="1"/>
  <c r="N81" i="16"/>
  <c r="O81" i="16" s="1"/>
  <c r="N80" i="16"/>
  <c r="O80" i="16" s="1"/>
  <c r="O79" i="16"/>
  <c r="N79" i="16"/>
  <c r="N78" i="16"/>
  <c r="O78" i="16" s="1"/>
  <c r="N77" i="16"/>
  <c r="O77" i="16" s="1"/>
  <c r="N76" i="16"/>
  <c r="M76" i="16"/>
  <c r="O76" i="16" s="1"/>
  <c r="N75" i="16"/>
  <c r="O75" i="16" s="1"/>
  <c r="O74" i="16"/>
  <c r="N74" i="16"/>
  <c r="N73" i="16"/>
  <c r="O73" i="16" s="1"/>
  <c r="N72" i="16"/>
  <c r="M72" i="16"/>
  <c r="O72" i="16" s="1"/>
  <c r="N71" i="16"/>
  <c r="O71" i="16" s="1"/>
  <c r="N70" i="16"/>
  <c r="O70" i="16" s="1"/>
  <c r="O69" i="16"/>
  <c r="N69" i="16"/>
  <c r="O68" i="16"/>
  <c r="N68" i="16"/>
  <c r="N67" i="16"/>
  <c r="O67" i="16" s="1"/>
  <c r="N66" i="16"/>
  <c r="O66" i="16" s="1"/>
  <c r="O65" i="16"/>
  <c r="N65" i="16"/>
  <c r="O64" i="16"/>
  <c r="N64" i="16"/>
  <c r="N63" i="16"/>
  <c r="O63" i="16" s="1"/>
  <c r="N62" i="16"/>
  <c r="O62" i="16" s="1"/>
  <c r="O61" i="16"/>
  <c r="N61" i="16"/>
  <c r="O60" i="16"/>
  <c r="N60" i="16"/>
  <c r="N59" i="16"/>
  <c r="O59" i="16" s="1"/>
  <c r="N58" i="16"/>
  <c r="O58" i="16" s="1"/>
  <c r="O57" i="16"/>
  <c r="N57" i="16"/>
  <c r="O56" i="16"/>
  <c r="N56" i="16"/>
  <c r="N55" i="16"/>
  <c r="O55" i="16" s="1"/>
  <c r="N54" i="16"/>
  <c r="M54" i="16"/>
  <c r="O54" i="16" s="1"/>
  <c r="N53" i="16"/>
  <c r="O53" i="16" s="1"/>
  <c r="O52" i="16"/>
  <c r="N52" i="16"/>
  <c r="O51" i="16"/>
  <c r="N51" i="16"/>
  <c r="N50" i="16"/>
  <c r="O50" i="16" s="1"/>
  <c r="N49" i="16"/>
  <c r="O49" i="16" s="1"/>
  <c r="O48" i="16"/>
  <c r="N48" i="16"/>
  <c r="O47" i="16"/>
  <c r="N47" i="16"/>
  <c r="N46" i="16"/>
  <c r="O46" i="16" s="1"/>
  <c r="N45" i="16"/>
  <c r="O45" i="16" s="1"/>
  <c r="O44" i="16"/>
  <c r="N44" i="16"/>
  <c r="O43" i="16"/>
  <c r="N43" i="16"/>
  <c r="N42" i="16"/>
  <c r="O42" i="16" s="1"/>
  <c r="N41" i="16"/>
  <c r="O41" i="16" s="1"/>
  <c r="O40" i="16"/>
  <c r="N40" i="16"/>
  <c r="O39" i="16"/>
  <c r="N39" i="16"/>
  <c r="N38" i="16"/>
  <c r="O38" i="16" s="1"/>
  <c r="N37" i="16"/>
  <c r="O37" i="16" s="1"/>
  <c r="O36" i="16"/>
  <c r="N36" i="16"/>
  <c r="O35" i="16"/>
  <c r="N35" i="16"/>
  <c r="N34" i="16"/>
  <c r="O34" i="16" s="1"/>
  <c r="N33" i="16"/>
  <c r="O33" i="16" s="1"/>
  <c r="O32" i="16"/>
  <c r="N32" i="16"/>
  <c r="O31" i="16"/>
  <c r="N31" i="16"/>
  <c r="N30" i="16"/>
  <c r="O30" i="16" s="1"/>
  <c r="N29" i="16"/>
  <c r="O29" i="16" s="1"/>
  <c r="O28" i="16"/>
  <c r="N28" i="16"/>
  <c r="O27" i="16"/>
  <c r="N27" i="16"/>
  <c r="N26" i="16"/>
  <c r="O26" i="16" s="1"/>
  <c r="N25" i="16"/>
  <c r="O25" i="16" s="1"/>
  <c r="O24" i="16"/>
  <c r="N24" i="16"/>
  <c r="O23" i="16"/>
  <c r="N23" i="16"/>
  <c r="N22" i="16"/>
  <c r="O22" i="16" s="1"/>
  <c r="N21" i="16"/>
  <c r="O21" i="16" s="1"/>
  <c r="O20" i="16"/>
  <c r="N20" i="16"/>
  <c r="O19" i="16"/>
  <c r="N19" i="16"/>
  <c r="N18" i="16"/>
  <c r="O18" i="16" s="1"/>
  <c r="N17" i="16"/>
  <c r="O17" i="16" s="1"/>
  <c r="O16" i="16"/>
  <c r="N16" i="16"/>
  <c r="O15" i="16"/>
  <c r="N15" i="16"/>
  <c r="N14" i="16"/>
  <c r="O14" i="16" s="1"/>
  <c r="N13" i="16"/>
  <c r="O13" i="16" s="1"/>
  <c r="O12" i="16"/>
  <c r="N12" i="16"/>
  <c r="O11" i="16"/>
  <c r="N11" i="16"/>
  <c r="N10" i="16"/>
  <c r="O10" i="16" s="1"/>
  <c r="N9" i="16"/>
  <c r="O9" i="16" s="1"/>
  <c r="O8" i="16"/>
  <c r="N8" i="16"/>
  <c r="O7" i="16"/>
  <c r="N7" i="16"/>
  <c r="N6" i="16"/>
  <c r="O6" i="16" s="1"/>
  <c r="N5" i="16"/>
  <c r="O5" i="16" s="1"/>
  <c r="O4" i="16"/>
  <c r="N4" i="16"/>
  <c r="O3" i="16"/>
  <c r="N3" i="16"/>
  <c r="N2" i="16"/>
  <c r="O2" i="16" s="1"/>
  <c r="O114" i="16" l="1"/>
  <c r="O19" i="15" l="1"/>
  <c r="N18" i="15"/>
  <c r="O18" i="15" s="1"/>
  <c r="O17" i="15"/>
  <c r="N17" i="15"/>
  <c r="N16" i="15"/>
  <c r="O16" i="15" s="1"/>
  <c r="N15" i="15"/>
  <c r="O15" i="15" s="1"/>
  <c r="N14" i="15"/>
  <c r="O14" i="15" s="1"/>
  <c r="N13" i="15"/>
  <c r="O13" i="15" s="1"/>
  <c r="N12" i="15"/>
  <c r="O12" i="15" s="1"/>
  <c r="N11" i="15"/>
  <c r="O11" i="15" s="1"/>
  <c r="N10" i="15"/>
  <c r="O10" i="15" s="1"/>
  <c r="O9" i="15"/>
  <c r="O8" i="15"/>
  <c r="O7" i="15"/>
  <c r="O6" i="15"/>
  <c r="O5" i="15"/>
  <c r="O4" i="15"/>
  <c r="O3" i="15"/>
  <c r="O2" i="15"/>
  <c r="N100" i="13" l="1"/>
  <c r="O100" i="13" s="1"/>
  <c r="N99" i="13"/>
  <c r="O99" i="13" s="1"/>
  <c r="N98" i="13"/>
  <c r="O98" i="13" s="1"/>
  <c r="N97" i="13"/>
  <c r="O97" i="13" s="1"/>
  <c r="N96" i="13"/>
  <c r="O96" i="13" s="1"/>
  <c r="N95" i="13"/>
  <c r="O95" i="13" s="1"/>
  <c r="N94" i="13"/>
  <c r="O94" i="13" s="1"/>
  <c r="N93" i="13"/>
  <c r="O93" i="13" s="1"/>
  <c r="N92" i="13"/>
  <c r="O92" i="13" s="1"/>
  <c r="N91" i="13"/>
  <c r="O91" i="13" s="1"/>
  <c r="N90" i="13"/>
  <c r="O90" i="13" s="1"/>
  <c r="N89" i="13"/>
  <c r="O89" i="13" s="1"/>
  <c r="N88" i="13"/>
  <c r="O88" i="13" s="1"/>
  <c r="N87" i="13"/>
  <c r="O87" i="13" s="1"/>
  <c r="N86" i="13"/>
  <c r="O86" i="13" s="1"/>
  <c r="N85" i="13"/>
  <c r="O85" i="13" s="1"/>
  <c r="N84" i="13"/>
  <c r="O84" i="13" s="1"/>
  <c r="N83" i="13"/>
  <c r="O83" i="13" s="1"/>
  <c r="N82" i="13"/>
  <c r="O82" i="13" s="1"/>
  <c r="N81" i="13"/>
  <c r="O81" i="13" s="1"/>
  <c r="N80" i="13"/>
  <c r="O80" i="13" s="1"/>
  <c r="N79" i="13"/>
  <c r="O79" i="13" s="1"/>
  <c r="N78" i="13"/>
  <c r="O78" i="13" s="1"/>
  <c r="N77" i="13"/>
  <c r="O77" i="13" s="1"/>
  <c r="N76" i="13"/>
  <c r="O76" i="13" s="1"/>
  <c r="N75" i="13"/>
  <c r="O75" i="13" s="1"/>
  <c r="N74" i="13"/>
  <c r="O74" i="13" s="1"/>
  <c r="N73" i="13"/>
  <c r="O73" i="13" s="1"/>
  <c r="N72" i="13"/>
  <c r="O72" i="13" s="1"/>
  <c r="N71" i="13"/>
  <c r="O71" i="13" s="1"/>
  <c r="N70" i="13"/>
  <c r="O70" i="13" s="1"/>
  <c r="N69" i="13"/>
  <c r="O69" i="13" s="1"/>
  <c r="N68" i="13"/>
  <c r="O68" i="13" s="1"/>
  <c r="N67" i="13"/>
  <c r="O67" i="13" s="1"/>
  <c r="N66" i="13"/>
  <c r="O66" i="13" s="1"/>
  <c r="N65" i="13"/>
  <c r="O65" i="13" s="1"/>
  <c r="N64" i="13"/>
  <c r="O64" i="13" s="1"/>
  <c r="N63" i="13"/>
  <c r="O63" i="13" s="1"/>
  <c r="N62" i="13"/>
  <c r="O62" i="13" s="1"/>
  <c r="N61" i="13"/>
  <c r="O61" i="13" s="1"/>
  <c r="N60" i="13"/>
  <c r="O60" i="13" s="1"/>
  <c r="N59" i="13"/>
  <c r="O59" i="13" s="1"/>
  <c r="N58" i="13"/>
  <c r="O58" i="13" s="1"/>
  <c r="N57" i="13"/>
  <c r="O57" i="13" s="1"/>
  <c r="N56" i="13"/>
  <c r="O56" i="13" s="1"/>
  <c r="N55" i="13"/>
  <c r="O55" i="13" s="1"/>
  <c r="N54" i="13"/>
  <c r="O54" i="13" s="1"/>
  <c r="N53" i="13"/>
  <c r="O53" i="13" s="1"/>
  <c r="N52" i="13"/>
  <c r="O52" i="13" s="1"/>
  <c r="N51" i="13"/>
  <c r="O51" i="13" s="1"/>
  <c r="N50" i="13"/>
  <c r="O50" i="13" s="1"/>
  <c r="N49" i="13"/>
  <c r="O49" i="13" s="1"/>
  <c r="N48" i="13"/>
  <c r="O48" i="13" s="1"/>
  <c r="N47" i="13"/>
  <c r="O47" i="13" s="1"/>
  <c r="N46" i="13"/>
  <c r="O46" i="13" s="1"/>
  <c r="N45" i="13"/>
  <c r="O45" i="13" s="1"/>
  <c r="N44" i="13"/>
  <c r="O44" i="13" s="1"/>
  <c r="N43" i="13"/>
  <c r="O43" i="13" s="1"/>
  <c r="N42" i="13"/>
  <c r="O42" i="13" s="1"/>
  <c r="N41" i="13"/>
  <c r="O41" i="13" s="1"/>
  <c r="N40" i="13"/>
  <c r="O40" i="13" s="1"/>
  <c r="N39" i="13"/>
  <c r="O39" i="13" s="1"/>
  <c r="N38" i="13"/>
  <c r="O38" i="13" s="1"/>
  <c r="N37" i="13"/>
  <c r="O37" i="13" s="1"/>
  <c r="N36" i="13"/>
  <c r="O36" i="13" s="1"/>
  <c r="N35" i="13"/>
  <c r="O35" i="13" s="1"/>
  <c r="N34" i="13"/>
  <c r="O34" i="13" s="1"/>
  <c r="N33" i="13"/>
  <c r="O33" i="13" s="1"/>
  <c r="N32" i="13"/>
  <c r="O32" i="13" s="1"/>
  <c r="N31" i="13"/>
  <c r="O31" i="13" s="1"/>
  <c r="N30" i="13"/>
  <c r="O30" i="13" s="1"/>
  <c r="N29" i="13"/>
  <c r="O29" i="13" s="1"/>
  <c r="N28" i="13"/>
  <c r="O28" i="13" s="1"/>
  <c r="N27" i="13"/>
  <c r="O27" i="13" s="1"/>
  <c r="N26" i="13"/>
  <c r="O26" i="13" s="1"/>
  <c r="N25" i="13"/>
  <c r="O25" i="13" s="1"/>
  <c r="N24" i="13"/>
  <c r="O24" i="13" s="1"/>
  <c r="N23" i="13"/>
  <c r="O23" i="13" s="1"/>
  <c r="N22" i="13"/>
  <c r="O22" i="13" s="1"/>
  <c r="N21" i="13"/>
  <c r="O21" i="13" s="1"/>
  <c r="N20" i="13"/>
  <c r="O20" i="13" s="1"/>
  <c r="N19" i="13"/>
  <c r="O19" i="13" s="1"/>
  <c r="N18" i="13"/>
  <c r="O18" i="13" s="1"/>
  <c r="N17" i="13"/>
  <c r="O17" i="13" s="1"/>
  <c r="N16" i="13"/>
  <c r="O16" i="13" s="1"/>
  <c r="N15" i="13"/>
  <c r="O15" i="13" s="1"/>
  <c r="N14" i="13"/>
  <c r="O14" i="13" s="1"/>
  <c r="N13" i="13"/>
  <c r="O13" i="13" s="1"/>
  <c r="N12" i="13"/>
  <c r="O12" i="13" s="1"/>
  <c r="N11" i="13"/>
  <c r="O11" i="13" s="1"/>
  <c r="N10" i="13"/>
  <c r="O10" i="13" s="1"/>
  <c r="N9" i="13"/>
  <c r="O9" i="13" s="1"/>
  <c r="N8" i="13"/>
  <c r="O8" i="13" s="1"/>
  <c r="N7" i="13"/>
  <c r="O7" i="13" s="1"/>
  <c r="N6" i="13"/>
  <c r="O6" i="13" s="1"/>
  <c r="N5" i="13"/>
  <c r="O5" i="13" s="1"/>
  <c r="N4" i="13"/>
  <c r="O4" i="13" s="1"/>
  <c r="N3" i="13"/>
  <c r="O3" i="13" s="1"/>
  <c r="N2" i="13"/>
  <c r="O2" i="13" s="1"/>
  <c r="O71" i="14"/>
  <c r="O177" i="8"/>
  <c r="N177" i="8"/>
  <c r="M177" i="8"/>
  <c r="N176" i="8"/>
  <c r="M176" i="8"/>
  <c r="O176" i="8" s="1"/>
  <c r="N175" i="8"/>
  <c r="M175" i="8"/>
  <c r="O175" i="8" s="1"/>
  <c r="N174" i="8"/>
  <c r="M174" i="8"/>
  <c r="O174" i="8" s="1"/>
  <c r="N173" i="8"/>
  <c r="O173" i="8" s="1"/>
  <c r="N172" i="8"/>
  <c r="M172" i="8"/>
  <c r="O172" i="8" s="1"/>
  <c r="N171" i="8"/>
  <c r="M171" i="8"/>
  <c r="O171" i="8" s="1"/>
  <c r="N170" i="8"/>
  <c r="O170" i="8" s="1"/>
  <c r="M170" i="8"/>
  <c r="N169" i="8"/>
  <c r="O169" i="8" s="1"/>
  <c r="M169" i="8"/>
  <c r="N168" i="8"/>
  <c r="O168" i="8" s="1"/>
  <c r="N167" i="8"/>
  <c r="O167" i="8" s="1"/>
  <c r="N166" i="8"/>
  <c r="O166" i="8" s="1"/>
  <c r="O165" i="8"/>
  <c r="N165" i="8"/>
  <c r="N164" i="8"/>
  <c r="O164" i="8" s="1"/>
  <c r="N163" i="8"/>
  <c r="O163" i="8" s="1"/>
  <c r="N162" i="8"/>
  <c r="O162" i="8" s="1"/>
  <c r="O161" i="8"/>
  <c r="N161" i="8"/>
  <c r="N160" i="8"/>
  <c r="O160" i="8" s="1"/>
  <c r="N159" i="8"/>
  <c r="O159" i="8" s="1"/>
  <c r="N158" i="8"/>
  <c r="O158" i="8" s="1"/>
  <c r="O157" i="8"/>
  <c r="N157" i="8"/>
  <c r="N156" i="8"/>
  <c r="O156" i="8" s="1"/>
  <c r="N155" i="8"/>
  <c r="O155" i="8" s="1"/>
  <c r="N154" i="8"/>
  <c r="O154" i="8" s="1"/>
  <c r="O153" i="8"/>
  <c r="N153" i="8"/>
  <c r="N152" i="8"/>
  <c r="O152" i="8" s="1"/>
  <c r="N151" i="8"/>
  <c r="O151" i="8" s="1"/>
  <c r="N150" i="8"/>
  <c r="O150" i="8" s="1"/>
  <c r="O149" i="8"/>
  <c r="N149" i="8"/>
  <c r="N148" i="8"/>
  <c r="O148" i="8" s="1"/>
  <c r="N147" i="8"/>
  <c r="O147" i="8" s="1"/>
  <c r="N146" i="8"/>
  <c r="O146" i="8" s="1"/>
  <c r="O145" i="8"/>
  <c r="N145" i="8"/>
  <c r="N144" i="8"/>
  <c r="O144" i="8" s="1"/>
  <c r="N143" i="8"/>
  <c r="O143" i="8" s="1"/>
  <c r="N142" i="8"/>
  <c r="O142" i="8" s="1"/>
  <c r="O141" i="8"/>
  <c r="N141" i="8"/>
  <c r="N140" i="8"/>
  <c r="O140" i="8" s="1"/>
  <c r="N139" i="8"/>
  <c r="O139" i="8" s="1"/>
  <c r="N138" i="8"/>
  <c r="O138" i="8" s="1"/>
  <c r="O137" i="8"/>
  <c r="N137" i="8"/>
  <c r="N136" i="8"/>
  <c r="O136" i="8" s="1"/>
  <c r="N135" i="8"/>
  <c r="O135" i="8" s="1"/>
  <c r="N134" i="8"/>
  <c r="O134" i="8" s="1"/>
  <c r="O133" i="8"/>
  <c r="N133" i="8"/>
  <c r="N132" i="8"/>
  <c r="O132" i="8" s="1"/>
  <c r="N131" i="8"/>
  <c r="O131" i="8" s="1"/>
  <c r="N130" i="8"/>
  <c r="O130" i="8" s="1"/>
  <c r="O129" i="8"/>
  <c r="N129" i="8"/>
  <c r="N128" i="8"/>
  <c r="O128" i="8" s="1"/>
  <c r="N127" i="8"/>
  <c r="O127" i="8" s="1"/>
  <c r="N126" i="8"/>
  <c r="O126" i="8" s="1"/>
  <c r="O125" i="8"/>
  <c r="N125" i="8"/>
  <c r="N124" i="8"/>
  <c r="O124" i="8" s="1"/>
  <c r="N123" i="8"/>
  <c r="O123" i="8" s="1"/>
  <c r="N122" i="8"/>
  <c r="O122" i="8" s="1"/>
  <c r="O121" i="8"/>
  <c r="N121" i="8"/>
  <c r="N120" i="8"/>
  <c r="O120" i="8" s="1"/>
  <c r="N119" i="8"/>
  <c r="O119" i="8" s="1"/>
  <c r="N118" i="8"/>
  <c r="O118" i="8" s="1"/>
  <c r="O117" i="8"/>
  <c r="N117" i="8"/>
  <c r="N116" i="8"/>
  <c r="O116" i="8" s="1"/>
  <c r="N115" i="8"/>
  <c r="O115" i="8" s="1"/>
  <c r="N114" i="8"/>
  <c r="O114" i="8" s="1"/>
  <c r="O113" i="8"/>
  <c r="N113" i="8"/>
  <c r="N112" i="8"/>
  <c r="O112" i="8" s="1"/>
  <c r="N111" i="8"/>
  <c r="O111" i="8" s="1"/>
  <c r="N110" i="8"/>
  <c r="O110" i="8" s="1"/>
  <c r="O109" i="8"/>
  <c r="N109" i="8"/>
  <c r="N108" i="8"/>
  <c r="O108" i="8" s="1"/>
  <c r="N107" i="8"/>
  <c r="O107" i="8" s="1"/>
  <c r="N106" i="8"/>
  <c r="O106" i="8" s="1"/>
  <c r="O105" i="8"/>
  <c r="N105" i="8"/>
  <c r="N104" i="8"/>
  <c r="O104" i="8" s="1"/>
  <c r="N103" i="8"/>
  <c r="O103" i="8" s="1"/>
  <c r="N102" i="8"/>
  <c r="O102" i="8" s="1"/>
  <c r="O101" i="8"/>
  <c r="N101" i="8"/>
  <c r="N100" i="8"/>
  <c r="O100" i="8" s="1"/>
  <c r="N99" i="8"/>
  <c r="O99" i="8" s="1"/>
  <c r="N98" i="8"/>
  <c r="O98" i="8" s="1"/>
  <c r="O97" i="8"/>
  <c r="N97" i="8"/>
  <c r="N96" i="8"/>
  <c r="O96" i="8" s="1"/>
  <c r="N95" i="8"/>
  <c r="O95" i="8" s="1"/>
  <c r="N94" i="8"/>
  <c r="O94" i="8" s="1"/>
  <c r="O93" i="8"/>
  <c r="N93" i="8"/>
  <c r="N92" i="8"/>
  <c r="O92" i="8" s="1"/>
  <c r="N91" i="8"/>
  <c r="O91" i="8" s="1"/>
  <c r="N90" i="8"/>
  <c r="O90" i="8" s="1"/>
  <c r="O89" i="8"/>
  <c r="N89" i="8"/>
  <c r="N88" i="8"/>
  <c r="O88" i="8" s="1"/>
  <c r="N87" i="8"/>
  <c r="O87" i="8" s="1"/>
  <c r="N86" i="8"/>
  <c r="O86" i="8" s="1"/>
  <c r="O85" i="8"/>
  <c r="N85" i="8"/>
  <c r="N84" i="8"/>
  <c r="O84" i="8" s="1"/>
  <c r="N83" i="8"/>
  <c r="O83" i="8" s="1"/>
  <c r="N82" i="8"/>
  <c r="O82" i="8" s="1"/>
  <c r="O81" i="8"/>
  <c r="N81" i="8"/>
  <c r="N80" i="8"/>
  <c r="O80" i="8" s="1"/>
  <c r="N79" i="8"/>
  <c r="M79" i="8"/>
  <c r="O79" i="8" s="1"/>
  <c r="N78" i="8"/>
  <c r="O78" i="8" s="1"/>
  <c r="N77" i="8"/>
  <c r="O77" i="8" s="1"/>
  <c r="O76" i="8"/>
  <c r="N76" i="8"/>
  <c r="O75" i="8"/>
  <c r="N75" i="8"/>
  <c r="N74" i="8"/>
  <c r="O74" i="8" s="1"/>
  <c r="N73" i="8"/>
  <c r="O73" i="8" s="1"/>
  <c r="O72" i="8"/>
  <c r="N72" i="8"/>
  <c r="O71" i="8"/>
  <c r="N71" i="8"/>
  <c r="N70" i="8"/>
  <c r="O70" i="8" s="1"/>
  <c r="N69" i="8"/>
  <c r="O69" i="8" s="1"/>
  <c r="O68" i="8"/>
  <c r="N68" i="8"/>
  <c r="O67" i="8"/>
  <c r="N67" i="8"/>
  <c r="N66" i="8"/>
  <c r="O66" i="8" s="1"/>
  <c r="N65" i="8"/>
  <c r="O65" i="8" s="1"/>
  <c r="O64" i="8"/>
  <c r="N64" i="8"/>
  <c r="O63" i="8"/>
  <c r="N63" i="8"/>
  <c r="N62" i="8"/>
  <c r="O62" i="8" s="1"/>
  <c r="N61" i="8"/>
  <c r="O61" i="8" s="1"/>
  <c r="O60" i="8"/>
  <c r="N60" i="8"/>
  <c r="O59" i="8"/>
  <c r="N59" i="8"/>
  <c r="N58" i="8"/>
  <c r="O58" i="8" s="1"/>
  <c r="N57" i="8"/>
  <c r="O57" i="8" s="1"/>
  <c r="O56" i="8"/>
  <c r="N56" i="8"/>
  <c r="O55" i="8"/>
  <c r="N55" i="8"/>
  <c r="N54" i="8"/>
  <c r="O54" i="8" s="1"/>
  <c r="N53" i="8"/>
  <c r="O53" i="8" s="1"/>
  <c r="O52" i="8"/>
  <c r="N52" i="8"/>
  <c r="O51" i="8"/>
  <c r="N51" i="8"/>
  <c r="N50" i="8"/>
  <c r="O50" i="8" s="1"/>
  <c r="N49" i="8"/>
  <c r="O49" i="8" s="1"/>
  <c r="O48" i="8"/>
  <c r="N48" i="8"/>
  <c r="O47" i="8"/>
  <c r="N47" i="8"/>
  <c r="N46" i="8"/>
  <c r="O46" i="8" s="1"/>
  <c r="N45" i="8"/>
  <c r="O45" i="8" s="1"/>
  <c r="O44" i="8"/>
  <c r="N44" i="8"/>
  <c r="O43" i="8"/>
  <c r="N43" i="8"/>
  <c r="N42" i="8"/>
  <c r="O42" i="8" s="1"/>
  <c r="N41" i="8"/>
  <c r="O41" i="8" s="1"/>
  <c r="O40" i="8"/>
  <c r="N40" i="8"/>
  <c r="O39" i="8"/>
  <c r="N39" i="8"/>
  <c r="N38" i="8"/>
  <c r="O38" i="8" s="1"/>
  <c r="N37" i="8"/>
  <c r="O37" i="8" s="1"/>
  <c r="O36" i="8"/>
  <c r="N36" i="8"/>
  <c r="O35" i="8"/>
  <c r="N35" i="8"/>
  <c r="N34" i="8"/>
  <c r="O34" i="8" s="1"/>
  <c r="N33" i="8"/>
  <c r="O33" i="8" s="1"/>
  <c r="O32" i="8"/>
  <c r="N32" i="8"/>
  <c r="O31" i="8"/>
  <c r="N31" i="8"/>
  <c r="N30" i="8"/>
  <c r="O30" i="8" s="1"/>
  <c r="N29" i="8"/>
  <c r="O29" i="8" s="1"/>
  <c r="O28" i="8"/>
  <c r="N28" i="8"/>
  <c r="O27" i="8"/>
  <c r="N27" i="8"/>
  <c r="N26" i="8"/>
  <c r="O26" i="8" s="1"/>
  <c r="N25" i="8"/>
  <c r="O25" i="8" s="1"/>
  <c r="O24" i="8"/>
  <c r="N24" i="8"/>
  <c r="O23" i="8"/>
  <c r="N23" i="8"/>
  <c r="N22" i="8"/>
  <c r="O22" i="8" s="1"/>
  <c r="N21" i="8"/>
  <c r="O21" i="8" s="1"/>
  <c r="O20" i="8"/>
  <c r="N20" i="8"/>
  <c r="O19" i="8"/>
  <c r="N19" i="8"/>
  <c r="N18" i="8"/>
  <c r="O18" i="8" s="1"/>
  <c r="N17" i="8"/>
  <c r="O17" i="8" s="1"/>
  <c r="O16" i="8"/>
  <c r="N16" i="8"/>
  <c r="O15" i="8"/>
  <c r="N15" i="8"/>
  <c r="N14" i="8"/>
  <c r="O14" i="8" s="1"/>
  <c r="N13" i="8"/>
  <c r="O13" i="8" s="1"/>
  <c r="O12" i="8"/>
  <c r="N12" i="8"/>
  <c r="O11" i="8"/>
  <c r="N11" i="8"/>
  <c r="N10" i="8"/>
  <c r="O10" i="8" s="1"/>
  <c r="N9" i="8"/>
  <c r="O9" i="8" s="1"/>
  <c r="O8" i="8"/>
  <c r="N8" i="8"/>
  <c r="O7" i="8"/>
  <c r="N7" i="8"/>
  <c r="N6" i="8"/>
  <c r="O6" i="8" s="1"/>
  <c r="N5" i="8"/>
  <c r="O5" i="8" s="1"/>
  <c r="O4" i="8"/>
  <c r="N4" i="8"/>
  <c r="O3" i="8"/>
  <c r="N3" i="8"/>
  <c r="M3" i="8"/>
  <c r="O2" i="8"/>
  <c r="N2" i="8"/>
  <c r="O20" i="15" l="1"/>
  <c r="O101" i="13"/>
  <c r="N69" i="9" l="1"/>
  <c r="O69" i="9" s="1"/>
  <c r="N68" i="9"/>
  <c r="O68" i="9" s="1"/>
  <c r="N67" i="9"/>
  <c r="O67" i="9" s="1"/>
  <c r="N66" i="9"/>
  <c r="O66" i="9" s="1"/>
  <c r="N65" i="9"/>
  <c r="O65" i="9" s="1"/>
  <c r="N64" i="9"/>
  <c r="O64" i="9" s="1"/>
  <c r="N63" i="9"/>
  <c r="O63" i="9" s="1"/>
  <c r="N62" i="9"/>
  <c r="O62" i="9" s="1"/>
  <c r="N61" i="9"/>
  <c r="O61" i="9" s="1"/>
  <c r="N60" i="9"/>
  <c r="O60" i="9" s="1"/>
  <c r="N59" i="9"/>
  <c r="O59" i="9" s="1"/>
  <c r="N58" i="9"/>
  <c r="O58" i="9" s="1"/>
  <c r="N57" i="9"/>
  <c r="O57" i="9" s="1"/>
  <c r="N56" i="9"/>
  <c r="O56" i="9" s="1"/>
  <c r="N55" i="9"/>
  <c r="O55" i="9" s="1"/>
  <c r="N54" i="9"/>
  <c r="O54" i="9" s="1"/>
  <c r="N53" i="9"/>
  <c r="O53" i="9" s="1"/>
  <c r="N52" i="9"/>
  <c r="O52" i="9" s="1"/>
  <c r="N51" i="9"/>
  <c r="O51" i="9" s="1"/>
  <c r="N50" i="9"/>
  <c r="O50" i="9" s="1"/>
  <c r="N49" i="9"/>
  <c r="O49" i="9" s="1"/>
  <c r="N48" i="9"/>
  <c r="O48" i="9" s="1"/>
  <c r="N47" i="9"/>
  <c r="O47" i="9" s="1"/>
  <c r="N46" i="9"/>
  <c r="O46" i="9" s="1"/>
  <c r="N45" i="9"/>
  <c r="O45" i="9" s="1"/>
  <c r="N44" i="9"/>
  <c r="O44" i="9" s="1"/>
  <c r="N43" i="9"/>
  <c r="O43" i="9" s="1"/>
  <c r="N42" i="9"/>
  <c r="O42" i="9" s="1"/>
  <c r="N41" i="9"/>
  <c r="O41" i="9" s="1"/>
  <c r="N40" i="9"/>
  <c r="O40" i="9" s="1"/>
  <c r="N39" i="9"/>
  <c r="O39" i="9" s="1"/>
  <c r="N38" i="9"/>
  <c r="O38" i="9" s="1"/>
  <c r="N37" i="9"/>
  <c r="O37" i="9" s="1"/>
  <c r="N36" i="9"/>
  <c r="O36" i="9" s="1"/>
  <c r="N35" i="9"/>
  <c r="O35" i="9" s="1"/>
  <c r="N34" i="9"/>
  <c r="O34" i="9" s="1"/>
  <c r="N33" i="9"/>
  <c r="O33" i="9" s="1"/>
  <c r="N32" i="9"/>
  <c r="O32" i="9" s="1"/>
  <c r="N31" i="9"/>
  <c r="O31" i="9" s="1"/>
  <c r="N30" i="9"/>
  <c r="O30" i="9" s="1"/>
  <c r="N29" i="9"/>
  <c r="O29" i="9" s="1"/>
  <c r="N28" i="9"/>
  <c r="O28" i="9" s="1"/>
  <c r="N27" i="9"/>
  <c r="O27" i="9" s="1"/>
  <c r="N26" i="9"/>
  <c r="O26" i="9" s="1"/>
  <c r="N25" i="9"/>
  <c r="O25" i="9" s="1"/>
  <c r="N24" i="9"/>
  <c r="O24" i="9" s="1"/>
  <c r="N23" i="9"/>
  <c r="O23" i="9" s="1"/>
  <c r="O22" i="9"/>
  <c r="O21" i="9"/>
  <c r="N20" i="9"/>
  <c r="O20" i="9" s="1"/>
  <c r="N19" i="9"/>
  <c r="O19" i="9" s="1"/>
  <c r="N18" i="9"/>
  <c r="O18" i="9" s="1"/>
  <c r="N17" i="9"/>
  <c r="O17" i="9" s="1"/>
  <c r="N16" i="9"/>
  <c r="O16" i="9" s="1"/>
  <c r="O15" i="9"/>
  <c r="O14" i="9"/>
  <c r="O13" i="9"/>
  <c r="N12" i="9"/>
  <c r="O12" i="9" s="1"/>
  <c r="O11" i="9"/>
  <c r="N10" i="9"/>
  <c r="O10" i="9" s="1"/>
  <c r="N9" i="9"/>
  <c r="O9" i="9" s="1"/>
  <c r="N8" i="9"/>
  <c r="O8" i="9" s="1"/>
  <c r="O7" i="9"/>
  <c r="O6" i="9"/>
  <c r="N5" i="9"/>
  <c r="O5" i="9" s="1"/>
  <c r="N4" i="9"/>
  <c r="O4" i="9" s="1"/>
  <c r="N3" i="9"/>
  <c r="O3" i="9" s="1"/>
  <c r="N2" i="9"/>
  <c r="O2" i="9" s="1"/>
  <c r="N101" i="1" l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M64" i="1"/>
  <c r="O64" i="1" s="1"/>
  <c r="N63" i="1"/>
  <c r="O63" i="1" s="1"/>
  <c r="O62" i="1"/>
  <c r="N62" i="1"/>
  <c r="O61" i="1"/>
  <c r="N61" i="1"/>
  <c r="O60" i="1"/>
  <c r="N60" i="1"/>
  <c r="M60" i="1"/>
  <c r="N59" i="1"/>
  <c r="O59" i="1" s="1"/>
  <c r="N58" i="1"/>
  <c r="O58" i="1" s="1"/>
  <c r="N57" i="1"/>
  <c r="O57" i="1" s="1"/>
  <c r="O56" i="1"/>
  <c r="N56" i="1"/>
  <c r="N55" i="1"/>
  <c r="O55" i="1" s="1"/>
  <c r="N54" i="1"/>
  <c r="O54" i="1" s="1"/>
  <c r="N53" i="1"/>
  <c r="O53" i="1" s="1"/>
  <c r="O52" i="1"/>
  <c r="N52" i="1"/>
  <c r="N51" i="1"/>
  <c r="O51" i="1" s="1"/>
  <c r="N50" i="1"/>
  <c r="O50" i="1" s="1"/>
  <c r="N49" i="1"/>
  <c r="O49" i="1" s="1"/>
  <c r="O48" i="1"/>
  <c r="N48" i="1"/>
  <c r="N47" i="1"/>
  <c r="O47" i="1" s="1"/>
  <c r="N46" i="1"/>
  <c r="O46" i="1" s="1"/>
  <c r="N45" i="1"/>
  <c r="O45" i="1" s="1"/>
  <c r="O44" i="1"/>
  <c r="N44" i="1"/>
  <c r="N43" i="1"/>
  <c r="O43" i="1" s="1"/>
  <c r="N42" i="1"/>
  <c r="O42" i="1" s="1"/>
  <c r="N41" i="1"/>
  <c r="O41" i="1" s="1"/>
  <c r="O40" i="1"/>
  <c r="N40" i="1"/>
  <c r="N39" i="1"/>
  <c r="O39" i="1" s="1"/>
  <c r="N38" i="1"/>
  <c r="O38" i="1" s="1"/>
  <c r="N37" i="1"/>
  <c r="O37" i="1" s="1"/>
  <c r="O36" i="1"/>
  <c r="N36" i="1"/>
  <c r="N35" i="1"/>
  <c r="O35" i="1" s="1"/>
  <c r="N34" i="1"/>
  <c r="O34" i="1" s="1"/>
  <c r="N33" i="1"/>
  <c r="O33" i="1" s="1"/>
  <c r="O32" i="1"/>
  <c r="N32" i="1"/>
  <c r="N31" i="1"/>
  <c r="O31" i="1" s="1"/>
  <c r="N30" i="1"/>
  <c r="O30" i="1" s="1"/>
  <c r="N29" i="1"/>
  <c r="O29" i="1" s="1"/>
  <c r="O28" i="1"/>
  <c r="N28" i="1"/>
  <c r="N27" i="1"/>
  <c r="O27" i="1" s="1"/>
  <c r="N26" i="1"/>
  <c r="O26" i="1" s="1"/>
  <c r="N25" i="1"/>
  <c r="O25" i="1" s="1"/>
  <c r="N24" i="1"/>
  <c r="M24" i="1"/>
  <c r="O24" i="1" s="1"/>
  <c r="O23" i="1"/>
  <c r="N23" i="1"/>
  <c r="O22" i="1"/>
  <c r="N22" i="1"/>
  <c r="O21" i="1"/>
  <c r="N21" i="1"/>
  <c r="N20" i="1"/>
  <c r="O20" i="1" s="1"/>
  <c r="O19" i="1"/>
  <c r="N19" i="1"/>
  <c r="O18" i="1"/>
  <c r="N18" i="1"/>
  <c r="O17" i="1"/>
  <c r="N17" i="1"/>
  <c r="N16" i="1"/>
  <c r="O16" i="1" s="1"/>
  <c r="O15" i="1"/>
  <c r="N15" i="1"/>
  <c r="O14" i="1"/>
  <c r="N14" i="1"/>
  <c r="O13" i="1"/>
  <c r="N13" i="1"/>
  <c r="N12" i="1"/>
  <c r="O12" i="1" s="1"/>
  <c r="O11" i="1"/>
  <c r="N11" i="1"/>
  <c r="O10" i="1"/>
  <c r="N10" i="1"/>
  <c r="O9" i="1"/>
  <c r="N9" i="1"/>
  <c r="N8" i="1"/>
  <c r="O8" i="1" s="1"/>
  <c r="O7" i="1"/>
  <c r="N7" i="1"/>
  <c r="O6" i="1"/>
  <c r="N6" i="1"/>
  <c r="O5" i="1"/>
  <c r="N5" i="1"/>
  <c r="N4" i="1"/>
  <c r="O4" i="1" s="1"/>
  <c r="O3" i="1"/>
  <c r="N3" i="1"/>
  <c r="O2" i="1"/>
  <c r="N2" i="1"/>
  <c r="C2" i="5" l="1"/>
  <c r="O71" i="9" l="1"/>
  <c r="E3" i="5" l="1"/>
  <c r="E5" i="5"/>
  <c r="E6" i="5"/>
  <c r="E7" i="5"/>
  <c r="E11" i="5"/>
  <c r="E9" i="5"/>
  <c r="E4" i="5"/>
  <c r="E10" i="5"/>
  <c r="E8" i="5"/>
  <c r="E2" i="5"/>
  <c r="D3" i="5"/>
  <c r="D5" i="5"/>
  <c r="D6" i="5"/>
  <c r="D7" i="5"/>
  <c r="C3" i="5"/>
  <c r="C4" i="5"/>
  <c r="C5" i="5"/>
  <c r="C6" i="5"/>
  <c r="C7" i="5"/>
  <c r="B3" i="5"/>
  <c r="B5" i="5"/>
  <c r="B6" i="5"/>
  <c r="B7" i="5"/>
  <c r="C11" i="5"/>
  <c r="C15" i="5"/>
  <c r="C8" i="5"/>
  <c r="C10" i="5"/>
  <c r="D11" i="5"/>
  <c r="D15" i="5"/>
  <c r="D9" i="5"/>
  <c r="D4" i="5"/>
  <c r="D10" i="5"/>
  <c r="D2" i="5"/>
  <c r="B11" i="5"/>
  <c r="B4" i="5"/>
  <c r="B9" i="5"/>
  <c r="B8" i="5"/>
  <c r="B10" i="5" l="1"/>
  <c r="F10" i="5" s="1"/>
  <c r="E15" i="5"/>
  <c r="B15" i="5"/>
  <c r="F3" i="5"/>
  <c r="D8" i="5"/>
  <c r="F8" i="5" s="1"/>
  <c r="O178" i="8"/>
  <c r="F11" i="5"/>
  <c r="F7" i="5"/>
  <c r="C9" i="5"/>
  <c r="F9" i="5" s="1"/>
  <c r="F6" i="5"/>
  <c r="O102" i="1"/>
  <c r="B2" i="5"/>
  <c r="F5" i="5"/>
  <c r="F4" i="5"/>
  <c r="E14" i="5"/>
  <c r="O147" i="10"/>
  <c r="B14" i="5" l="1"/>
  <c r="B16" i="5" s="1"/>
  <c r="E16" i="5"/>
  <c r="F15" i="5"/>
  <c r="D14" i="5"/>
  <c r="D16" i="5" s="1"/>
  <c r="C14" i="5"/>
  <c r="C16" i="5" s="1"/>
  <c r="F2" i="5"/>
  <c r="F14" i="5" s="1"/>
  <c r="F16" i="5" s="1"/>
</calcChain>
</file>

<file path=xl/sharedStrings.xml><?xml version="1.0" encoding="utf-8"?>
<sst xmlns="http://schemas.openxmlformats.org/spreadsheetml/2006/main" count="6672" uniqueCount="1242">
  <si>
    <t>3D打印</t>
    <phoneticPr fontId="2" type="noConversion"/>
  </si>
  <si>
    <t>钣金</t>
    <phoneticPr fontId="2" type="noConversion"/>
  </si>
  <si>
    <t>线材</t>
    <phoneticPr fontId="2" type="noConversion"/>
  </si>
  <si>
    <t xml:space="preserve">     </t>
    <phoneticPr fontId="2" type="noConversion"/>
  </si>
  <si>
    <t>工程机器人</t>
    <phoneticPr fontId="2" type="noConversion"/>
  </si>
  <si>
    <t>步兵机器人</t>
    <phoneticPr fontId="2" type="noConversion"/>
  </si>
  <si>
    <t>英雄机器人</t>
    <phoneticPr fontId="2" type="noConversion"/>
  </si>
  <si>
    <t>总价</t>
    <phoneticPr fontId="2" type="noConversion"/>
  </si>
  <si>
    <t>底盘</t>
  </si>
  <si>
    <t>线材</t>
  </si>
  <si>
    <t>钣金</t>
  </si>
  <si>
    <t>硬件</t>
  </si>
  <si>
    <t>机械</t>
  </si>
  <si>
    <t>硬件</t>
    <phoneticPr fontId="2" type="noConversion"/>
  </si>
  <si>
    <t>机械</t>
    <phoneticPr fontId="2" type="noConversion"/>
  </si>
  <si>
    <t>属性</t>
    <phoneticPr fontId="2" type="noConversion"/>
  </si>
  <si>
    <t>工艺类别</t>
    <phoneticPr fontId="2" type="noConversion"/>
  </si>
  <si>
    <t>采购方式</t>
    <phoneticPr fontId="2" type="noConversion"/>
  </si>
  <si>
    <t>其他</t>
  </si>
  <si>
    <t>其他</t>
    <phoneticPr fontId="2" type="noConversion"/>
  </si>
  <si>
    <t>算法</t>
  </si>
  <si>
    <t>算法</t>
    <phoneticPr fontId="2" type="noConversion"/>
  </si>
  <si>
    <t>车&amp;铣</t>
  </si>
  <si>
    <t>车&amp;铣</t>
    <phoneticPr fontId="2" type="noConversion"/>
  </si>
  <si>
    <t>赞助</t>
    <phoneticPr fontId="2" type="noConversion"/>
  </si>
  <si>
    <t>非官方成品模块</t>
  </si>
  <si>
    <t>非官方成品模块</t>
    <phoneticPr fontId="2" type="noConversion"/>
  </si>
  <si>
    <t>官方成品模块</t>
  </si>
  <si>
    <t>官方成品模块</t>
    <phoneticPr fontId="2" type="noConversion"/>
  </si>
  <si>
    <t>硬件自制</t>
  </si>
  <si>
    <t>硬件自制</t>
    <phoneticPr fontId="2" type="noConversion"/>
  </si>
  <si>
    <t>机械自制</t>
  </si>
  <si>
    <t>机械自制</t>
    <phoneticPr fontId="2" type="noConversion"/>
  </si>
  <si>
    <t>型材焊接</t>
  </si>
  <si>
    <t>型材焊接</t>
    <phoneticPr fontId="2" type="noConversion"/>
  </si>
  <si>
    <t>2D雕刻</t>
  </si>
  <si>
    <t>2D雕刻</t>
    <phoneticPr fontId="2" type="noConversion"/>
  </si>
  <si>
    <t>机械标准件</t>
  </si>
  <si>
    <t>机械标准件</t>
    <phoneticPr fontId="2" type="noConversion"/>
  </si>
  <si>
    <t>备注</t>
    <phoneticPr fontId="2" type="noConversion"/>
  </si>
  <si>
    <t>序号</t>
    <phoneticPr fontId="2" type="noConversion"/>
  </si>
  <si>
    <t>3D打印</t>
  </si>
  <si>
    <t>其他</t>
    <phoneticPr fontId="2" type="noConversion"/>
  </si>
  <si>
    <t>自行添加或修改</t>
    <phoneticPr fontId="2" type="noConversion"/>
  </si>
  <si>
    <t>轮组模块</t>
  </si>
  <si>
    <t>轴承</t>
    <phoneticPr fontId="2" type="noConversion"/>
  </si>
  <si>
    <t>2006电机</t>
    <phoneticPr fontId="2" type="noConversion"/>
  </si>
  <si>
    <t>P36</t>
    <phoneticPr fontId="2" type="noConversion"/>
  </si>
  <si>
    <t>拨弹模块</t>
    <phoneticPr fontId="2" type="noConversion"/>
  </si>
  <si>
    <t>发射机构</t>
    <phoneticPr fontId="2" type="noConversion"/>
  </si>
  <si>
    <t>工艺类别
（下拉菜单）</t>
    <phoneticPr fontId="2" type="noConversion"/>
  </si>
  <si>
    <t>采购方式
（下拉菜单）</t>
    <phoneticPr fontId="2" type="noConversion"/>
  </si>
  <si>
    <t>子模块数量
（自定义数字）</t>
    <phoneticPr fontId="2" type="noConversion"/>
  </si>
  <si>
    <t>属性
（下拉菜单）</t>
    <phoneticPr fontId="2" type="noConversion"/>
  </si>
  <si>
    <t>PCBA</t>
  </si>
  <si>
    <t>PCBA</t>
    <phoneticPr fontId="2" type="noConversion"/>
  </si>
  <si>
    <t>悬挂模块</t>
    <phoneticPr fontId="2" type="noConversion"/>
  </si>
  <si>
    <t>其他机械定制件</t>
  </si>
  <si>
    <t>其他机械定制件</t>
    <phoneticPr fontId="2" type="noConversion"/>
  </si>
  <si>
    <t>底盘</t>
    <phoneticPr fontId="2" type="noConversion"/>
  </si>
  <si>
    <t>算法硬件</t>
    <phoneticPr fontId="2" type="noConversion"/>
  </si>
  <si>
    <t>采购（定制）</t>
  </si>
  <si>
    <t>采购（定制）</t>
    <phoneticPr fontId="2" type="noConversion"/>
  </si>
  <si>
    <t>采购（非定制）</t>
  </si>
  <si>
    <t>采购（非定制）</t>
    <phoneticPr fontId="2" type="noConversion"/>
  </si>
  <si>
    <t>单价【含税】
自制件填写材料费
赞助写市场价</t>
    <phoneticPr fontId="2" type="noConversion"/>
  </si>
  <si>
    <t>父模块内该物料数量
（计算）</t>
    <phoneticPr fontId="2" type="noConversion"/>
  </si>
  <si>
    <t>父模块该物料总价
（计算）</t>
    <phoneticPr fontId="2" type="noConversion"/>
  </si>
  <si>
    <t>总价</t>
    <phoneticPr fontId="2" type="noConversion"/>
  </si>
  <si>
    <t>单机合计</t>
    <phoneticPr fontId="2" type="noConversion"/>
  </si>
  <si>
    <t>单机赞助</t>
    <phoneticPr fontId="2" type="noConversion"/>
  </si>
  <si>
    <t>单机除赞助合计</t>
    <phoneticPr fontId="2" type="noConversion"/>
  </si>
  <si>
    <t>子模块数量
（自定义数字）</t>
    <phoneticPr fontId="2" type="noConversion"/>
  </si>
  <si>
    <t>物料名称
（自定义文本）</t>
    <phoneticPr fontId="2" type="noConversion"/>
  </si>
  <si>
    <t>材料/尺寸/其他
（自定义文本）</t>
    <phoneticPr fontId="2" type="noConversion"/>
  </si>
  <si>
    <t>单价【含税】
自制件填写材料费
赞助写市场价</t>
    <phoneticPr fontId="2" type="noConversion"/>
  </si>
  <si>
    <t>规格/型号
(填写标准型号)
自制和定制件填自定义型号或不填</t>
    <phoneticPr fontId="2" type="noConversion"/>
  </si>
  <si>
    <t>定制</t>
    <phoneticPr fontId="2" type="noConversion"/>
  </si>
  <si>
    <t>RoboMaster</t>
    <phoneticPr fontId="2" type="noConversion"/>
  </si>
  <si>
    <t>品牌
（自定义文本）
自制和定制件填自制和定制</t>
    <phoneticPr fontId="2" type="noConversion"/>
  </si>
  <si>
    <t>自制</t>
    <phoneticPr fontId="2" type="noConversion"/>
  </si>
  <si>
    <t>国标</t>
    <phoneticPr fontId="2" type="noConversion"/>
  </si>
  <si>
    <t>M2006-P36</t>
    <phoneticPr fontId="2" type="noConversion"/>
  </si>
  <si>
    <t>大恒图像</t>
    <phoneticPr fontId="2" type="noConversion"/>
  </si>
  <si>
    <t>MER-030-210U3C</t>
    <phoneticPr fontId="2" type="noConversion"/>
  </si>
  <si>
    <t>相机</t>
    <phoneticPr fontId="2" type="noConversion"/>
  </si>
  <si>
    <t>属性
（下拉菜单）</t>
    <phoneticPr fontId="2" type="noConversion"/>
  </si>
  <si>
    <t>子模块内该物料数量
（自定义数字）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</si>
  <si>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</si>
  <si>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</si>
  <si>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</si>
  <si>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</si>
  <si>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</si>
  <si>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</si>
  <si>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所属父模块
（自定义文本）</t>
    <phoneticPr fontId="2" type="noConversion"/>
  </si>
  <si>
    <t>所属子模块
（自定义文本）</t>
    <phoneticPr fontId="2" type="noConversion"/>
  </si>
  <si>
    <t>物料名称
（自定义文本）</t>
    <phoneticPr fontId="2" type="noConversion"/>
  </si>
  <si>
    <t>物料名称
（自定义文本）</t>
    <phoneticPr fontId="2" type="noConversion"/>
  </si>
  <si>
    <t>子模块内该物料数量
（自定义数字）</t>
    <phoneticPr fontId="2" type="noConversion"/>
  </si>
  <si>
    <t>子模块内该物料数量
（自定义数字）</t>
    <phoneticPr fontId="2" type="noConversion"/>
  </si>
  <si>
    <t>材料/尺寸/其他
（自定义文本）
没有可不填</t>
    <phoneticPr fontId="2" type="noConversion"/>
  </si>
  <si>
    <t>其他机器人</t>
    <phoneticPr fontId="2" type="noConversion"/>
  </si>
  <si>
    <r>
      <t>BOM</t>
    </r>
    <r>
      <rPr>
        <sz val="11"/>
        <color rgb="FF000000"/>
        <rFont val="微软雅黑"/>
        <family val="2"/>
        <charset val="134"/>
      </rPr>
      <t>表请勿合并单元格，以便于后期分析数据</t>
    </r>
    <phoneticPr fontId="2" type="noConversion"/>
  </si>
  <si>
    <t>模块分类清晰</t>
  </si>
  <si>
    <t>内容真实完整</t>
  </si>
  <si>
    <t>数据呈现直观</t>
  </si>
  <si>
    <t>参考BOM表模板内的已有内容，根据队伍实际情况进行填写，要求内容真实完整</t>
    <phoneticPr fontId="2" type="noConversion"/>
  </si>
  <si>
    <t>自行添加工作表填写其他机器人的BOM信息</t>
    <phoneticPr fontId="2" type="noConversion"/>
  </si>
  <si>
    <t>评价维度</t>
    <phoneticPr fontId="2" type="noConversion"/>
  </si>
  <si>
    <t>分数</t>
    <phoneticPr fontId="2" type="noConversion"/>
  </si>
  <si>
    <t>工艺类别</t>
    <phoneticPr fontId="2" type="noConversion"/>
  </si>
  <si>
    <t>轮组模块</t>
    <phoneticPr fontId="2" type="noConversion"/>
  </si>
  <si>
    <t>裁判系统</t>
    <phoneticPr fontId="2" type="noConversion"/>
  </si>
  <si>
    <t>RoboMaster 裁判系统支撑架 AH02</t>
    <phoneticPr fontId="2" type="noConversion"/>
  </si>
  <si>
    <t>AH02</t>
  </si>
  <si>
    <t>大疆</t>
    <phoneticPr fontId="2" type="noConversion"/>
  </si>
  <si>
    <t>RoboMaster 裁判系统装甲模块 AM02</t>
    <phoneticPr fontId="2" type="noConversion"/>
  </si>
  <si>
    <t>AM02</t>
    <phoneticPr fontId="2" type="noConversion"/>
  </si>
  <si>
    <t>RoboMaster 裁判系统主控模块 MC02</t>
    <phoneticPr fontId="2" type="noConversion"/>
  </si>
  <si>
    <t>MC02</t>
    <phoneticPr fontId="2" type="noConversion"/>
  </si>
  <si>
    <t>RoboMaster 裁判系统电源管理模块 PM02</t>
    <phoneticPr fontId="2" type="noConversion"/>
  </si>
  <si>
    <t>PM02</t>
    <phoneticPr fontId="2" type="noConversion"/>
  </si>
  <si>
    <t>RoboMaster 裁判系统灯条模块 LI01</t>
    <phoneticPr fontId="2" type="noConversion"/>
  </si>
  <si>
    <t>LI01</t>
    <phoneticPr fontId="2" type="noConversion"/>
  </si>
  <si>
    <t>RoboMaster 裁判系统场地交互模块 FI02</t>
    <phoneticPr fontId="2" type="noConversion"/>
  </si>
  <si>
    <t>FI02</t>
    <phoneticPr fontId="2" type="noConversion"/>
  </si>
  <si>
    <t>RoboMaster 裁判系统超级电容管理模块 CM01</t>
    <phoneticPr fontId="2" type="noConversion"/>
  </si>
  <si>
    <t>CM01</t>
    <phoneticPr fontId="2" type="noConversion"/>
  </si>
  <si>
    <t>车架</t>
    <phoneticPr fontId="2" type="noConversion"/>
  </si>
  <si>
    <t>RoboMaster 电池架</t>
    <phoneticPr fontId="2" type="noConversion"/>
  </si>
  <si>
    <t>电池TB47D</t>
    <phoneticPr fontId="2" type="noConversion"/>
  </si>
  <si>
    <t>TB47D</t>
    <phoneticPr fontId="2" type="noConversion"/>
  </si>
  <si>
    <t>超级电容组</t>
    <phoneticPr fontId="2" type="noConversion"/>
  </si>
  <si>
    <t>超级电容控制器</t>
    <phoneticPr fontId="2" type="noConversion"/>
  </si>
  <si>
    <t>雾列控制</t>
    <phoneticPr fontId="2" type="noConversion"/>
  </si>
  <si>
    <t>超级电容24V稳压模块</t>
    <phoneticPr fontId="2" type="noConversion"/>
  </si>
  <si>
    <t xml:space="preserve"> </t>
    <phoneticPr fontId="2" type="noConversion"/>
  </si>
  <si>
    <t>RoboMaster 电调中心版2</t>
    <phoneticPr fontId="2" type="noConversion"/>
  </si>
  <si>
    <t>RoboMaster 开发板C型</t>
    <phoneticPr fontId="2" type="noConversion"/>
  </si>
  <si>
    <t>铝方管</t>
    <phoneticPr fontId="2" type="noConversion"/>
  </si>
  <si>
    <t>合金侠</t>
    <phoneticPr fontId="2" type="noConversion"/>
  </si>
  <si>
    <t>6061铝合金</t>
    <phoneticPr fontId="2" type="noConversion"/>
  </si>
  <si>
    <t>玻纤板</t>
    <phoneticPr fontId="2" type="noConversion"/>
  </si>
  <si>
    <t>玻璃纤维E</t>
    <phoneticPr fontId="2" type="noConversion"/>
  </si>
  <si>
    <t>两面连接件</t>
    <phoneticPr fontId="2" type="noConversion"/>
  </si>
  <si>
    <t>6x6x40</t>
    <phoneticPr fontId="2" type="noConversion"/>
  </si>
  <si>
    <t>望成金属</t>
    <phoneticPr fontId="2" type="noConversion"/>
  </si>
  <si>
    <t>悬挂座</t>
    <phoneticPr fontId="2" type="noConversion"/>
  </si>
  <si>
    <t>PLA</t>
    <phoneticPr fontId="2" type="noConversion"/>
  </si>
  <si>
    <t>装甲板安装填充</t>
    <phoneticPr fontId="2" type="noConversion"/>
  </si>
  <si>
    <t>铝管加强件</t>
    <phoneticPr fontId="2" type="noConversion"/>
  </si>
  <si>
    <t>电池安装件</t>
    <phoneticPr fontId="2" type="noConversion"/>
  </si>
  <si>
    <t>包胶轴承</t>
    <phoneticPr fontId="2" type="noConversion"/>
  </si>
  <si>
    <t>PU62630-9</t>
    <phoneticPr fontId="2" type="noConversion"/>
  </si>
  <si>
    <t>常盛机械配件</t>
    <phoneticPr fontId="2" type="noConversion"/>
  </si>
  <si>
    <t>聚氨酯</t>
    <phoneticPr fontId="2" type="noConversion"/>
  </si>
  <si>
    <t>防松螺母</t>
    <phoneticPr fontId="2" type="noConversion"/>
  </si>
  <si>
    <t>M3</t>
    <phoneticPr fontId="2" type="noConversion"/>
  </si>
  <si>
    <t>佰瑞特</t>
    <phoneticPr fontId="2" type="noConversion"/>
  </si>
  <si>
    <t>304不锈钢</t>
    <phoneticPr fontId="2" type="noConversion"/>
  </si>
  <si>
    <t>M4</t>
  </si>
  <si>
    <t>M5</t>
    <phoneticPr fontId="2" type="noConversion"/>
  </si>
  <si>
    <t>304不锈钢</t>
  </si>
  <si>
    <t>圆柱头内六角螺栓</t>
    <phoneticPr fontId="2" type="noConversion"/>
  </si>
  <si>
    <t>M3x10</t>
    <phoneticPr fontId="2" type="noConversion"/>
  </si>
  <si>
    <t>12.9级合金钢</t>
    <phoneticPr fontId="2" type="noConversion"/>
  </si>
  <si>
    <t>轮组</t>
    <phoneticPr fontId="2" type="noConversion"/>
  </si>
  <si>
    <t>M3x45</t>
    <phoneticPr fontId="2" type="noConversion"/>
  </si>
  <si>
    <t>M4x15</t>
    <phoneticPr fontId="2" type="noConversion"/>
  </si>
  <si>
    <t>M5x35</t>
    <phoneticPr fontId="2" type="noConversion"/>
  </si>
  <si>
    <t>RoboMaster M3508 P19直流无刷减速电机</t>
    <phoneticPr fontId="2" type="noConversion"/>
  </si>
  <si>
    <t>RoboMaster C620 无刷电机调速器</t>
    <phoneticPr fontId="2" type="noConversion"/>
  </si>
  <si>
    <t>RoboMaster 麦克纳姆轮</t>
    <phoneticPr fontId="2" type="noConversion"/>
  </si>
  <si>
    <t>轮组电机固定件</t>
    <phoneticPr fontId="2" type="noConversion"/>
  </si>
  <si>
    <t>联轴器</t>
    <phoneticPr fontId="2" type="noConversion"/>
  </si>
  <si>
    <t>成都机械加工</t>
    <phoneticPr fontId="2" type="noConversion"/>
  </si>
  <si>
    <t>压紧盖</t>
    <phoneticPr fontId="2" type="noConversion"/>
  </si>
  <si>
    <t>深沟球轴承</t>
    <phoneticPr fontId="2" type="noConversion"/>
  </si>
  <si>
    <t>686zz</t>
    <phoneticPr fontId="2" type="noConversion"/>
  </si>
  <si>
    <t>精密微型轴承</t>
    <phoneticPr fontId="2" type="noConversion"/>
  </si>
  <si>
    <t>轴承钢</t>
    <phoneticPr fontId="2" type="noConversion"/>
  </si>
  <si>
    <t>推力球轴承</t>
    <phoneticPr fontId="2" type="noConversion"/>
  </si>
  <si>
    <t>F6-14M</t>
    <phoneticPr fontId="2" type="noConversion"/>
  </si>
  <si>
    <t>塞打螺栓</t>
    <phoneticPr fontId="2" type="noConversion"/>
  </si>
  <si>
    <t>D6xM5x60</t>
    <phoneticPr fontId="2" type="noConversion"/>
  </si>
  <si>
    <t>M3x60</t>
    <phoneticPr fontId="2" type="noConversion"/>
  </si>
  <si>
    <t>M5x40</t>
    <phoneticPr fontId="2" type="noConversion"/>
  </si>
  <si>
    <t>3mm立式固定座</t>
    <phoneticPr fontId="2" type="noConversion"/>
  </si>
  <si>
    <t>溪地创新</t>
    <phoneticPr fontId="2" type="noConversion"/>
  </si>
  <si>
    <t>航空铝合金</t>
    <phoneticPr fontId="2" type="noConversion"/>
  </si>
  <si>
    <t>全金属加粗中轴避震器</t>
    <phoneticPr fontId="2" type="noConversion"/>
  </si>
  <si>
    <t>80mm孔距</t>
    <phoneticPr fontId="2" type="noConversion"/>
  </si>
  <si>
    <t>云台</t>
    <phoneticPr fontId="2" type="noConversion"/>
  </si>
  <si>
    <t>云台底座</t>
    <phoneticPr fontId="2" type="noConversion"/>
  </si>
  <si>
    <t>RoboMaster GM6020 直流无刷电机</t>
    <phoneticPr fontId="2" type="noConversion"/>
  </si>
  <si>
    <t>NUC11PAH</t>
    <phoneticPr fontId="2" type="noConversion"/>
  </si>
  <si>
    <t>NUC11PAHi7</t>
    <phoneticPr fontId="2" type="noConversion"/>
  </si>
  <si>
    <t>Intel</t>
    <phoneticPr fontId="2" type="noConversion"/>
  </si>
  <si>
    <t>导电滑环</t>
  </si>
  <si>
    <t>默孚龙</t>
  </si>
  <si>
    <t>外径15.5mm 24线</t>
    <phoneticPr fontId="2" type="noConversion"/>
  </si>
  <si>
    <t>轴承外圈加工件</t>
    <phoneticPr fontId="2" type="noConversion"/>
  </si>
  <si>
    <t>轴承内圈加工件</t>
    <phoneticPr fontId="2" type="noConversion"/>
  </si>
  <si>
    <t>YAW轴基座</t>
    <phoneticPr fontId="2" type="noConversion"/>
  </si>
  <si>
    <t>6020中轴</t>
    <phoneticPr fontId="2" type="noConversion"/>
  </si>
  <si>
    <t>发射机构支撑垫块</t>
    <phoneticPr fontId="2" type="noConversion"/>
  </si>
  <si>
    <t>圆形铝柱</t>
    <phoneticPr fontId="2" type="noConversion"/>
  </si>
  <si>
    <t>M3x120-D6</t>
    <phoneticPr fontId="2" type="noConversion"/>
  </si>
  <si>
    <t>鸿康明五金</t>
    <phoneticPr fontId="2" type="noConversion"/>
  </si>
  <si>
    <t>铝合金</t>
    <phoneticPr fontId="2" type="noConversion"/>
  </si>
  <si>
    <t>M3x6-D5</t>
    <phoneticPr fontId="2" type="noConversion"/>
  </si>
  <si>
    <t>沉头内六角螺栓</t>
    <phoneticPr fontId="2" type="noConversion"/>
  </si>
  <si>
    <t>M3x4</t>
    <phoneticPr fontId="2" type="noConversion"/>
  </si>
  <si>
    <t>M4x35</t>
    <phoneticPr fontId="2" type="noConversion"/>
  </si>
  <si>
    <t>M4x25</t>
    <phoneticPr fontId="2" type="noConversion"/>
  </si>
  <si>
    <t>M4x20</t>
    <phoneticPr fontId="2" type="noConversion"/>
  </si>
  <si>
    <t>12.9级合金钢</t>
  </si>
  <si>
    <t>D6xM5x12</t>
    <phoneticPr fontId="2" type="noConversion"/>
  </si>
  <si>
    <t>垫片</t>
    <phoneticPr fontId="2" type="noConversion"/>
  </si>
  <si>
    <t>M6x10x0.5</t>
    <phoneticPr fontId="2" type="noConversion"/>
  </si>
  <si>
    <t>鲁泰</t>
    <phoneticPr fontId="2" type="noConversion"/>
  </si>
  <si>
    <t>挡边轴承</t>
    <phoneticPr fontId="2" type="noConversion"/>
  </si>
  <si>
    <t>MF126ZZ</t>
    <phoneticPr fontId="2" type="noConversion"/>
  </si>
  <si>
    <t>F6803ZZ</t>
    <phoneticPr fontId="2" type="noConversion"/>
  </si>
  <si>
    <t>RoboMaster 裁判系统相机图传模块（发送端） VT02</t>
    <phoneticPr fontId="2" type="noConversion"/>
  </si>
  <si>
    <t>VT02</t>
    <phoneticPr fontId="2" type="noConversion"/>
  </si>
  <si>
    <t>RoboMaster 裁判系统测速模块 SM01</t>
    <phoneticPr fontId="2" type="noConversion"/>
  </si>
  <si>
    <t>SM01</t>
    <phoneticPr fontId="2" type="noConversion"/>
  </si>
  <si>
    <t>云台发射</t>
    <phoneticPr fontId="2" type="noConversion"/>
  </si>
  <si>
    <t>大恒USB3相机</t>
    <phoneticPr fontId="2" type="noConversion"/>
  </si>
  <si>
    <t>MER-139-210U3C</t>
    <phoneticPr fontId="2" type="noConversion"/>
  </si>
  <si>
    <t>大恒</t>
    <phoneticPr fontId="2" type="noConversion"/>
  </si>
  <si>
    <t>RoboMaster M2006 P36 直流无刷减速电机</t>
    <phoneticPr fontId="2" type="noConversion"/>
  </si>
  <si>
    <t>RoboMaster C610 无刷电机调速器</t>
    <phoneticPr fontId="2" type="noConversion"/>
  </si>
  <si>
    <t>舵机</t>
  </si>
  <si>
    <t>MG996R180度</t>
  </si>
  <si>
    <t>RoboMaster 机器人专用遥控器接收机</t>
    <phoneticPr fontId="2" type="noConversion"/>
  </si>
  <si>
    <t>RoboMaster 红点激光器</t>
    <phoneticPr fontId="2" type="noConversion"/>
  </si>
  <si>
    <t>RoboMaster 17mm荧光弹丸充能装置</t>
    <phoneticPr fontId="2" type="noConversion"/>
  </si>
  <si>
    <t>发射枪管</t>
    <phoneticPr fontId="2" type="noConversion"/>
  </si>
  <si>
    <t>未来工场</t>
  </si>
  <si>
    <t>R4600树脂</t>
    <phoneticPr fontId="2" type="noConversion"/>
  </si>
  <si>
    <t>弹舱打印件</t>
    <phoneticPr fontId="2" type="noConversion"/>
  </si>
  <si>
    <t>相机保护</t>
    <phoneticPr fontId="2" type="noConversion"/>
  </si>
  <si>
    <t>4D打印</t>
  </si>
  <si>
    <t>M3x38-D5</t>
    <phoneticPr fontId="2" type="noConversion"/>
  </si>
  <si>
    <t>M2x14-D3.5</t>
    <phoneticPr fontId="2" type="noConversion"/>
  </si>
  <si>
    <t>pitch轴转接件</t>
    <phoneticPr fontId="2" type="noConversion"/>
  </si>
  <si>
    <t>摩擦轮</t>
  </si>
  <si>
    <t>溪地创新</t>
  </si>
  <si>
    <t>M2.5</t>
    <phoneticPr fontId="2" type="noConversion"/>
  </si>
  <si>
    <t>M2</t>
    <phoneticPr fontId="2" type="noConversion"/>
  </si>
  <si>
    <t>M3x8</t>
    <phoneticPr fontId="2" type="noConversion"/>
  </si>
  <si>
    <t>M2.5x10</t>
    <phoneticPr fontId="2" type="noConversion"/>
  </si>
  <si>
    <t>M2x14</t>
    <phoneticPr fontId="2" type="noConversion"/>
  </si>
  <si>
    <t>M4x16</t>
    <phoneticPr fontId="2" type="noConversion"/>
  </si>
  <si>
    <t>M4x32</t>
    <phoneticPr fontId="2" type="noConversion"/>
  </si>
  <si>
    <t>M2x16</t>
    <phoneticPr fontId="2" type="noConversion"/>
  </si>
  <si>
    <t>M3x6</t>
    <phoneticPr fontId="2" type="noConversion"/>
  </si>
  <si>
    <t>MR52ZZ</t>
    <phoneticPr fontId="2" type="noConversion"/>
  </si>
  <si>
    <t>RoboMaster M3508直流无刷减速电机</t>
    <phoneticPr fontId="2" type="noConversion"/>
  </si>
  <si>
    <t>M3508-P19</t>
    <phoneticPr fontId="2" type="noConversion"/>
  </si>
  <si>
    <t>P19</t>
    <phoneticPr fontId="2" type="noConversion"/>
  </si>
  <si>
    <t>RoboMaster C620无刷电机调速器</t>
    <phoneticPr fontId="2" type="noConversion"/>
  </si>
  <si>
    <t>C620</t>
    <phoneticPr fontId="2" type="noConversion"/>
  </si>
  <si>
    <t>麦克纳姆轮</t>
    <phoneticPr fontId="2" type="noConversion"/>
  </si>
  <si>
    <t>压板联轴器</t>
    <phoneticPr fontId="2" type="noConversion"/>
  </si>
  <si>
    <t>法兰联轴器</t>
    <phoneticPr fontId="2" type="noConversion"/>
  </si>
  <si>
    <t>F6802ZZ</t>
    <phoneticPr fontId="2" type="noConversion"/>
  </si>
  <si>
    <t>15*24*26*1</t>
    <phoneticPr fontId="2" type="noConversion"/>
  </si>
  <si>
    <t>D10*M8*70</t>
    <phoneticPr fontId="2" type="noConversion"/>
  </si>
  <si>
    <t>固恒五金</t>
    <phoneticPr fontId="2" type="noConversion"/>
  </si>
  <si>
    <t>12.9级碳钢</t>
    <phoneticPr fontId="2" type="noConversion"/>
  </si>
  <si>
    <t>平面推力轴承</t>
    <phoneticPr fontId="2" type="noConversion"/>
  </si>
  <si>
    <t>F10-18M</t>
    <phoneticPr fontId="2" type="noConversion"/>
  </si>
  <si>
    <t>10*18*5.5</t>
    <phoneticPr fontId="2" type="noConversion"/>
  </si>
  <si>
    <t>F6700ZZ</t>
    <phoneticPr fontId="2" type="noConversion"/>
  </si>
  <si>
    <t>避震器</t>
    <phoneticPr fontId="2" type="noConversion"/>
  </si>
  <si>
    <t>孔距85mm</t>
    <phoneticPr fontId="2" type="noConversion"/>
  </si>
  <si>
    <t>悬挂连接件</t>
    <phoneticPr fontId="2" type="noConversion"/>
  </si>
  <si>
    <t>升降</t>
    <phoneticPr fontId="2" type="noConversion"/>
  </si>
  <si>
    <t>升降传动</t>
    <phoneticPr fontId="2" type="noConversion"/>
  </si>
  <si>
    <t>同步带</t>
    <phoneticPr fontId="2" type="noConversion"/>
  </si>
  <si>
    <t>XL-10</t>
    <phoneticPr fontId="2" type="noConversion"/>
  </si>
  <si>
    <t>广发传动</t>
    <phoneticPr fontId="2" type="noConversion"/>
  </si>
  <si>
    <t>共约4m</t>
    <phoneticPr fontId="2" type="noConversion"/>
  </si>
  <si>
    <t>同步轮</t>
    <phoneticPr fontId="2" type="noConversion"/>
  </si>
  <si>
    <t>50P-XL-11-AF-P20</t>
    <phoneticPr fontId="2" type="noConversion"/>
  </si>
  <si>
    <t>卡玛德</t>
    <phoneticPr fontId="2" type="noConversion"/>
  </si>
  <si>
    <t>槽宽11mm</t>
    <phoneticPr fontId="2" type="noConversion"/>
  </si>
  <si>
    <t>涨紧轮</t>
    <phoneticPr fontId="2" type="noConversion"/>
  </si>
  <si>
    <t>XL10齿</t>
    <phoneticPr fontId="2" type="noConversion"/>
  </si>
  <si>
    <t>同步带压板</t>
    <phoneticPr fontId="2" type="noConversion"/>
  </si>
  <si>
    <t>6061合金</t>
    <phoneticPr fontId="2" type="noConversion"/>
  </si>
  <si>
    <t>直线导轨</t>
    <phoneticPr fontId="2" type="noConversion"/>
  </si>
  <si>
    <t>MGN12H-1R-432L</t>
    <phoneticPr fontId="2" type="noConversion"/>
  </si>
  <si>
    <t>林邓</t>
    <phoneticPr fontId="2" type="noConversion"/>
  </si>
  <si>
    <t>432mm</t>
    <phoneticPr fontId="2" type="noConversion"/>
  </si>
  <si>
    <t>D5*M4*25</t>
    <phoneticPr fontId="2" type="noConversion"/>
  </si>
  <si>
    <t>拖链</t>
    <phoneticPr fontId="2" type="noConversion"/>
  </si>
  <si>
    <t>18*25</t>
    <phoneticPr fontId="2" type="noConversion"/>
  </si>
  <si>
    <t>开拓者尼龙拖链</t>
    <phoneticPr fontId="2" type="noConversion"/>
  </si>
  <si>
    <t>1m</t>
    <phoneticPr fontId="2" type="noConversion"/>
  </si>
  <si>
    <t>涨紧套</t>
    <phoneticPr fontId="2" type="noConversion"/>
  </si>
  <si>
    <t>Z21</t>
    <phoneticPr fontId="2" type="noConversion"/>
  </si>
  <si>
    <t>10*20</t>
    <phoneticPr fontId="2" type="noConversion"/>
  </si>
  <si>
    <t>推出传动</t>
    <phoneticPr fontId="2" type="noConversion"/>
  </si>
  <si>
    <t>齿轮</t>
    <phoneticPr fontId="2" type="noConversion"/>
  </si>
  <si>
    <t>1模40齿</t>
    <phoneticPr fontId="2" type="noConversion"/>
  </si>
  <si>
    <t>碳钢</t>
    <phoneticPr fontId="2" type="noConversion"/>
  </si>
  <si>
    <t>齿条</t>
    <phoneticPr fontId="2" type="noConversion"/>
  </si>
  <si>
    <t>1模</t>
    <phoneticPr fontId="2" type="noConversion"/>
  </si>
  <si>
    <t>上海隽青传动</t>
    <phoneticPr fontId="2" type="noConversion"/>
  </si>
  <si>
    <t>长度170、尼龙</t>
    <phoneticPr fontId="2" type="noConversion"/>
  </si>
  <si>
    <t>抽屉导轨</t>
    <phoneticPr fontId="2" type="noConversion"/>
  </si>
  <si>
    <t>卡贝锁具</t>
    <phoneticPr fontId="2" type="noConversion"/>
  </si>
  <si>
    <t>10寸25cm</t>
    <phoneticPr fontId="2" type="noConversion"/>
  </si>
  <si>
    <t>15*20</t>
    <phoneticPr fontId="2" type="noConversion"/>
  </si>
  <si>
    <t>横移传动</t>
    <phoneticPr fontId="2" type="noConversion"/>
  </si>
  <si>
    <t>RoboMaster M3509直流无刷减速电机</t>
  </si>
  <si>
    <t>MGN9H</t>
    <phoneticPr fontId="2" type="noConversion"/>
  </si>
  <si>
    <t>MGN9H-2R-540L</t>
    <phoneticPr fontId="2" type="noConversion"/>
  </si>
  <si>
    <t>540mm</t>
    <phoneticPr fontId="2" type="noConversion"/>
  </si>
  <si>
    <t>MGN9H-2R-410L</t>
    <phoneticPr fontId="2" type="noConversion"/>
  </si>
  <si>
    <t>410mm</t>
    <phoneticPr fontId="2" type="noConversion"/>
  </si>
  <si>
    <t>D4*M3*9-28</t>
    <phoneticPr fontId="2" type="noConversion"/>
  </si>
  <si>
    <t>624ZZ</t>
    <phoneticPr fontId="2" type="noConversion"/>
  </si>
  <si>
    <t>4*13*6*2</t>
    <phoneticPr fontId="2" type="noConversion"/>
  </si>
  <si>
    <t>拖链挡板</t>
    <phoneticPr fontId="2" type="noConversion"/>
  </si>
  <si>
    <t>1.5mm不锈钢</t>
    <phoneticPr fontId="2" type="noConversion"/>
  </si>
  <si>
    <t>10*15</t>
    <phoneticPr fontId="2" type="noConversion"/>
  </si>
  <si>
    <t>采矿</t>
    <phoneticPr fontId="2" type="noConversion"/>
  </si>
  <si>
    <t>抓取模块</t>
    <phoneticPr fontId="2" type="noConversion"/>
  </si>
  <si>
    <t>M3508</t>
    <phoneticPr fontId="2" type="noConversion"/>
  </si>
  <si>
    <t>683ZZ</t>
    <phoneticPr fontId="2" type="noConversion"/>
  </si>
  <si>
    <t>3*8*4</t>
    <phoneticPr fontId="2" type="noConversion"/>
  </si>
  <si>
    <t>气缸</t>
    <phoneticPr fontId="2" type="noConversion"/>
  </si>
  <si>
    <t>MI20*75-CA</t>
    <phoneticPr fontId="2" type="noConversion"/>
  </si>
  <si>
    <t>AIRTAC</t>
    <phoneticPr fontId="2" type="noConversion"/>
  </si>
  <si>
    <t>行程75</t>
    <phoneticPr fontId="2" type="noConversion"/>
  </si>
  <si>
    <t>I型接头</t>
    <phoneticPr fontId="2" type="noConversion"/>
  </si>
  <si>
    <t>F-M8*125I</t>
    <phoneticPr fontId="2" type="noConversion"/>
  </si>
  <si>
    <t>电磁阀</t>
    <phoneticPr fontId="2" type="noConversion"/>
  </si>
  <si>
    <t>6V0510M5B050</t>
    <phoneticPr fontId="2" type="noConversion"/>
  </si>
  <si>
    <t>DC24V</t>
    <phoneticPr fontId="2" type="noConversion"/>
  </si>
  <si>
    <t>F6805ZZ</t>
    <phoneticPr fontId="2" type="noConversion"/>
  </si>
  <si>
    <t>25*37*40*7*1.5</t>
    <phoneticPr fontId="2" type="noConversion"/>
  </si>
  <si>
    <t>金属舵机一字臂</t>
    <phoneticPr fontId="2" type="noConversion"/>
  </si>
  <si>
    <t>储矿</t>
    <phoneticPr fontId="2" type="noConversion"/>
  </si>
  <si>
    <t>储矿模块</t>
    <phoneticPr fontId="2" type="noConversion"/>
  </si>
  <si>
    <t>M2006电机</t>
    <phoneticPr fontId="2" type="noConversion"/>
  </si>
  <si>
    <t>C610电调</t>
    <phoneticPr fontId="2" type="noConversion"/>
  </si>
  <si>
    <t>C610</t>
    <phoneticPr fontId="2" type="noConversion"/>
  </si>
  <si>
    <t>XL20齿AF型</t>
    <phoneticPr fontId="2" type="noConversion"/>
  </si>
  <si>
    <t>槽宽16mm</t>
    <phoneticPr fontId="2" type="noConversion"/>
  </si>
  <si>
    <t>XL20齿齿面</t>
    <phoneticPr fontId="2" type="noConversion"/>
  </si>
  <si>
    <t>6*16</t>
    <phoneticPr fontId="2" type="noConversion"/>
  </si>
  <si>
    <t>XL-166-15宽</t>
    <phoneticPr fontId="2" type="noConversion"/>
  </si>
  <si>
    <t>166mm</t>
    <phoneticPr fontId="2" type="noConversion"/>
  </si>
  <si>
    <t>D10*M8*30</t>
    <phoneticPr fontId="2" type="noConversion"/>
  </si>
  <si>
    <t>救援</t>
    <phoneticPr fontId="2" type="noConversion"/>
  </si>
  <si>
    <t>拖车模块</t>
    <phoneticPr fontId="2" type="noConversion"/>
  </si>
  <si>
    <t>MI16*40CA</t>
    <phoneticPr fontId="2" type="noConversion"/>
  </si>
  <si>
    <t>行程40</t>
    <phoneticPr fontId="2" type="noConversion"/>
  </si>
  <si>
    <t>6*14*5</t>
    <phoneticPr fontId="2" type="noConversion"/>
  </si>
  <si>
    <t>刷卡模块</t>
    <phoneticPr fontId="2" type="noConversion"/>
  </si>
  <si>
    <t>铝框架</t>
    <phoneticPr fontId="2" type="noConversion"/>
  </si>
  <si>
    <t>铝</t>
    <phoneticPr fontId="2" type="noConversion"/>
  </si>
  <si>
    <t>统一购买</t>
    <phoneticPr fontId="2" type="noConversion"/>
  </si>
  <si>
    <t>玻璃纤维</t>
    <phoneticPr fontId="2" type="noConversion"/>
  </si>
  <si>
    <t>紧固件</t>
    <phoneticPr fontId="2" type="noConversion"/>
  </si>
  <si>
    <t>螺栓螺母</t>
    <phoneticPr fontId="2" type="noConversion"/>
  </si>
  <si>
    <t>防撞</t>
    <phoneticPr fontId="2" type="noConversion"/>
  </si>
  <si>
    <t>视野</t>
    <phoneticPr fontId="2" type="noConversion"/>
  </si>
  <si>
    <t>小屏幕</t>
    <phoneticPr fontId="2" type="noConversion"/>
  </si>
  <si>
    <t>成品模块</t>
    <phoneticPr fontId="2" type="noConversion"/>
  </si>
  <si>
    <t>4.3寸HDMI电容屏</t>
    <phoneticPr fontId="2" type="noConversion"/>
  </si>
  <si>
    <t>WaveShare 微雪电子</t>
    <phoneticPr fontId="2" type="noConversion"/>
  </si>
  <si>
    <t>遥控模组</t>
    <phoneticPr fontId="2" type="noConversion"/>
  </si>
  <si>
    <t>接收端</t>
    <phoneticPr fontId="2" type="noConversion"/>
  </si>
  <si>
    <t>接收机</t>
    <phoneticPr fontId="2" type="noConversion"/>
  </si>
  <si>
    <t>DJI遥控器接收机</t>
    <phoneticPr fontId="2" type="noConversion"/>
  </si>
  <si>
    <t>发送端</t>
    <phoneticPr fontId="2" type="noConversion"/>
  </si>
  <si>
    <t>遥控器</t>
    <phoneticPr fontId="2" type="noConversion"/>
  </si>
  <si>
    <t>主控</t>
    <phoneticPr fontId="2" type="noConversion"/>
  </si>
  <si>
    <t>RoboMaster开发板C板</t>
    <phoneticPr fontId="2" type="noConversion"/>
  </si>
  <si>
    <t>C型</t>
    <phoneticPr fontId="2" type="noConversion"/>
  </si>
  <si>
    <t>电源</t>
    <phoneticPr fontId="2" type="noConversion"/>
  </si>
  <si>
    <t>电池</t>
    <phoneticPr fontId="2" type="noConversion"/>
  </si>
  <si>
    <t>TB47</t>
    <phoneticPr fontId="2" type="noConversion"/>
  </si>
  <si>
    <t>电池架</t>
    <phoneticPr fontId="2" type="noConversion"/>
  </si>
  <si>
    <t>兼容型</t>
    <phoneticPr fontId="2" type="noConversion"/>
  </si>
  <si>
    <t>官方电池架</t>
    <phoneticPr fontId="2" type="noConversion"/>
  </si>
  <si>
    <t>中心板</t>
    <phoneticPr fontId="2" type="noConversion"/>
  </si>
  <si>
    <t>RoboMaster电调中心板2</t>
    <phoneticPr fontId="2" type="noConversion"/>
  </si>
  <si>
    <t>中心板2</t>
    <phoneticPr fontId="2" type="noConversion"/>
  </si>
  <si>
    <t>RM2019裁判系统装甲模块AM12</t>
    <phoneticPr fontId="2" type="noConversion"/>
  </si>
  <si>
    <t>AM12</t>
    <phoneticPr fontId="2" type="noConversion"/>
  </si>
  <si>
    <t>RM2019裁判系统支撑架AH02</t>
    <phoneticPr fontId="2" type="noConversion"/>
  </si>
  <si>
    <t>AH02</t>
    <phoneticPr fontId="2" type="noConversion"/>
  </si>
  <si>
    <t>RM2019裁判系统电源管理模块PM01</t>
    <phoneticPr fontId="2" type="noConversion"/>
  </si>
  <si>
    <t>PM01</t>
    <phoneticPr fontId="2" type="noConversion"/>
  </si>
  <si>
    <t>RM2019裁判系统主控模块MC02</t>
    <phoneticPr fontId="2" type="noConversion"/>
  </si>
  <si>
    <t>RM2019裁判系统灯条模块LI01</t>
    <phoneticPr fontId="2" type="noConversion"/>
  </si>
  <si>
    <t>RoboMaster 场地交互模块 FI02 2020</t>
    <phoneticPr fontId="2" type="noConversion"/>
  </si>
  <si>
    <t>RoboMaster 图传模块 
VT02 2019</t>
    <phoneticPr fontId="2" type="noConversion"/>
  </si>
  <si>
    <t>VT02 2019</t>
    <phoneticPr fontId="2" type="noConversion"/>
  </si>
  <si>
    <t>RM2019裁判系统测速模
块SM11</t>
    <phoneticPr fontId="2" type="noConversion"/>
  </si>
  <si>
    <t>SM11</t>
    <phoneticPr fontId="2" type="noConversion"/>
  </si>
  <si>
    <t>玻纤板_1mm_电容控制及稳压模块安装板</t>
    <phoneticPr fontId="2" type="noConversion"/>
  </si>
  <si>
    <t>玻纤板_1mm_电源管理模块安装板</t>
    <phoneticPr fontId="2" type="noConversion"/>
  </si>
  <si>
    <t>玻纤板_1mm_继电器及中心板安装板</t>
    <phoneticPr fontId="2" type="noConversion"/>
  </si>
  <si>
    <t>玻纤板_2mm_铝方管二向连接板</t>
  </si>
  <si>
    <t>玻纤板_3mm_前后装甲板安装板</t>
  </si>
  <si>
    <t>玻纤板_5mm_侧装甲板加强板垫板</t>
  </si>
  <si>
    <t>玻纤板_5mm_侧装甲板加强板</t>
  </si>
  <si>
    <t>玻纤板_4mm_侧装甲板安装板</t>
  </si>
  <si>
    <t>玻纤板_3mm_侧防撞梁安装板</t>
  </si>
  <si>
    <t>玻纤板_3mm_前保险杠安装板</t>
  </si>
  <si>
    <t>玻纤板_3mm_保险杠导轮连接板</t>
  </si>
  <si>
    <t>玻纤板_4mm_钩车板</t>
  </si>
  <si>
    <t>玻纤板_3mm_前保险杠加固板</t>
  </si>
  <si>
    <t>玻纤板_3mm_侧保险杠垫片</t>
  </si>
  <si>
    <t>玻纤板_3mm_侧保险杠安装板</t>
  </si>
  <si>
    <t>玻纤板_3mm_侧防撞梁-大梁连接板</t>
  </si>
  <si>
    <t>玻纤板_3mm_电池架安装板</t>
  </si>
  <si>
    <t>玻纤板_1mm_场地交互模块板</t>
  </si>
  <si>
    <t>玻纤板_3mm_滑环底板</t>
  </si>
  <si>
    <t>玻纤板_1mm_前舱底板</t>
  </si>
  <si>
    <t>玻纤板_3mm_灯管架短转接板</t>
  </si>
  <si>
    <t>玻纤板_3mm_前后装甲板安装底板</t>
  </si>
  <si>
    <t>打印件_PLA填充100%_悬挂安装垫块</t>
    <phoneticPr fontId="2" type="noConversion"/>
  </si>
  <si>
    <t>铝方管_20x20x1x90_前保险杠</t>
    <phoneticPr fontId="2" type="noConversion"/>
  </si>
  <si>
    <t>20x20x1x90</t>
    <phoneticPr fontId="2" type="noConversion"/>
  </si>
  <si>
    <t>铝方管_20x20x1x75_侧防撞梁</t>
    <phoneticPr fontId="2" type="noConversion"/>
  </si>
  <si>
    <t>20x20x1x75</t>
    <phoneticPr fontId="2" type="noConversion"/>
  </si>
  <si>
    <t>铝方管_40x20x1x152_前杠</t>
    <phoneticPr fontId="2" type="noConversion"/>
  </si>
  <si>
    <t>40x20x1x152</t>
    <phoneticPr fontId="2" type="noConversion"/>
  </si>
  <si>
    <t>6061铝合金</t>
  </si>
  <si>
    <t>铝方管_40x20x1x560_大梁</t>
    <phoneticPr fontId="2" type="noConversion"/>
  </si>
  <si>
    <t>40x20x1x560</t>
    <phoneticPr fontId="2" type="noConversion"/>
  </si>
  <si>
    <t>铝方管_20x20x1.5x232_横梁</t>
    <phoneticPr fontId="2" type="noConversion"/>
  </si>
  <si>
    <t>20x20x1.5x232</t>
    <phoneticPr fontId="2" type="noConversion"/>
  </si>
  <si>
    <t>铝方管_20x20x1x180_侧保险杠</t>
    <phoneticPr fontId="2" type="noConversion"/>
  </si>
  <si>
    <t>20x20x1x180</t>
    <phoneticPr fontId="2" type="noConversion"/>
  </si>
  <si>
    <t>铝方管_20x20x1.5x73.8_云台底座立柱</t>
    <phoneticPr fontId="2" type="noConversion"/>
  </si>
  <si>
    <t>20x20x1.5x73.8</t>
    <phoneticPr fontId="2" type="noConversion"/>
  </si>
  <si>
    <t>加工件_飞坡导轮安装件</t>
    <phoneticPr fontId="2" type="noConversion"/>
  </si>
  <si>
    <t>铝柱M4*60</t>
    <phoneticPr fontId="2" type="noConversion"/>
  </si>
  <si>
    <t>M4*60</t>
    <phoneticPr fontId="2" type="noConversion"/>
  </si>
  <si>
    <t>鸿康明五金旗舰店</t>
    <phoneticPr fontId="2" type="noConversion"/>
  </si>
  <si>
    <t>拉铆螺母</t>
    <phoneticPr fontId="2" type="noConversion"/>
  </si>
  <si>
    <t>M4</t>
    <phoneticPr fontId="2" type="noConversion"/>
  </si>
  <si>
    <t>黄铜</t>
    <phoneticPr fontId="2" type="noConversion"/>
  </si>
  <si>
    <t>圆柱头螺栓</t>
    <phoneticPr fontId="2" type="noConversion"/>
  </si>
  <si>
    <t>M3*10</t>
    <phoneticPr fontId="2" type="noConversion"/>
  </si>
  <si>
    <t>百瑞特</t>
    <phoneticPr fontId="2" type="noConversion"/>
  </si>
  <si>
    <t>弹仓及链路</t>
    <phoneticPr fontId="2" type="noConversion"/>
  </si>
  <si>
    <t>玻纤板-弹舱前板-3mm</t>
    <phoneticPr fontId="2" type="noConversion"/>
  </si>
  <si>
    <t>玻纤板-弹舱隔板-2mm</t>
  </si>
  <si>
    <t>玻纤板-弹舱侧板-2mm</t>
  </si>
  <si>
    <t>玻纤板-弹舱侧板-2mm</t>
    <phoneticPr fontId="2" type="noConversion"/>
  </si>
  <si>
    <t>玻纤板-后连接板-2mm</t>
    <phoneticPr fontId="2" type="noConversion"/>
  </si>
  <si>
    <t>玻纤板-链路-6mm</t>
    <phoneticPr fontId="2" type="noConversion"/>
  </si>
  <si>
    <t>玻纤板-链路侧板-3mm</t>
    <phoneticPr fontId="2" type="noConversion"/>
  </si>
  <si>
    <t>玻纤板-蛛网状安装板-4mm</t>
    <phoneticPr fontId="2" type="noConversion"/>
  </si>
  <si>
    <t>玻纤板-拨弹轮圆环-3mm</t>
    <phoneticPr fontId="2" type="noConversion"/>
  </si>
  <si>
    <t>玻纤板-拨弹轮-7mm</t>
  </si>
  <si>
    <t>玻纤板-拨弹轮联轴-3mm</t>
    <phoneticPr fontId="2" type="noConversion"/>
  </si>
  <si>
    <t>玻纤板-链路安装版-5mm</t>
    <phoneticPr fontId="2" type="noConversion"/>
  </si>
  <si>
    <t>PLA-拨弹轮电机座-尼龙加纤</t>
    <phoneticPr fontId="2" type="noConversion"/>
  </si>
  <si>
    <t>PLA-弹舱壁</t>
    <phoneticPr fontId="2" type="noConversion"/>
  </si>
  <si>
    <t>PLA-退弹口</t>
    <phoneticPr fontId="2" type="noConversion"/>
  </si>
  <si>
    <t>加工件-涨紧套四轴法兰联轴器</t>
    <phoneticPr fontId="2" type="noConversion"/>
  </si>
  <si>
    <t>轴承 4x9x4</t>
    <phoneticPr fontId="2" type="noConversion"/>
  </si>
  <si>
    <t>684ZZ</t>
    <phoneticPr fontId="2" type="noConversion"/>
  </si>
  <si>
    <t>微型精密轴承</t>
    <phoneticPr fontId="2" type="noConversion"/>
  </si>
  <si>
    <t>轴承 3x8x3</t>
    <phoneticPr fontId="2" type="noConversion"/>
  </si>
  <si>
    <t>等截面超薄轴承</t>
    <phoneticPr fontId="2" type="noConversion"/>
  </si>
  <si>
    <t>KA025CP0</t>
    <phoneticPr fontId="2" type="noConversion"/>
  </si>
  <si>
    <t>尤尼科传动</t>
    <phoneticPr fontId="2" type="noConversion"/>
  </si>
  <si>
    <t>铝柱M4*50</t>
    <phoneticPr fontId="2" type="noConversion"/>
  </si>
  <si>
    <t>M4*50</t>
    <phoneticPr fontId="2" type="noConversion"/>
  </si>
  <si>
    <t>铝柱M3*18</t>
    <phoneticPr fontId="2" type="noConversion"/>
  </si>
  <si>
    <t>M3*18</t>
  </si>
  <si>
    <t>悬挂轮组</t>
    <phoneticPr fontId="2" type="noConversion"/>
  </si>
  <si>
    <t>玻纤板_2mm_上摇臂</t>
    <phoneticPr fontId="2" type="noConversion"/>
  </si>
  <si>
    <t>玻纤板</t>
  </si>
  <si>
    <t>玻纤板_3mm_麦轮轮毂连接板</t>
    <phoneticPr fontId="2" type="noConversion"/>
  </si>
  <si>
    <t>玻纤板_4mm_悬挂限位板</t>
    <phoneticPr fontId="2" type="noConversion"/>
  </si>
  <si>
    <t>轴承 45x58x7</t>
    <phoneticPr fontId="2" type="noConversion"/>
  </si>
  <si>
    <t xml:space="preserve">	61809</t>
    <phoneticPr fontId="2" type="noConversion"/>
  </si>
  <si>
    <t>挡边轴承 6x10x3-0.6</t>
    <phoneticPr fontId="2" type="noConversion"/>
  </si>
  <si>
    <t>MF106ZZ</t>
    <phoneticPr fontId="2" type="noConversion"/>
  </si>
  <si>
    <r>
      <t xml:space="preserve">塞打螺栓 </t>
    </r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宋体"/>
        <family val="3"/>
        <charset val="134"/>
      </rPr>
      <t>6M5*60</t>
    </r>
    <phoneticPr fontId="2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</si>
  <si>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Calibri"/>
        <family val="3"/>
      </rPr>
      <t>6M5*60</t>
    </r>
    <phoneticPr fontId="2" type="noConversion"/>
  </si>
  <si>
    <t>涨紧套Z21-10x20</t>
    <phoneticPr fontId="2" type="noConversion"/>
  </si>
  <si>
    <t>Z21-10x20</t>
    <phoneticPr fontId="2" type="noConversion"/>
  </si>
  <si>
    <t>溪地全金属负压避震器90mm</t>
    <phoneticPr fontId="2" type="noConversion"/>
  </si>
  <si>
    <t>加工件_HEXROLL轮毂</t>
    <phoneticPr fontId="2" type="noConversion"/>
  </si>
  <si>
    <t>加工件_底盘_轮组电机座</t>
    <phoneticPr fontId="2" type="noConversion"/>
  </si>
  <si>
    <t>加工件_轮毂压紧盖</t>
    <phoneticPr fontId="2" type="noConversion"/>
  </si>
  <si>
    <t>加工件_悬挂连杆</t>
    <phoneticPr fontId="2" type="noConversion"/>
  </si>
  <si>
    <t>加工件_悬挂安装座</t>
  </si>
  <si>
    <t>RoboMaster 麦克纳姆轮（左右旋）</t>
    <phoneticPr fontId="2" type="noConversion"/>
  </si>
  <si>
    <t>左右旋</t>
    <phoneticPr fontId="2" type="noConversion"/>
  </si>
  <si>
    <t>Yaw轴</t>
    <phoneticPr fontId="2" type="noConversion"/>
  </si>
  <si>
    <t>玻纤板_3mm_轴承外圈压板</t>
  </si>
  <si>
    <t>玻纤板_10mm_同步轮垫板</t>
  </si>
  <si>
    <t>玻纤板_5mm_云台底座板</t>
  </si>
  <si>
    <t>玻纤板_4mm_yaw轴6020安装板</t>
  </si>
  <si>
    <t>玻纤板_4mm_侧装甲板支撑板</t>
  </si>
  <si>
    <t>玻纤板_1mm_云台底座外壳盖板</t>
  </si>
  <si>
    <t>玻纤板_1.5mm_电池盖</t>
  </si>
  <si>
    <t>玻纤板_2mm_60齿同步带轮_从动轮挡边板</t>
    <phoneticPr fontId="2" type="noConversion"/>
  </si>
  <si>
    <t>玻纤板_2mm_60齿同步带轮挡边板</t>
    <phoneticPr fontId="2" type="noConversion"/>
  </si>
  <si>
    <t>玻纤板_3mm_60齿同步带轮-主动轮传动板</t>
    <phoneticPr fontId="2" type="noConversion"/>
  </si>
  <si>
    <t>玻纤板_4mm_裁判系统主控模块安装板</t>
    <phoneticPr fontId="2" type="noConversion"/>
  </si>
  <si>
    <t>POM_Yaw轴从动轮同步轮5M60齿</t>
    <phoneticPr fontId="2" type="noConversion"/>
  </si>
  <si>
    <t>华安塑胶</t>
    <phoneticPr fontId="2" type="noConversion"/>
  </si>
  <si>
    <t>POM</t>
    <phoneticPr fontId="2" type="noConversion"/>
  </si>
  <si>
    <t>POM_Yaw轴主动轮同步轮5M60齿11宽</t>
    <phoneticPr fontId="2" type="noConversion"/>
  </si>
  <si>
    <t>亚克力板_1mm_6020垫板</t>
    <phoneticPr fontId="2" type="noConversion"/>
  </si>
  <si>
    <t>亚克力</t>
    <phoneticPr fontId="2" type="noConversion"/>
  </si>
  <si>
    <t>亚克力板_3mm_电池盖观察孔</t>
    <phoneticPr fontId="2" type="noConversion"/>
  </si>
  <si>
    <t>加工件_轴承座内环</t>
    <phoneticPr fontId="2" type="noConversion"/>
  </si>
  <si>
    <t>加工件_轴承座外环</t>
    <phoneticPr fontId="2" type="noConversion"/>
  </si>
  <si>
    <t>铝方管_20x20x1.5x232_云台底座</t>
    <phoneticPr fontId="2" type="noConversion"/>
  </si>
  <si>
    <t>GM6020</t>
    <phoneticPr fontId="2" type="noConversion"/>
  </si>
  <si>
    <t>滑环MT50119-P0610-S12</t>
    <phoneticPr fontId="2" type="noConversion"/>
  </si>
  <si>
    <t>50*119_18路</t>
    <phoneticPr fontId="2" type="noConversion"/>
  </si>
  <si>
    <t>默孚龙</t>
    <phoneticPr fontId="2" type="noConversion"/>
  </si>
  <si>
    <t>等截面轴承80x96x8</t>
    <phoneticPr fontId="2" type="noConversion"/>
  </si>
  <si>
    <t>KA030CP0</t>
    <phoneticPr fontId="2" type="noConversion"/>
  </si>
  <si>
    <t>橡胶同步带5M-530-10宽</t>
    <phoneticPr fontId="2" type="noConversion"/>
  </si>
  <si>
    <t>5M-530-10宽</t>
    <phoneticPr fontId="2" type="noConversion"/>
  </si>
  <si>
    <t>广发传动配件</t>
    <phoneticPr fontId="2" type="noConversion"/>
  </si>
  <si>
    <t>橡胶</t>
    <phoneticPr fontId="2" type="noConversion"/>
  </si>
  <si>
    <t>打印件_PLA_云台底座外壳</t>
    <phoneticPr fontId="2" type="noConversion"/>
  </si>
  <si>
    <t>3d打印</t>
    <phoneticPr fontId="2" type="noConversion"/>
  </si>
  <si>
    <t>打印件_光固化_滑环套管</t>
  </si>
  <si>
    <t>未来工场</t>
    <phoneticPr fontId="2" type="noConversion"/>
  </si>
  <si>
    <t>光敏树脂</t>
    <phoneticPr fontId="2" type="noConversion"/>
  </si>
  <si>
    <t>底盘加工件</t>
    <phoneticPr fontId="2" type="noConversion"/>
  </si>
  <si>
    <t>底盘加工件总价</t>
    <phoneticPr fontId="2" type="noConversion"/>
  </si>
  <si>
    <t>底盘板材</t>
    <phoneticPr fontId="2" type="noConversion"/>
  </si>
  <si>
    <t>底盘板材总价</t>
    <phoneticPr fontId="2" type="noConversion"/>
  </si>
  <si>
    <t>底盘铝方管</t>
    <phoneticPr fontId="2" type="noConversion"/>
  </si>
  <si>
    <t>底盘铝方管总价</t>
    <phoneticPr fontId="2" type="noConversion"/>
  </si>
  <si>
    <t>发射端</t>
    <phoneticPr fontId="2" type="noConversion"/>
  </si>
  <si>
    <t>DT7遥控器</t>
    <phoneticPr fontId="2" type="noConversion"/>
  </si>
  <si>
    <t>DT7</t>
    <phoneticPr fontId="2" type="noConversion"/>
  </si>
  <si>
    <t>DR16接收机</t>
    <phoneticPr fontId="2" type="noConversion"/>
  </si>
  <si>
    <t>DR16</t>
    <phoneticPr fontId="2" type="noConversion"/>
  </si>
  <si>
    <t>玻纤板-摩擦轮增强-5mm</t>
  </si>
  <si>
    <t>云台框架</t>
    <phoneticPr fontId="2" type="noConversion"/>
  </si>
  <si>
    <t>玻纤板-云台架-6mm</t>
  </si>
  <si>
    <t>云台链路</t>
    <phoneticPr fontId="2" type="noConversion"/>
  </si>
  <si>
    <t>Pom-云台链路-5mm</t>
    <phoneticPr fontId="2" type="noConversion"/>
  </si>
  <si>
    <t>玻纤板-摩擦轮安装板-5mm</t>
  </si>
  <si>
    <t>玻纤板-摩擦轮垫板-3mm</t>
  </si>
  <si>
    <t>玻纤板-线路隔板-3mm</t>
  </si>
  <si>
    <t>玻纤板-pitch下连杆-2mm</t>
  </si>
  <si>
    <t>玻纤板-单发限位-3mm</t>
  </si>
  <si>
    <t>玻纤板-pitch上连杆-2mm</t>
  </si>
  <si>
    <t>玻纤板-云台侧板-4mm</t>
  </si>
  <si>
    <t>玻纤板-6020安装板-4mm</t>
  </si>
  <si>
    <t>玻纤板-图传安装板-2mm-3.1</t>
  </si>
  <si>
    <t>玻纤板-pitch轴连杆1-4mm</t>
  </si>
  <si>
    <t>玻纤板-Pitch轴连杆板2-4mm</t>
  </si>
  <si>
    <t>玻纤板-C板安装板-2mm</t>
    <phoneticPr fontId="2" type="noConversion"/>
  </si>
  <si>
    <t>玻纤板-线路保护板-1mm</t>
  </si>
  <si>
    <t>玻纤板-6020反向轴法兰盘板-3mm</t>
  </si>
  <si>
    <t>玻纤板-NUC安装板-3mm</t>
  </si>
  <si>
    <t>玻纤板-摩擦轮增高-6mm</t>
  </si>
  <si>
    <t>玻纤板-云台隔板-4mm</t>
  </si>
  <si>
    <t>玻纤板-NUC安装防尘加固-3mm</t>
    <phoneticPr fontId="2" type="noConversion"/>
  </si>
  <si>
    <t>玻纤板-相机保护壳侧板-2mm</t>
  </si>
  <si>
    <t>玻纤板-相机安装板-3mm</t>
  </si>
  <si>
    <t>玻纤板-相机保护壳顶板-1mm</t>
  </si>
  <si>
    <t>亚克力-相机垫板-3mm</t>
  </si>
  <si>
    <t>玻纤板-NUC安装底板-3mm</t>
  </si>
  <si>
    <t>玻纤板-电脑保护板-1mm</t>
  </si>
  <si>
    <t>玻纤板-线路保护插板-1mm</t>
  </si>
  <si>
    <t>亚克力-相机镜头盖-5mm</t>
    <phoneticPr fontId="2" type="noConversion"/>
  </si>
  <si>
    <t>玻纤板-云台顶板-4mm</t>
  </si>
  <si>
    <t>打印件-7500-炮管</t>
    <phoneticPr fontId="2" type="noConversion"/>
  </si>
  <si>
    <t>尼龙</t>
    <phoneticPr fontId="2" type="noConversion"/>
  </si>
  <si>
    <t>打印件-限位</t>
    <phoneticPr fontId="2" type="noConversion"/>
  </si>
  <si>
    <t>四孔连接件</t>
    <phoneticPr fontId="2" type="noConversion"/>
  </si>
  <si>
    <t>加工件-6020反向电机轴</t>
    <phoneticPr fontId="2" type="noConversion"/>
  </si>
  <si>
    <t>诚品金科</t>
    <phoneticPr fontId="2" type="noConversion"/>
  </si>
  <si>
    <t>加工件-pitch转轴</t>
    <phoneticPr fontId="2" type="noConversion"/>
  </si>
  <si>
    <t>RoboMaster M3508直流无刷电机</t>
    <phoneticPr fontId="2" type="noConversion"/>
  </si>
  <si>
    <t>RoboMaster开发板C型</t>
    <phoneticPr fontId="2" type="noConversion"/>
  </si>
  <si>
    <t>开发板C型</t>
    <phoneticPr fontId="2" type="noConversion"/>
  </si>
  <si>
    <t>大恒USB3.0摄像头</t>
    <phoneticPr fontId="2" type="noConversion"/>
  </si>
  <si>
    <t>云台加工件总价</t>
    <phoneticPr fontId="2" type="noConversion"/>
  </si>
  <si>
    <t>摩擦轮（溪地）</t>
    <phoneticPr fontId="2" type="noConversion"/>
  </si>
  <si>
    <t>6061铝合金/聚氨酯</t>
    <phoneticPr fontId="2" type="noConversion"/>
  </si>
  <si>
    <t>轴承F6800</t>
    <phoneticPr fontId="2" type="noConversion"/>
  </si>
  <si>
    <t>F6800</t>
    <phoneticPr fontId="2" type="noConversion"/>
  </si>
  <si>
    <t>微型深沟球轴承2x5x2.5</t>
    <phoneticPr fontId="2" type="noConversion"/>
  </si>
  <si>
    <t>2x5x2.5</t>
    <phoneticPr fontId="2" type="noConversion"/>
  </si>
  <si>
    <t>挡边轴承F6701 12*18*4-0.8</t>
    <phoneticPr fontId="2" type="noConversion"/>
  </si>
  <si>
    <t>F6701 12*18*4-0.8</t>
    <phoneticPr fontId="2" type="noConversion"/>
  </si>
  <si>
    <t>推力轴承10*18*5.5</t>
    <phoneticPr fontId="2" type="noConversion"/>
  </si>
  <si>
    <t>推力轴承5*12*4</t>
    <phoneticPr fontId="2" type="noConversion"/>
  </si>
  <si>
    <t>5*12*4</t>
    <phoneticPr fontId="2" type="noConversion"/>
  </si>
  <si>
    <t>塞打螺丝φ10*25</t>
    <phoneticPr fontId="2" type="noConversion"/>
  </si>
  <si>
    <r>
      <rPr>
        <sz val="11"/>
        <color theme="1"/>
        <rFont val="Calibri"/>
        <family val="3"/>
        <charset val="161"/>
      </rPr>
      <t>φ</t>
    </r>
    <r>
      <rPr>
        <sz val="11"/>
        <color theme="1"/>
        <rFont val="宋体"/>
        <family val="3"/>
        <charset val="134"/>
      </rPr>
      <t>10*25</t>
    </r>
    <phoneticPr fontId="2" type="noConversion"/>
  </si>
  <si>
    <t>佰瑞特旗舰店</t>
    <phoneticPr fontId="2" type="noConversion"/>
  </si>
  <si>
    <t>12.9级碳钢</t>
  </si>
  <si>
    <t>单通铜柱M3*10+6</t>
  </si>
  <si>
    <t>M3*10+6</t>
    <phoneticPr fontId="2" type="noConversion"/>
  </si>
  <si>
    <t>半圆头螺栓M5*40</t>
  </si>
  <si>
    <t>M5*40</t>
    <phoneticPr fontId="2" type="noConversion"/>
  </si>
  <si>
    <t>半圆头螺栓M5*20</t>
  </si>
  <si>
    <t>M5*20</t>
    <phoneticPr fontId="2" type="noConversion"/>
  </si>
  <si>
    <t>半圆头螺栓M5*18</t>
  </si>
  <si>
    <t>M5*18</t>
    <phoneticPr fontId="2" type="noConversion"/>
  </si>
  <si>
    <t>圆柱头螺栓M3*90</t>
    <phoneticPr fontId="2" type="noConversion"/>
  </si>
  <si>
    <t>M3*90</t>
    <phoneticPr fontId="2" type="noConversion"/>
  </si>
  <si>
    <t>垫圈3.2*7*0.5</t>
    <phoneticPr fontId="2" type="noConversion"/>
  </si>
  <si>
    <t>3.2*7*0.5</t>
    <phoneticPr fontId="2" type="noConversion"/>
  </si>
  <si>
    <t>圆柱头螺栓M2.5*8</t>
  </si>
  <si>
    <t>M2.5*8</t>
    <phoneticPr fontId="2" type="noConversion"/>
  </si>
  <si>
    <t>圆柱头螺栓M2*22</t>
  </si>
  <si>
    <t>M2*22</t>
    <phoneticPr fontId="2" type="noConversion"/>
  </si>
  <si>
    <t>顶丝凹端M6*20</t>
  </si>
  <si>
    <t>M6*20</t>
    <phoneticPr fontId="2" type="noConversion"/>
  </si>
  <si>
    <t>轮轴</t>
  </si>
  <si>
    <t>定制</t>
  </si>
  <si>
    <t>6063-T1</t>
  </si>
  <si>
    <t>轴承</t>
  </si>
  <si>
    <t>MF128</t>
  </si>
  <si>
    <t>DH东惠</t>
  </si>
  <si>
    <t>轴承钢   内8外12厚3.5</t>
  </si>
  <si>
    <t>3508电机</t>
  </si>
  <si>
    <t>M3508-P19</t>
  </si>
  <si>
    <t>RoboMaster</t>
  </si>
  <si>
    <t>P19</t>
  </si>
  <si>
    <t>侧边玻纤板2</t>
  </si>
  <si>
    <t>自制</t>
  </si>
  <si>
    <t>3mm玻纤板/黑色</t>
  </si>
  <si>
    <t>3508电机联轴器</t>
  </si>
  <si>
    <t>C620电调</t>
  </si>
  <si>
    <t>C620</t>
  </si>
  <si>
    <t>RoboMasterC620电调</t>
  </si>
  <si>
    <t>包胶轮</t>
  </si>
  <si>
    <t>60mm外径</t>
  </si>
  <si>
    <t>轴承包胶</t>
  </si>
  <si>
    <t>PU62636-10</t>
  </si>
  <si>
    <t>国标</t>
  </si>
  <si>
    <t>PU/内6外36厚10</t>
  </si>
  <si>
    <t>轮轴固定板</t>
  </si>
  <si>
    <t>4mm玻纤板/黑色</t>
  </si>
  <si>
    <t>3508电机安装板</t>
  </si>
  <si>
    <t>避震器支座</t>
  </si>
  <si>
    <t>5mm孔径</t>
  </si>
  <si>
    <t>铝合金</t>
  </si>
  <si>
    <t>PU52614-5</t>
  </si>
  <si>
    <t>PU/内5外14厚5</t>
  </si>
  <si>
    <t>地盘铝框架</t>
  </si>
  <si>
    <t>铝方管</t>
  </si>
  <si>
    <t>铝方管15*15*1.5</t>
  </si>
  <si>
    <t>底盘铝框架</t>
  </si>
  <si>
    <t>角连板</t>
  </si>
  <si>
    <t>悬挂模块</t>
  </si>
  <si>
    <t>避震器</t>
  </si>
  <si>
    <t>85mm孔距-30kg</t>
  </si>
  <si>
    <t>纵臂</t>
  </si>
  <si>
    <t>4mm碳纤板</t>
  </si>
  <si>
    <t>侧边玻纤板1</t>
  </si>
  <si>
    <t>T型避震支架</t>
  </si>
  <si>
    <t>3mm孔径</t>
  </si>
  <si>
    <t>快拆模块</t>
  </si>
  <si>
    <t>搭扣</t>
  </si>
  <si>
    <t>C_PKWSB1</t>
  </si>
  <si>
    <t>米思米</t>
  </si>
  <si>
    <t>锌合金</t>
  </si>
  <si>
    <t>搭扣垫板</t>
  </si>
  <si>
    <t>铰链碳纤维板</t>
  </si>
  <si>
    <t>5mm碳纤维板</t>
  </si>
  <si>
    <t>电源模块</t>
  </si>
  <si>
    <t>电池</t>
  </si>
  <si>
    <t>TB47D电池</t>
  </si>
  <si>
    <t>TB47D</t>
  </si>
  <si>
    <t>固定模块</t>
  </si>
  <si>
    <t>电池架固定玻纤板</t>
  </si>
  <si>
    <t>电池架固定打印件</t>
  </si>
  <si>
    <t>PLA</t>
  </si>
  <si>
    <t>电池架</t>
  </si>
  <si>
    <t>兼容型</t>
  </si>
  <si>
    <t>官方电池架</t>
  </si>
  <si>
    <t>中继模块</t>
  </si>
  <si>
    <t>分电板</t>
  </si>
  <si>
    <t>硬件模块</t>
  </si>
  <si>
    <t>RoboMaster开发板C型</t>
  </si>
  <si>
    <t>C型</t>
  </si>
  <si>
    <t>RoboMaster中心板2代</t>
  </si>
  <si>
    <t>中心板2代</t>
  </si>
  <si>
    <t>上云台</t>
  </si>
  <si>
    <t>yaw轴模块</t>
  </si>
  <si>
    <t>上云台底板1</t>
  </si>
  <si>
    <t>GM6020电机</t>
  </si>
  <si>
    <t>GM6020</t>
  </si>
  <si>
    <t>上云台底板2</t>
  </si>
  <si>
    <t>转接模块</t>
  </si>
  <si>
    <t>角铝</t>
  </si>
  <si>
    <t>pitch轴模块</t>
  </si>
  <si>
    <t>云台侧边板</t>
  </si>
  <si>
    <t>pitch轴电机安装板</t>
  </si>
  <si>
    <t>5mm玻纤板/黑色</t>
  </si>
  <si>
    <t>6020电机垫板</t>
  </si>
  <si>
    <t>连杆传动件</t>
  </si>
  <si>
    <t>曲柄</t>
  </si>
  <si>
    <t>3mm碳纤维板</t>
  </si>
  <si>
    <t>挡边轴承</t>
  </si>
  <si>
    <t>MF106</t>
  </si>
  <si>
    <t>轴承钢内6外10厚2.5</t>
  </si>
  <si>
    <t>连杆支座</t>
  </si>
  <si>
    <t>pitch 轴转接件</t>
  </si>
  <si>
    <t>弹仓模块</t>
  </si>
  <si>
    <t>C610电调</t>
  </si>
  <si>
    <t>C610</t>
  </si>
  <si>
    <t>c610</t>
  </si>
  <si>
    <t>M2006电机</t>
  </si>
  <si>
    <t>M2006-P36</t>
  </si>
  <si>
    <t>P36</t>
  </si>
  <si>
    <t>弹仓</t>
  </si>
  <si>
    <t>未来工厂</t>
  </si>
  <si>
    <t>未来8200树脂</t>
  </si>
  <si>
    <t>拨弹轮</t>
  </si>
  <si>
    <t>拨弹轮联轴器</t>
  </si>
  <si>
    <t>弹仓围板1</t>
  </si>
  <si>
    <t>弹仓围板2</t>
  </si>
  <si>
    <t>弹仓漏斗</t>
  </si>
  <si>
    <t>连接件-4孔</t>
  </si>
  <si>
    <t>发射机构模块</t>
  </si>
  <si>
    <t>发射系统底板</t>
  </si>
  <si>
    <t>紫外灯固定件</t>
  </si>
  <si>
    <t>M3508电机</t>
  </si>
  <si>
    <t>直径60mm</t>
  </si>
  <si>
    <t>摩擦轮60mm外径</t>
  </si>
  <si>
    <t>枪管</t>
  </si>
  <si>
    <t>镜头保护打印件</t>
  </si>
  <si>
    <t>镜头保护亚克力板</t>
  </si>
  <si>
    <t>3mm透明亚克力板</t>
  </si>
  <si>
    <t>硬件承载板</t>
  </si>
  <si>
    <t>算法硬件</t>
  </si>
  <si>
    <t>运算平台</t>
  </si>
  <si>
    <t>小电脑</t>
  </si>
  <si>
    <t>NVIDA AGX XAVIER</t>
  </si>
  <si>
    <t>NVIDA</t>
  </si>
  <si>
    <t>传感器</t>
  </si>
  <si>
    <t>相机</t>
  </si>
  <si>
    <t>MER-139U3C</t>
  </si>
  <si>
    <t>大恒图像</t>
  </si>
  <si>
    <t>遥控模组</t>
  </si>
  <si>
    <t>接收端</t>
  </si>
  <si>
    <t>接收机</t>
  </si>
  <si>
    <t>DJI遥控器接收机</t>
  </si>
  <si>
    <t>DJI</t>
  </si>
  <si>
    <t>发射端</t>
  </si>
  <si>
    <t>遥控器</t>
  </si>
  <si>
    <t>DJI遥控器</t>
  </si>
  <si>
    <t>紧固件</t>
  </si>
  <si>
    <t>铜柱</t>
  </si>
  <si>
    <t>多种</t>
  </si>
  <si>
    <t>佰瑞特</t>
  </si>
  <si>
    <t>铜合金</t>
  </si>
  <si>
    <t>螺母</t>
  </si>
  <si>
    <t>防松螺母</t>
  </si>
  <si>
    <t>镀镍合金</t>
  </si>
  <si>
    <t>螺钉</t>
  </si>
  <si>
    <t>内六角螺钉</t>
  </si>
  <si>
    <t>碳钢</t>
  </si>
  <si>
    <t>下云台</t>
  </si>
  <si>
    <t>网线滑环固定板</t>
  </si>
  <si>
    <t>2mm-玻纤板/黑色</t>
  </si>
  <si>
    <t>yaw轴6020电机固定板</t>
  </si>
  <si>
    <t>4mm-玻纤板/黑色</t>
  </si>
  <si>
    <t>yaw轴轴承外圈铝件</t>
  </si>
  <si>
    <t>100*100*15铝块</t>
  </si>
  <si>
    <t>yaw轴轴承内圈铝件</t>
  </si>
  <si>
    <t>yaw轴承压板_铝</t>
  </si>
  <si>
    <t>3mm铝板</t>
  </si>
  <si>
    <t>云台垫高板</t>
  </si>
  <si>
    <t>激光切割</t>
  </si>
  <si>
    <t>5mm亚克力板</t>
  </si>
  <si>
    <t>M3X8 内六角螺钉</t>
  </si>
  <si>
    <t>M3X8 内六角</t>
  </si>
  <si>
    <t>M3*8 12.9级内六角圆头</t>
  </si>
  <si>
    <t>6020电机</t>
  </si>
  <si>
    <t>m3*50铝柱</t>
  </si>
  <si>
    <t>m3*50</t>
  </si>
  <si>
    <t>m4*45铝柱</t>
  </si>
  <si>
    <t>m3*45</t>
  </si>
  <si>
    <t>m3*45铝柱</t>
  </si>
  <si>
    <t>m3*55铝柱</t>
  </si>
  <si>
    <t>m3*55</t>
  </si>
  <si>
    <t>m3*10铜柱</t>
  </si>
  <si>
    <t>m3*10六角型</t>
  </si>
  <si>
    <t>m3*10六角型铜柱</t>
  </si>
  <si>
    <t>M3X12内六角螺钉</t>
  </si>
  <si>
    <t>M3X12 内六角</t>
  </si>
  <si>
    <t>M3*12 12.9级内六角沉头</t>
  </si>
  <si>
    <t>M4X14 十字角螺钉</t>
  </si>
  <si>
    <t>M3X14 十字头</t>
  </si>
  <si>
    <t>M3*14 12.9级内六角沉头</t>
  </si>
  <si>
    <t>M3X6 内六角螺钉</t>
  </si>
  <si>
    <t>M3X6 内六角</t>
  </si>
  <si>
    <t>M3*6 12.9级内六角圆头</t>
  </si>
  <si>
    <t>yaw轴轴承</t>
  </si>
  <si>
    <t>61810-2Z</t>
  </si>
  <si>
    <t>哈尔滨轴承</t>
  </si>
  <si>
    <t>云台顶板</t>
  </si>
  <si>
    <t>5mm-玻纤板/黑色</t>
  </si>
  <si>
    <t>pitich轴模块</t>
  </si>
  <si>
    <t>云台侧板</t>
  </si>
  <si>
    <t>6mm-玻纤板/黑色</t>
  </si>
  <si>
    <t>yaw轴pitich转接件</t>
  </si>
  <si>
    <t>20*40*15铝方管</t>
  </si>
  <si>
    <t>云台侧盖板</t>
  </si>
  <si>
    <t>1mm铝板</t>
  </si>
  <si>
    <t>云台支撑加工件</t>
  </si>
  <si>
    <t>50*50*100铝块</t>
  </si>
  <si>
    <t>F61804-2Z</t>
  </si>
  <si>
    <t>连杆挡边轴承</t>
  </si>
  <si>
    <t>639/5-2Z</t>
  </si>
  <si>
    <t>m5*120铝柱</t>
  </si>
  <si>
    <t>m5*120</t>
  </si>
  <si>
    <t>M5X12内六角螺钉</t>
  </si>
  <si>
    <t>M5X12 内六角</t>
  </si>
  <si>
    <t>M5*12 12.9级内六角杯头</t>
  </si>
  <si>
    <t>Φ4*4尼龙套筒</t>
  </si>
  <si>
    <t>Φ4*4</t>
  </si>
  <si>
    <t>Φ4*5尼龙套筒</t>
  </si>
  <si>
    <t>Φ4*5</t>
  </si>
  <si>
    <t>电机连杆</t>
  </si>
  <si>
    <t>云台连杆</t>
  </si>
  <si>
    <t>M3X35 内六角螺钉</t>
  </si>
  <si>
    <t>M3X35内六角</t>
  </si>
  <si>
    <t>M3*35 12.9级内六角圆头</t>
  </si>
  <si>
    <t>M3X50 内六角螺钉</t>
  </si>
  <si>
    <t>M3X50内六角</t>
  </si>
  <si>
    <t>M3*50 12.9级内六角圆头</t>
  </si>
  <si>
    <t>M5X20内六角螺钉</t>
  </si>
  <si>
    <t>M5*20 12.9级内六角杯头</t>
  </si>
  <si>
    <t>摩擦轮上板</t>
  </si>
  <si>
    <t>3mm-玻纤板/黑色</t>
  </si>
  <si>
    <t>摩擦轮下板</t>
  </si>
  <si>
    <t>摩擦轮下板2</t>
  </si>
  <si>
    <t>摄像头底板</t>
  </si>
  <si>
    <t>摄像头顶板</t>
  </si>
  <si>
    <t>红点激光固定板</t>
  </si>
  <si>
    <t>RoboMaster 红点激光器</t>
  </si>
  <si>
    <t>RoboMaster 测速模块 SM01</t>
  </si>
  <si>
    <t>SM01</t>
  </si>
  <si>
    <t>3508电机（拆减速箱）</t>
  </si>
  <si>
    <t>RoboMaster开发板C板</t>
  </si>
  <si>
    <t>3508摩擦轮</t>
  </si>
  <si>
    <t>炮管打印件</t>
  </si>
  <si>
    <t>光固化</t>
  </si>
  <si>
    <t>云台电机支撑铝管</t>
  </si>
  <si>
    <t>铝块</t>
  </si>
  <si>
    <t>pitich轴6020电机固定扳</t>
  </si>
  <si>
    <t>云台夹板</t>
  </si>
  <si>
    <t>C620无刷电机调速器</t>
  </si>
  <si>
    <t>4孔转接件</t>
  </si>
  <si>
    <t>铝</t>
  </si>
  <si>
    <t>弹丸链路模块</t>
  </si>
  <si>
    <t>荧光弹丸充能装置</t>
  </si>
  <si>
    <t>荧光弹丸充能装置固定打印件</t>
  </si>
  <si>
    <t xml:space="preserve">云台转角件 </t>
  </si>
  <si>
    <t>铝管</t>
  </si>
  <si>
    <t>18*20*50</t>
  </si>
  <si>
    <t>供弹侧压板</t>
  </si>
  <si>
    <t>供弹上压板</t>
  </si>
  <si>
    <t>M2X50 内六角螺钉</t>
  </si>
  <si>
    <t>M3X10 内六角螺钉</t>
  </si>
  <si>
    <t>M3X10内六角</t>
  </si>
  <si>
    <t>M3*10 12.9级内六角圆头</t>
  </si>
  <si>
    <t>供弹模块</t>
  </si>
  <si>
    <t>打印_弹仓4.0</t>
  </si>
  <si>
    <t xml:space="preserve"> </t>
  </si>
  <si>
    <t>2006电机</t>
  </si>
  <si>
    <t>拨弹盘</t>
  </si>
  <si>
    <t>弹舱底板打印件</t>
  </si>
  <si>
    <t>弹舱前板</t>
  </si>
  <si>
    <t>弹舱侧板</t>
  </si>
  <si>
    <t>弹舱后板</t>
  </si>
  <si>
    <t>C610无刷电机调速器</t>
  </si>
  <si>
    <t>弹舱下板</t>
  </si>
  <si>
    <t>M3X6内六角</t>
  </si>
  <si>
    <t>算法硬件模块</t>
  </si>
  <si>
    <t>网线3.0相机</t>
  </si>
  <si>
    <t>若干</t>
  </si>
  <si>
    <t>动力系统</t>
    <phoneticPr fontId="2" type="noConversion"/>
  </si>
  <si>
    <t>机架</t>
    <phoneticPr fontId="2" type="noConversion"/>
  </si>
  <si>
    <t>保护杆连接</t>
    <phoneticPr fontId="2" type="noConversion"/>
  </si>
  <si>
    <t>GPS底座</t>
    <phoneticPr fontId="2" type="noConversion"/>
  </si>
  <si>
    <t>上顶盖</t>
    <phoneticPr fontId="2" type="noConversion"/>
  </si>
  <si>
    <t>3mm-斜纹哑光碳纤维板</t>
    <phoneticPr fontId="2" type="noConversion"/>
  </si>
  <si>
    <t>飞控垫板</t>
    <phoneticPr fontId="2" type="noConversion"/>
  </si>
  <si>
    <t>2D激光切割</t>
    <phoneticPr fontId="2" type="noConversion"/>
  </si>
  <si>
    <t>5mm-亚克力板</t>
    <phoneticPr fontId="2" type="noConversion"/>
  </si>
  <si>
    <t>M3*22内六角圆柱头螺栓</t>
    <phoneticPr fontId="2" type="noConversion"/>
  </si>
  <si>
    <t>M3*22内六角</t>
    <phoneticPr fontId="2" type="noConversion"/>
  </si>
  <si>
    <t>M3*22 12.9级内六角圆柱头</t>
    <phoneticPr fontId="2" type="noConversion"/>
  </si>
  <si>
    <t>M3*8内六角圆柱头螺栓</t>
    <phoneticPr fontId="2" type="noConversion"/>
  </si>
  <si>
    <t>M3*8内六角</t>
    <phoneticPr fontId="2" type="noConversion"/>
  </si>
  <si>
    <t>M3*8 12.9级内六角圆柱头</t>
    <phoneticPr fontId="2" type="noConversion"/>
  </si>
  <si>
    <t>M3*10内六角圆柱头螺栓</t>
    <phoneticPr fontId="2" type="noConversion"/>
  </si>
  <si>
    <t>M3*10内六角</t>
    <phoneticPr fontId="2" type="noConversion"/>
  </si>
  <si>
    <t>M3*10 12.9级内六角圆柱头</t>
    <phoneticPr fontId="2" type="noConversion"/>
  </si>
  <si>
    <t>M3*12内六角圆柱头螺栓</t>
    <phoneticPr fontId="2" type="noConversion"/>
  </si>
  <si>
    <t>M3*12内六角</t>
    <phoneticPr fontId="2" type="noConversion"/>
  </si>
  <si>
    <t>M3*12 12.9级内六角圆柱头</t>
    <phoneticPr fontId="2" type="noConversion"/>
  </si>
  <si>
    <t>M3*16内六角圆柱头螺栓</t>
    <phoneticPr fontId="2" type="noConversion"/>
  </si>
  <si>
    <t>M3*16内六角</t>
    <phoneticPr fontId="2" type="noConversion"/>
  </si>
  <si>
    <t>M3*18内六角圆柱头螺栓</t>
    <phoneticPr fontId="2" type="noConversion"/>
  </si>
  <si>
    <t>M3*18内六角</t>
    <phoneticPr fontId="2" type="noConversion"/>
  </si>
  <si>
    <t>M3*18 12.9级内六角圆柱头</t>
    <phoneticPr fontId="2" type="noConversion"/>
  </si>
  <si>
    <t>M3*20内六角圆柱头螺栓</t>
    <phoneticPr fontId="2" type="noConversion"/>
  </si>
  <si>
    <t>M3*25内六角圆柱头螺栓</t>
    <phoneticPr fontId="2" type="noConversion"/>
  </si>
  <si>
    <t>M3*25内六角</t>
    <phoneticPr fontId="2" type="noConversion"/>
  </si>
  <si>
    <t>M3*25 12.9级内六角圆柱头</t>
    <phoneticPr fontId="2" type="noConversion"/>
  </si>
  <si>
    <t>M3*45内六角圆柱头螺栓</t>
    <phoneticPr fontId="2" type="noConversion"/>
  </si>
  <si>
    <t>M3*45内六角</t>
    <phoneticPr fontId="2" type="noConversion"/>
  </si>
  <si>
    <t>M3*45 12.9级内六角圆柱头</t>
    <phoneticPr fontId="2" type="noConversion"/>
  </si>
  <si>
    <t>M4*35内六角圆柱头螺栓</t>
    <phoneticPr fontId="2" type="noConversion"/>
  </si>
  <si>
    <t>M4*35内六角</t>
    <phoneticPr fontId="2" type="noConversion"/>
  </si>
  <si>
    <t>M4*35 12.9级内六角圆柱头</t>
    <phoneticPr fontId="2" type="noConversion"/>
  </si>
  <si>
    <t>M4*55内六角圆柱头螺栓</t>
    <phoneticPr fontId="2" type="noConversion"/>
  </si>
  <si>
    <t>M4*55内六角</t>
    <phoneticPr fontId="2" type="noConversion"/>
  </si>
  <si>
    <t>M4*55 12.9级内六角圆柱头</t>
    <phoneticPr fontId="2" type="noConversion"/>
  </si>
  <si>
    <t>电池架固定件</t>
    <phoneticPr fontId="2" type="noConversion"/>
  </si>
  <si>
    <t>RoboMaster电池架（兼容型）</t>
  </si>
  <si>
    <t>4*7*20尼龙套筒</t>
    <phoneticPr fontId="2" type="noConversion"/>
  </si>
  <si>
    <t>4*7*20</t>
    <phoneticPr fontId="2" type="noConversion"/>
  </si>
  <si>
    <t>4*7*20 尼龙</t>
    <phoneticPr fontId="2" type="noConversion"/>
  </si>
  <si>
    <t>3*7*16尼龙套筒</t>
    <phoneticPr fontId="2" type="noConversion"/>
  </si>
  <si>
    <t>3*7*16</t>
    <phoneticPr fontId="2" type="noConversion"/>
  </si>
  <si>
    <t>3*7*16 尼龙</t>
    <phoneticPr fontId="2" type="noConversion"/>
  </si>
  <si>
    <t>上层主板</t>
    <phoneticPr fontId="2" type="noConversion"/>
  </si>
  <si>
    <t>下层主板</t>
    <phoneticPr fontId="2" type="noConversion"/>
  </si>
  <si>
    <t>M3*40双通六角铜柱</t>
    <phoneticPr fontId="2" type="noConversion"/>
  </si>
  <si>
    <t>M3*40双通六角</t>
    <phoneticPr fontId="2" type="noConversion"/>
  </si>
  <si>
    <t>铜</t>
    <phoneticPr fontId="2" type="noConversion"/>
  </si>
  <si>
    <t>主控模块载板</t>
    <phoneticPr fontId="2" type="noConversion"/>
  </si>
  <si>
    <t>M3防松螺母</t>
    <phoneticPr fontId="2" type="noConversion"/>
  </si>
  <si>
    <t>M4防松螺母</t>
    <phoneticPr fontId="2" type="noConversion"/>
  </si>
  <si>
    <t>M4防松螺母</t>
  </si>
  <si>
    <t>浆保连接管夹</t>
    <phoneticPr fontId="2" type="noConversion"/>
  </si>
  <si>
    <t>光流载板</t>
    <phoneticPr fontId="2" type="noConversion"/>
  </si>
  <si>
    <t>2mm-玻纤板（黑色）</t>
    <phoneticPr fontId="2" type="noConversion"/>
  </si>
  <si>
    <t>电源管理模块载板</t>
    <phoneticPr fontId="2" type="noConversion"/>
  </si>
  <si>
    <t>3mm-玻纤板（黑色）</t>
    <phoneticPr fontId="2" type="noConversion"/>
  </si>
  <si>
    <t>主控模块</t>
    <phoneticPr fontId="2" type="noConversion"/>
  </si>
  <si>
    <t>光流</t>
    <phoneticPr fontId="2" type="noConversion"/>
  </si>
  <si>
    <t>PX4FLOW V1.3.1</t>
    <phoneticPr fontId="2" type="noConversion"/>
  </si>
  <si>
    <t>BZUAV</t>
    <phoneticPr fontId="2" type="noConversion"/>
  </si>
  <si>
    <t>CUAV雷迅 X7pro飞控（含NEOV2 GPS）</t>
    <phoneticPr fontId="2" type="noConversion"/>
  </si>
  <si>
    <t>pixahwk飞控</t>
    <phoneticPr fontId="2" type="noConversion"/>
  </si>
  <si>
    <t>pixahwk</t>
  </si>
  <si>
    <t>机臂</t>
    <phoneticPr fontId="2" type="noConversion"/>
  </si>
  <si>
    <t>Z30V3自动式折叠件</t>
    <phoneticPr fontId="2" type="noConversion"/>
  </si>
  <si>
    <t>Z30V3</t>
    <phoneticPr fontId="2" type="noConversion"/>
  </si>
  <si>
    <t>飞航模型</t>
    <phoneticPr fontId="2" type="noConversion"/>
  </si>
  <si>
    <t>非定制</t>
    <phoneticPr fontId="2" type="noConversion"/>
  </si>
  <si>
    <t>30×27×1000mm斜纹哑光碳纤维管</t>
    <phoneticPr fontId="2" type="noConversion"/>
  </si>
  <si>
    <t>起落架</t>
    <phoneticPr fontId="2" type="noConversion"/>
  </si>
  <si>
    <t>16×14×1000mm斜纹哑光碳纤维管</t>
    <phoneticPr fontId="2" type="noConversion"/>
  </si>
  <si>
    <t>机臂管夹上下夹板</t>
    <phoneticPr fontId="2" type="noConversion"/>
  </si>
  <si>
    <t>机臂管夹</t>
    <phoneticPr fontId="2" type="noConversion"/>
  </si>
  <si>
    <t>30mm-6mm黑色</t>
    <phoneticPr fontId="2" type="noConversion"/>
  </si>
  <si>
    <t>DIY模型配件加工</t>
    <phoneticPr fontId="2" type="noConversion"/>
  </si>
  <si>
    <t>起落架脚架</t>
    <phoneticPr fontId="2" type="noConversion"/>
  </si>
  <si>
    <t>16mm黑色</t>
    <phoneticPr fontId="2" type="noConversion"/>
  </si>
  <si>
    <t>VS无人机航模配件</t>
    <phoneticPr fontId="2" type="noConversion"/>
  </si>
  <si>
    <t>脚架硅胶减震缓冲套</t>
    <phoneticPr fontId="2" type="noConversion"/>
  </si>
  <si>
    <t>Mayatech</t>
    <phoneticPr fontId="2" type="noConversion"/>
  </si>
  <si>
    <t>16mm黑色硅胶减震缓冲套</t>
    <phoneticPr fontId="2" type="noConversion"/>
  </si>
  <si>
    <t>好盈X6动力套装</t>
    <phoneticPr fontId="2" type="noConversion"/>
  </si>
  <si>
    <t>好盈</t>
    <phoneticPr fontId="2" type="noConversion"/>
  </si>
  <si>
    <t xml:space="preserve">好盈X6植保电机 </t>
    <phoneticPr fontId="2" type="noConversion"/>
  </si>
  <si>
    <t>桨保电机连接件</t>
    <phoneticPr fontId="2" type="noConversion"/>
  </si>
  <si>
    <t>桨保机臂连接件</t>
    <phoneticPr fontId="2" type="noConversion"/>
  </si>
  <si>
    <t>M2*15双通铜柱</t>
    <phoneticPr fontId="2" type="noConversion"/>
  </si>
  <si>
    <t>M2*15双通</t>
    <phoneticPr fontId="2" type="noConversion"/>
  </si>
  <si>
    <t>M2*15+3单头铜柱</t>
    <phoneticPr fontId="2" type="noConversion"/>
  </si>
  <si>
    <t>M2*15+3单头</t>
    <phoneticPr fontId="2" type="noConversion"/>
  </si>
  <si>
    <t>M2*40+3单头铜柱</t>
    <phoneticPr fontId="2" type="noConversion"/>
  </si>
  <si>
    <t>M2*40+3单头</t>
    <phoneticPr fontId="2" type="noConversion"/>
  </si>
  <si>
    <t>桨叶保护罩</t>
    <phoneticPr fontId="2" type="noConversion"/>
  </si>
  <si>
    <t>2，3mm-斜纹哑光碳纤维板</t>
    <phoneticPr fontId="2" type="noConversion"/>
  </si>
  <si>
    <t>M3*55内六角圆柱头螺栓</t>
    <phoneticPr fontId="2" type="noConversion"/>
  </si>
  <si>
    <t>M3*55内六角</t>
    <phoneticPr fontId="2" type="noConversion"/>
  </si>
  <si>
    <t>M3*55 12.9级内六角圆柱头</t>
    <phoneticPr fontId="2" type="noConversion"/>
  </si>
  <si>
    <t>M4*5内六角圆柱头螺栓</t>
    <phoneticPr fontId="2" type="noConversion"/>
  </si>
  <si>
    <t>M4*5内六角</t>
    <phoneticPr fontId="2" type="noConversion"/>
  </si>
  <si>
    <t>M4*5 12.9级内六角圆柱头</t>
    <phoneticPr fontId="2" type="noConversion"/>
  </si>
  <si>
    <t>M4*8内六角圆柱头螺栓</t>
    <phoneticPr fontId="2" type="noConversion"/>
  </si>
  <si>
    <t>M4*8内六角</t>
    <phoneticPr fontId="2" type="noConversion"/>
  </si>
  <si>
    <t>M4*8 12.9级内六角圆柱头</t>
    <phoneticPr fontId="2" type="noConversion"/>
  </si>
  <si>
    <t>M4*20内六角圆柱头螺栓</t>
    <phoneticPr fontId="2" type="noConversion"/>
  </si>
  <si>
    <t>M4*20内六角</t>
    <phoneticPr fontId="2" type="noConversion"/>
  </si>
  <si>
    <t>M4*20 12.9级内六角圆柱头</t>
    <phoneticPr fontId="2" type="noConversion"/>
  </si>
  <si>
    <t>M4*60内六角圆柱头螺栓</t>
    <phoneticPr fontId="2" type="noConversion"/>
  </si>
  <si>
    <t>M4*60内六角</t>
    <phoneticPr fontId="2" type="noConversion"/>
  </si>
  <si>
    <t>M4*60 12.9级内六角圆柱头</t>
    <phoneticPr fontId="2" type="noConversion"/>
  </si>
  <si>
    <t>4*7*10尼龙套筒</t>
    <phoneticPr fontId="2" type="noConversion"/>
  </si>
  <si>
    <t>4*7*10</t>
    <phoneticPr fontId="2" type="noConversion"/>
  </si>
  <si>
    <t>4*7*10 尼龙</t>
    <phoneticPr fontId="2" type="noConversion"/>
  </si>
  <si>
    <t>F6810ZZ轴承</t>
    <phoneticPr fontId="2" type="noConversion"/>
  </si>
  <si>
    <t>F6810</t>
    <phoneticPr fontId="2" type="noConversion"/>
  </si>
  <si>
    <t>LUT</t>
    <phoneticPr fontId="2" type="noConversion"/>
  </si>
  <si>
    <t>yaw电机顶盖</t>
    <phoneticPr fontId="2" type="noConversion"/>
  </si>
  <si>
    <t>GM6020电机</t>
    <phoneticPr fontId="2" type="noConversion"/>
  </si>
  <si>
    <t>yaw轴电机轴承转接件</t>
    <phoneticPr fontId="2" type="noConversion"/>
  </si>
  <si>
    <t>yaw轴轴承下隔板</t>
    <phoneticPr fontId="2" type="noConversion"/>
  </si>
  <si>
    <t>yaw轴下碳板</t>
    <phoneticPr fontId="2" type="noConversion"/>
  </si>
  <si>
    <t>铝柱</t>
    <phoneticPr fontId="2" type="noConversion"/>
  </si>
  <si>
    <t>鸿康明</t>
    <phoneticPr fontId="2" type="noConversion"/>
  </si>
  <si>
    <t>M4*90-D=90</t>
    <phoneticPr fontId="2" type="noConversion"/>
  </si>
  <si>
    <t>弹仓板1</t>
    <phoneticPr fontId="2" type="noConversion"/>
  </si>
  <si>
    <t>1.5mm-斜纹哑光碳纤维板</t>
    <phoneticPr fontId="2" type="noConversion"/>
  </si>
  <si>
    <t>弹仓板2</t>
    <phoneticPr fontId="2" type="noConversion"/>
  </si>
  <si>
    <t>弹仓板3</t>
    <phoneticPr fontId="2" type="noConversion"/>
  </si>
  <si>
    <t>弹仓板安装</t>
    <phoneticPr fontId="2" type="noConversion"/>
  </si>
  <si>
    <t>拨叉</t>
    <phoneticPr fontId="2" type="noConversion"/>
  </si>
  <si>
    <t>未来8200树脂</t>
    <phoneticPr fontId="2" type="noConversion"/>
  </si>
  <si>
    <t>C610无刷电调</t>
    <phoneticPr fontId="2" type="noConversion"/>
  </si>
  <si>
    <t>2006电机联轴器</t>
    <phoneticPr fontId="2" type="noConversion"/>
  </si>
  <si>
    <t>拨弹仓</t>
    <phoneticPr fontId="2" type="noConversion"/>
  </si>
  <si>
    <t>未来R4600树脂</t>
    <phoneticPr fontId="2" type="noConversion"/>
  </si>
  <si>
    <t>供弹链路</t>
    <phoneticPr fontId="2" type="noConversion"/>
  </si>
  <si>
    <t>链路1</t>
    <phoneticPr fontId="2" type="noConversion"/>
  </si>
  <si>
    <t>未来R4601树脂</t>
  </si>
  <si>
    <t>链路2</t>
    <phoneticPr fontId="2" type="noConversion"/>
  </si>
  <si>
    <t>微型小轴承</t>
    <phoneticPr fontId="2" type="noConversion"/>
  </si>
  <si>
    <t>NMB MR系列</t>
  </si>
  <si>
    <t>NOGA/诺佳</t>
    <phoneticPr fontId="2" type="noConversion"/>
  </si>
  <si>
    <t>拨弹仓上板</t>
    <phoneticPr fontId="2" type="noConversion"/>
  </si>
  <si>
    <t>拨弹仓下板</t>
    <phoneticPr fontId="2" type="noConversion"/>
  </si>
  <si>
    <t>拼插压片</t>
    <phoneticPr fontId="2" type="noConversion"/>
  </si>
  <si>
    <t>p轴右板</t>
    <phoneticPr fontId="2" type="noConversion"/>
  </si>
  <si>
    <t xml:space="preserve">机械自制 </t>
    <phoneticPr fontId="2" type="noConversion"/>
  </si>
  <si>
    <t>p轴左板</t>
    <phoneticPr fontId="2" type="noConversion"/>
  </si>
  <si>
    <t>P轴电机内侧转接板</t>
    <phoneticPr fontId="2" type="noConversion"/>
  </si>
  <si>
    <t>挡边法兰台阶轴承</t>
  </si>
  <si>
    <t>F6804ZZ</t>
    <phoneticPr fontId="2" type="noConversion"/>
  </si>
  <si>
    <t>云台链路加工件</t>
    <phoneticPr fontId="2" type="noConversion"/>
  </si>
  <si>
    <t>溪地摩擦轮</t>
    <phoneticPr fontId="2" type="noConversion"/>
  </si>
  <si>
    <t>铝合金包胶</t>
    <phoneticPr fontId="2" type="noConversion"/>
  </si>
  <si>
    <t>snail电机</t>
    <phoneticPr fontId="2" type="noConversion"/>
  </si>
  <si>
    <t>snail</t>
    <phoneticPr fontId="2" type="noConversion"/>
  </si>
  <si>
    <t>C615无刷电机调速器</t>
    <phoneticPr fontId="2" type="noConversion"/>
  </si>
  <si>
    <t>C615</t>
    <phoneticPr fontId="2" type="noConversion"/>
  </si>
  <si>
    <t>RoboMaster红点激光器</t>
    <phoneticPr fontId="2" type="noConversion"/>
  </si>
  <si>
    <t>RoboMaster17mm荧光弹丸充能装置</t>
    <phoneticPr fontId="2" type="noConversion"/>
  </si>
  <si>
    <t>发射摩擦轮上板</t>
    <phoneticPr fontId="2" type="noConversion"/>
  </si>
  <si>
    <t>云台底板</t>
    <phoneticPr fontId="2" type="noConversion"/>
  </si>
  <si>
    <t>枪管</t>
    <phoneticPr fontId="2" type="noConversion"/>
  </si>
  <si>
    <t>V形小轴承</t>
    <phoneticPr fontId="2" type="noConversion"/>
  </si>
  <si>
    <t>胜中V型槽轴承</t>
  </si>
  <si>
    <t>GWEI</t>
  </si>
  <si>
    <t>相机固定板</t>
    <phoneticPr fontId="2" type="noConversion"/>
  </si>
  <si>
    <t>2mm-斜纹哑光碳纤维板</t>
    <phoneticPr fontId="2" type="noConversion"/>
  </si>
  <si>
    <t>网线摄像头</t>
    <phoneticPr fontId="2" type="noConversion"/>
  </si>
  <si>
    <t>英伟达NVIDIA Jetson Xavier NX核心板</t>
    <phoneticPr fontId="2" type="noConversion"/>
  </si>
  <si>
    <t>NVIDIA Jetson Xavier NX</t>
    <phoneticPr fontId="2" type="noConversion"/>
  </si>
  <si>
    <t>英伟达</t>
    <phoneticPr fontId="2" type="noConversion"/>
  </si>
  <si>
    <t>雷达平台</t>
    <phoneticPr fontId="2" type="noConversion"/>
  </si>
  <si>
    <t>检测传感器</t>
    <phoneticPr fontId="2" type="noConversion"/>
  </si>
  <si>
    <t>激光雷达</t>
    <phoneticPr fontId="2" type="noConversion"/>
  </si>
  <si>
    <t>MID-70</t>
    <phoneticPr fontId="2" type="noConversion"/>
  </si>
  <si>
    <t>DJI</t>
    <phoneticPr fontId="2" type="noConversion"/>
  </si>
  <si>
    <t>海康工业相机</t>
    <phoneticPr fontId="2" type="noConversion"/>
  </si>
  <si>
    <t>MV-CA013-21UC</t>
    <phoneticPr fontId="2" type="noConversion"/>
  </si>
  <si>
    <t>海康威视</t>
    <phoneticPr fontId="2" type="noConversion"/>
  </si>
  <si>
    <t>大恒工业相机</t>
    <phoneticPr fontId="2" type="noConversion"/>
  </si>
  <si>
    <t>MER-030-120UC</t>
    <phoneticPr fontId="2" type="noConversion"/>
  </si>
  <si>
    <t>雷达计算端</t>
    <phoneticPr fontId="2" type="noConversion"/>
  </si>
  <si>
    <t xml:space="preserve"> PC</t>
    <phoneticPr fontId="2" type="noConversion"/>
  </si>
  <si>
    <t>机械革命</t>
    <phoneticPr fontId="2" type="noConversion"/>
  </si>
  <si>
    <t>雷达支座</t>
    <phoneticPr fontId="2" type="noConversion"/>
  </si>
  <si>
    <t>三脚架</t>
    <phoneticPr fontId="2" type="noConversion"/>
  </si>
  <si>
    <t>雷达云台</t>
    <phoneticPr fontId="2" type="noConversion"/>
  </si>
  <si>
    <t>激光雷达支架</t>
    <phoneticPr fontId="2" type="noConversion"/>
  </si>
  <si>
    <t>5*M4*40 塞打螺栓</t>
    <phoneticPr fontId="2" type="noConversion"/>
  </si>
  <si>
    <t>5*M4*50 塞打螺栓</t>
    <phoneticPr fontId="2" type="noConversion"/>
  </si>
  <si>
    <t>滚珠丝杠</t>
    <phoneticPr fontId="2" type="noConversion"/>
  </si>
  <si>
    <t>1105-100</t>
    <phoneticPr fontId="2" type="noConversion"/>
  </si>
  <si>
    <t>THC台创自动化</t>
    <phoneticPr fontId="2" type="noConversion"/>
  </si>
  <si>
    <t>支架总成</t>
    <phoneticPr fontId="2" type="noConversion"/>
  </si>
  <si>
    <t>摄像头支架</t>
    <phoneticPr fontId="2" type="noConversion"/>
  </si>
  <si>
    <t>可调阻尼转轴</t>
    <phoneticPr fontId="2" type="noConversion"/>
  </si>
  <si>
    <t>574-4Y-1.5NM</t>
    <phoneticPr fontId="2" type="noConversion"/>
  </si>
  <si>
    <t>旭坤五金旗舰店</t>
    <phoneticPr fontId="2" type="noConversion"/>
  </si>
  <si>
    <t>平面圆盘阻尼转轴</t>
    <phoneticPr fontId="2" type="noConversion"/>
  </si>
  <si>
    <t>M8-8.5-1NM</t>
    <phoneticPr fontId="2" type="noConversion"/>
  </si>
  <si>
    <t>刻度盘</t>
    <phoneticPr fontId="2" type="noConversion"/>
  </si>
  <si>
    <t>70#40#1</t>
    <phoneticPr fontId="2" type="noConversion"/>
  </si>
  <si>
    <t>花之恒金属加工专营店</t>
    <phoneticPr fontId="2" type="noConversion"/>
  </si>
  <si>
    <t>放置平台</t>
    <phoneticPr fontId="2" type="noConversion"/>
  </si>
  <si>
    <t>雷达、摄像头放置平台</t>
    <phoneticPr fontId="2" type="noConversion"/>
  </si>
  <si>
    <t>390*350*6</t>
    <phoneticPr fontId="2" type="noConversion"/>
  </si>
  <si>
    <t>5X10X4 轴承</t>
    <phoneticPr fontId="2" type="noConversion"/>
  </si>
  <si>
    <t>MF105ZZ</t>
    <phoneticPr fontId="2" type="noConversion"/>
  </si>
  <si>
    <t>加强铝方管</t>
    <phoneticPr fontId="2" type="noConversion"/>
  </si>
  <si>
    <t>20*20*4</t>
    <phoneticPr fontId="2" type="noConversion"/>
  </si>
  <si>
    <t>RoboMaster 裁判系统装甲模块 AM12</t>
    <phoneticPr fontId="2" type="noConversion"/>
  </si>
  <si>
    <t>leg-knee-motor支架（玻纤）</t>
  </si>
  <si>
    <t>法兰轴承</t>
  </si>
  <si>
    <t>塞打螺栓</t>
  </si>
  <si>
    <t>D10xM8x40</t>
    <phoneticPr fontId="2" type="noConversion"/>
  </si>
  <si>
    <t>A1电机</t>
  </si>
  <si>
    <t>宇树</t>
    <phoneticPr fontId="2" type="noConversion"/>
  </si>
  <si>
    <t>电机安装板（玻纤）</t>
  </si>
  <si>
    <t>电机垫块</t>
  </si>
  <si>
    <t>机架前板（玻纤）</t>
  </si>
  <si>
    <t>机架后板（玻纤）</t>
  </si>
  <si>
    <t>底板（玻纤）</t>
  </si>
  <si>
    <t>前保护板（玻纤）</t>
  </si>
  <si>
    <t>后保护板</t>
  </si>
  <si>
    <t>侧装甲垫块（打印件）</t>
  </si>
  <si>
    <t>板间垫块（打印件）</t>
  </si>
  <si>
    <t>装甲板侧安装板（玻纤）</t>
  </si>
  <si>
    <t>腿部限位（打印件）</t>
  </si>
  <si>
    <t>限位垫块（打印件）</t>
  </si>
  <si>
    <t>包胶轮子</t>
  </si>
  <si>
    <t>深圳聚氨酯</t>
    <phoneticPr fontId="2" type="noConversion"/>
  </si>
  <si>
    <t>leg-wheel支架（玻纤）</t>
  </si>
  <si>
    <t>A1轮轴</t>
  </si>
  <si>
    <t>板间支撑（打印件）</t>
  </si>
  <si>
    <t>承载板（玻纤）</t>
  </si>
  <si>
    <t>小轮安装板（玻纤）</t>
  </si>
  <si>
    <t>M3*12</t>
  </si>
  <si>
    <t>M3*10</t>
  </si>
  <si>
    <t>M4*12</t>
  </si>
  <si>
    <t>M4*16</t>
  </si>
  <si>
    <t>M4*60</t>
  </si>
  <si>
    <t>M4*35</t>
  </si>
  <si>
    <t>M2.5*16</t>
  </si>
  <si>
    <t>M3*40</t>
  </si>
  <si>
    <t>M3*45</t>
    <phoneticPr fontId="2" type="noConversion"/>
  </si>
  <si>
    <t>M3*30</t>
  </si>
  <si>
    <t>M4*14</t>
  </si>
  <si>
    <t>M8</t>
    <phoneticPr fontId="2" type="noConversion"/>
  </si>
  <si>
    <t>发射轨道</t>
    <phoneticPr fontId="2" type="noConversion"/>
  </si>
  <si>
    <t>3508电机</t>
    <phoneticPr fontId="2" type="noConversion"/>
  </si>
  <si>
    <t>C620无刷电机调速器</t>
    <phoneticPr fontId="2" type="noConversion"/>
  </si>
  <si>
    <t>飞镖上压板横梁</t>
    <phoneticPr fontId="2" type="noConversion"/>
  </si>
  <si>
    <t>2mm-玻纤板-黑色</t>
    <phoneticPr fontId="2" type="noConversion"/>
  </si>
  <si>
    <t>飞镖上压板铝管</t>
    <phoneticPr fontId="2" type="noConversion"/>
  </si>
  <si>
    <t>摩擦轮侧立铝管角铝</t>
    <phoneticPr fontId="2" type="noConversion"/>
  </si>
  <si>
    <t>摩擦轮侧立铝管</t>
    <phoneticPr fontId="2" type="noConversion"/>
  </si>
  <si>
    <t>飞镖上压板</t>
    <phoneticPr fontId="2" type="noConversion"/>
  </si>
  <si>
    <t>BC摩擦轮载板改</t>
    <phoneticPr fontId="2" type="noConversion"/>
  </si>
  <si>
    <t>5mm-玻纤板-黑色</t>
    <phoneticPr fontId="2" type="noConversion"/>
  </si>
  <si>
    <t>A摩擦轮载板改</t>
    <phoneticPr fontId="2" type="noConversion"/>
  </si>
  <si>
    <t>BC摩擦轮载板垫片</t>
    <phoneticPr fontId="2" type="noConversion"/>
  </si>
  <si>
    <t>主铝管内侧加强</t>
    <phoneticPr fontId="2" type="noConversion"/>
  </si>
  <si>
    <t>A摩擦轮同步带压板</t>
    <phoneticPr fontId="2" type="noConversion"/>
  </si>
  <si>
    <t>3mm-玻纤板-黑色</t>
    <phoneticPr fontId="2" type="noConversion"/>
  </si>
  <si>
    <t>A摩擦轮2006夹板1</t>
    <phoneticPr fontId="2" type="noConversion"/>
  </si>
  <si>
    <t>A摩擦轮2006夹板2</t>
    <phoneticPr fontId="2" type="noConversion"/>
  </si>
  <si>
    <t>A摩擦轮同步带盘</t>
    <phoneticPr fontId="2" type="noConversion"/>
  </si>
  <si>
    <t>A摩擦轮2006同步带角铝</t>
    <phoneticPr fontId="2" type="noConversion"/>
  </si>
  <si>
    <t>直线滑轨（滑块）</t>
    <phoneticPr fontId="2" type="noConversion"/>
  </si>
  <si>
    <t>凯迪自动化</t>
    <phoneticPr fontId="2" type="noConversion"/>
  </si>
  <si>
    <t>A摩擦轮同步带打印件</t>
    <phoneticPr fontId="2" type="noConversion"/>
  </si>
  <si>
    <t>两侧轨道</t>
    <phoneticPr fontId="2" type="noConversion"/>
  </si>
  <si>
    <t>两侧铝管下</t>
    <phoneticPr fontId="2" type="noConversion"/>
  </si>
  <si>
    <t>前横轴角铝</t>
    <phoneticPr fontId="2" type="noConversion"/>
  </si>
  <si>
    <t>前横轴铝方管</t>
    <phoneticPr fontId="2" type="noConversion"/>
  </si>
  <si>
    <t>前横轴吊耳</t>
    <phoneticPr fontId="2" type="noConversion"/>
  </si>
  <si>
    <t>绝对值编码器</t>
    <phoneticPr fontId="2" type="noConversion"/>
  </si>
  <si>
    <t>编码器安装打印件</t>
    <phoneticPr fontId="2" type="noConversion"/>
  </si>
  <si>
    <t>后横轴两侧铝方管</t>
    <phoneticPr fontId="2" type="noConversion"/>
  </si>
  <si>
    <t>鲁泰轴承厂</t>
    <phoneticPr fontId="2" type="noConversion"/>
  </si>
  <si>
    <t>螺栓、螺母</t>
    <phoneticPr fontId="2" type="noConversion"/>
  </si>
  <si>
    <t>弹鼓</t>
    <phoneticPr fontId="2" type="noConversion"/>
  </si>
  <si>
    <t>弹鼓前安装板固定</t>
    <phoneticPr fontId="2" type="noConversion"/>
  </si>
  <si>
    <t>弹鼓光轴定位增厚</t>
    <phoneticPr fontId="2" type="noConversion"/>
  </si>
  <si>
    <t>弹鼓光轴</t>
    <phoneticPr fontId="2" type="noConversion"/>
  </si>
  <si>
    <t>不锈钢</t>
    <phoneticPr fontId="2" type="noConversion"/>
  </si>
  <si>
    <t>弹鼓前安装板</t>
    <phoneticPr fontId="2" type="noConversion"/>
  </si>
  <si>
    <t>4mm-玻纤板-黑色</t>
    <phoneticPr fontId="2" type="noConversion"/>
  </si>
  <si>
    <t>弹鼓后安装板固定</t>
    <phoneticPr fontId="2" type="noConversion"/>
  </si>
  <si>
    <t>弹鼓轴联器</t>
    <phoneticPr fontId="2" type="noConversion"/>
  </si>
  <si>
    <t>弹鼓后盘</t>
    <phoneticPr fontId="2" type="noConversion"/>
  </si>
  <si>
    <t>飞镖下托板</t>
    <phoneticPr fontId="2" type="noConversion"/>
  </si>
  <si>
    <t>飞镖侧板</t>
    <phoneticPr fontId="2" type="noConversion"/>
  </si>
  <si>
    <t>飞镖尾部限位块</t>
    <phoneticPr fontId="2" type="noConversion"/>
  </si>
  <si>
    <t>弹鼓托板支撑件</t>
    <phoneticPr fontId="2" type="noConversion"/>
  </si>
  <si>
    <t>弹鼓前盘</t>
    <phoneticPr fontId="2" type="noConversion"/>
  </si>
  <si>
    <t>gt2同步带盘</t>
    <phoneticPr fontId="2" type="noConversion"/>
  </si>
  <si>
    <t>2GT-25齿-K型</t>
    <phoneticPr fontId="2" type="noConversion"/>
  </si>
  <si>
    <t>创巢</t>
    <phoneticPr fontId="2" type="noConversion"/>
  </si>
  <si>
    <t>橡胶同步带</t>
    <phoneticPr fontId="2" type="noConversion"/>
  </si>
  <si>
    <t>998-2GT-6mm</t>
    <phoneticPr fontId="2" type="noConversion"/>
  </si>
  <si>
    <t>张紧轮</t>
    <phoneticPr fontId="2" type="noConversion"/>
  </si>
  <si>
    <t>聚氨酯成型轴承</t>
    <phoneticPr fontId="2" type="noConversion"/>
  </si>
  <si>
    <t>Masimei</t>
    <phoneticPr fontId="2" type="noConversion"/>
  </si>
  <si>
    <t>橡胶、铝合金</t>
    <phoneticPr fontId="2" type="noConversion"/>
  </si>
  <si>
    <t>电动推杆</t>
    <phoneticPr fontId="2" type="noConversion"/>
  </si>
  <si>
    <t>卧式推杆</t>
    <phoneticPr fontId="2" type="noConversion"/>
  </si>
  <si>
    <t>luilec</t>
    <phoneticPr fontId="2" type="noConversion"/>
  </si>
  <si>
    <t>150mm</t>
  </si>
  <si>
    <t>推杆下连接片</t>
    <phoneticPr fontId="2" type="noConversion"/>
  </si>
  <si>
    <t>yaw轴电机上板</t>
    <phoneticPr fontId="2" type="noConversion"/>
  </si>
  <si>
    <t>yaw轴电机左右夹板</t>
    <phoneticPr fontId="2" type="noConversion"/>
  </si>
  <si>
    <t>yaw轴电机中板</t>
    <phoneticPr fontId="2" type="noConversion"/>
  </si>
  <si>
    <t>yaw轴电机竖直板</t>
    <phoneticPr fontId="2" type="noConversion"/>
  </si>
  <si>
    <t>yaw轴轨道同步带夹板</t>
    <phoneticPr fontId="2" type="noConversion"/>
  </si>
  <si>
    <t>yaw轴轨道上板</t>
    <phoneticPr fontId="2" type="noConversion"/>
  </si>
  <si>
    <t>yaw轴轨道下板</t>
    <phoneticPr fontId="2" type="noConversion"/>
  </si>
  <si>
    <t>yaw轴轨道中板</t>
    <phoneticPr fontId="2" type="noConversion"/>
  </si>
  <si>
    <t>8mm-玻纤板-黑色</t>
    <phoneticPr fontId="2" type="noConversion"/>
  </si>
  <si>
    <t>后腿连接片</t>
    <phoneticPr fontId="2" type="noConversion"/>
  </si>
  <si>
    <t>yaw轴中心固定</t>
    <phoneticPr fontId="2" type="noConversion"/>
  </si>
  <si>
    <t>开关式磁力座</t>
    <phoneticPr fontId="2" type="noConversion"/>
  </si>
  <si>
    <t>PD-104</t>
    <phoneticPr fontId="2" type="noConversion"/>
  </si>
  <si>
    <t>PDOK</t>
    <phoneticPr fontId="2" type="noConversion"/>
  </si>
  <si>
    <t>PD-104 17kg</t>
    <phoneticPr fontId="2" type="noConversion"/>
  </si>
  <si>
    <t>后横轴</t>
    <phoneticPr fontId="2" type="noConversion"/>
  </si>
  <si>
    <t>立式光轴座</t>
    <phoneticPr fontId="2" type="noConversion"/>
  </si>
  <si>
    <t>SK12</t>
    <phoneticPr fontId="2" type="noConversion"/>
  </si>
  <si>
    <t>YXVSY</t>
    <phoneticPr fontId="2" type="noConversion"/>
  </si>
  <si>
    <t>直线轮</t>
    <phoneticPr fontId="2" type="noConversion"/>
  </si>
  <si>
    <t>四孔定向直线轮</t>
    <phoneticPr fontId="2" type="noConversion"/>
  </si>
  <si>
    <t>喜纳芙</t>
    <phoneticPr fontId="2" type="noConversion"/>
  </si>
  <si>
    <t>yaw轴连接铝管</t>
    <phoneticPr fontId="2" type="noConversion"/>
  </si>
  <si>
    <t>后横轴铝管</t>
    <phoneticPr fontId="2" type="noConversion"/>
  </si>
  <si>
    <t>后腿角铝</t>
    <phoneticPr fontId="2" type="noConversion"/>
  </si>
  <si>
    <t>后腿</t>
    <phoneticPr fontId="2" type="noConversion"/>
  </si>
  <si>
    <t>中横轴</t>
    <phoneticPr fontId="2" type="noConversion"/>
  </si>
  <si>
    <t>前支撑腿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</si>
</sst>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¥&quot;#,##0.00;[Red]&quot;¥&quot;\-#,##0.00"/>
    <numFmt numFmtId="176" formatCode="0_);[Red]\(0\)"/>
    <numFmt numFmtId="177" formatCode="0_ "/>
    <numFmt numFmtId="178" formatCode="0.00_);[Red]\(0.00\)"/>
    <numFmt numFmtId="179" formatCode="0.00_ "/>
  </numFmts>
  <fonts count="14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6"/>
      <name val="微软雅黑"/>
      <family val="2"/>
      <charset val="134"/>
    </font>
    <font>
      <sz val="11"/>
      <color rgb="FF000000"/>
      <name val="微软雅黑"/>
      <family val="2"/>
      <charset val="134"/>
    </font>
    <font>
      <i/>
      <sz val="11"/>
      <color rgb="FF7F7F7F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sz val="11"/>
      <color theme="1"/>
      <name val="宋体"/>
      <family val="3"/>
      <charset val="161"/>
    </font>
    <font>
      <i/>
      <sz val="11"/>
      <color rgb="FF7F7F7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2" borderId="1" xfId="1" applyFont="1" applyBorder="1" applyAlignment="1" applyProtection="1">
      <alignment horizontal="center" vertical="center" wrapText="1"/>
    </xf>
    <xf numFmtId="176" fontId="3" fillId="2" borderId="1" xfId="1" applyNumberFormat="1" applyFont="1" applyBorder="1" applyAlignment="1" applyProtection="1">
      <alignment horizontal="center" vertical="center" wrapText="1"/>
    </xf>
    <xf numFmtId="8" fontId="3" fillId="2" borderId="1" xfId="1" applyNumberFormat="1" applyFont="1" applyBorder="1" applyAlignment="1" applyProtection="1">
      <alignment horizontal="center" vertical="center" wrapText="1"/>
    </xf>
    <xf numFmtId="0" fontId="5" fillId="2" borderId="2" xfId="1" applyFont="1" applyBorder="1" applyAlignment="1" applyProtection="1">
      <alignment horizontal="center" vertical="center" wrapText="1"/>
    </xf>
    <xf numFmtId="0" fontId="4" fillId="2" borderId="3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7" fillId="0" borderId="0" xfId="2" applyAlignment="1">
      <alignment horizontal="center" vertical="center"/>
    </xf>
    <xf numFmtId="0" fontId="3" fillId="2" borderId="1" xfId="1" applyFont="1" applyBorder="1" applyAlignment="1" applyProtection="1">
      <alignment horizontal="center" vertical="center"/>
    </xf>
    <xf numFmtId="0" fontId="9" fillId="0" borderId="0" xfId="2" applyFont="1" applyAlignment="1">
      <alignment horizontal="center" vertical="center" wrapText="1"/>
    </xf>
    <xf numFmtId="177" fontId="9" fillId="0" borderId="0" xfId="2" applyNumberFormat="1" applyFont="1" applyAlignment="1">
      <alignment horizontal="center" vertical="center" wrapText="1"/>
    </xf>
    <xf numFmtId="178" fontId="9" fillId="0" borderId="0" xfId="2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79" fontId="9" fillId="0" borderId="0" xfId="2" applyNumberFormat="1" applyFont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177" fontId="9" fillId="0" borderId="0" xfId="2" applyNumberFormat="1" applyFont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177" fontId="9" fillId="0" borderId="0" xfId="2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78" fontId="9" fillId="0" borderId="0" xfId="2" applyNumberFormat="1" applyFont="1" applyAlignment="1">
      <alignment horizontal="center" vertical="center" wrapText="1"/>
    </xf>
    <xf numFmtId="178" fontId="9" fillId="0" borderId="0" xfId="0" applyNumberFormat="1" applyFont="1" applyAlignment="1">
      <alignment horizontal="center" vertical="center" wrapText="1"/>
    </xf>
    <xf numFmtId="179" fontId="9" fillId="0" borderId="0" xfId="2" applyNumberFormat="1" applyFont="1" applyAlignment="1">
      <alignment horizontal="center" vertical="center" wrapText="1"/>
    </xf>
    <xf numFmtId="178" fontId="9" fillId="0" borderId="0" xfId="2" applyNumberFormat="1" applyFont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177" fontId="3" fillId="0" borderId="0" xfId="2" applyNumberFormat="1" applyFont="1" applyAlignment="1">
      <alignment horizontal="center" vertical="center"/>
    </xf>
    <xf numFmtId="0" fontId="3" fillId="0" borderId="0" xfId="2" applyFont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177" fontId="9" fillId="0" borderId="0" xfId="0" applyNumberFormat="1" applyFont="1" applyAlignment="1">
      <alignment horizontal="center" vertical="center" wrapText="1"/>
    </xf>
  </cellXfs>
  <cellStyles count="3">
    <cellStyle name="常规" xfId="0" builtinId="0"/>
    <cellStyle name="解释性文本" xfId="2" builtinId="53"/>
    <cellStyle name="着色 1" xfId="1" builtinId="29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numFmt numFmtId="0" formatCode="General"/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numFmt numFmtId="0" formatCode="General"/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numFmt numFmtId="177" formatCode="0_ "/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rgb="FF000000"/>
        <family val="3"/>
        <charset val="134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8" formatCode="0.00_);[Red]\(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8" formatCode="0.00_);[Red]\(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9" formatCode="0.0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8" formatCode="0.00_);[Red]\(0.00\)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numFmt numFmtId="177" formatCode="0_ 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strike val="0"/>
        <outline val="0"/>
        <shadow val="0"/>
        <u val="none"/>
        <vertAlign val="baseline"/>
        <sz val="11"/>
        <color theme="1"/>
        <name val="微软雅黑"/>
        <family val="3"/>
        <charset val="134"/>
        <scheme val="none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numFmt numFmtId="177" formatCode="0_ "/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i val="0"/>
        <color theme="1"/>
        <family val="3"/>
        <charset val="134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177" formatCode="0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strike val="0"/>
        <outline val="0"/>
        <shadow val="0"/>
        <u val="none"/>
        <vertAlign val="baseline"/>
        <sz val="11"/>
        <name val="微软雅黑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微软雅黑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各工艺类别占比表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68-4D13-B5A5-37641400AC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68-4D13-B5A5-37641400AC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F68-4D13-B5A5-37641400AC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F68-4D13-B5A5-37641400AC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F68-4D13-B5A5-37641400AC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F68-4D13-B5A5-37641400AC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F68-4D13-B5A5-37641400AC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F68-4D13-B5A5-37641400AC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F68-4D13-B5A5-37641400AC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F68-4D13-B5A5-37641400AC52}"/>
              </c:ext>
            </c:extLst>
          </c:dPt>
          <c:dLbls>
            <c:dLbl>
              <c:idx val="7"/>
              <c:layout>
                <c:manualLayout>
                  <c:x val="2.3289151356080489E-2"/>
                  <c:y val="-0.1746679868609238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F68-4D13-B5A5-37641400AC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工艺类别总览!$A$2:$A$11</c:f>
              <c:strCache>
                <c:ptCount val="10"/>
                <c:pt idx="0">
                  <c:v>车&amp;铣</c:v>
                </c:pt>
                <c:pt idx="1">
                  <c:v>钣金</c:v>
                </c:pt>
                <c:pt idx="2">
                  <c:v>2D雕刻</c:v>
                </c:pt>
                <c:pt idx="3">
                  <c:v>3D打印</c:v>
                </c:pt>
                <c:pt idx="4">
                  <c:v>型材焊接</c:v>
                </c:pt>
                <c:pt idx="5">
                  <c:v>线材</c:v>
                </c:pt>
                <c:pt idx="6">
                  <c:v>机械标准件</c:v>
                </c:pt>
                <c:pt idx="7">
                  <c:v>非官方成品模块</c:v>
                </c:pt>
                <c:pt idx="8">
                  <c:v>官方成品模块</c:v>
                </c:pt>
                <c:pt idx="9">
                  <c:v>其他</c:v>
                </c:pt>
              </c:strCache>
            </c:strRef>
          </c:cat>
          <c:val>
            <c:numRef>
              <c:f>工艺类别总览!$F$2:$F$11</c:f>
              <c:numCache>
                <c:formatCode>General</c:formatCode>
                <c:ptCount val="10"/>
                <c:pt idx="0">
                  <c:v>8073.1</c:v>
                </c:pt>
                <c:pt idx="1">
                  <c:v>50</c:v>
                </c:pt>
                <c:pt idx="2">
                  <c:v>5616.24</c:v>
                </c:pt>
                <c:pt idx="3">
                  <c:v>2236.61</c:v>
                </c:pt>
                <c:pt idx="4">
                  <c:v>75</c:v>
                </c:pt>
                <c:pt idx="5">
                  <c:v>120</c:v>
                </c:pt>
                <c:pt idx="6">
                  <c:v>4549.1206666666676</c:v>
                </c:pt>
                <c:pt idx="7">
                  <c:v>24639.1</c:v>
                </c:pt>
                <c:pt idx="8">
                  <c:v>67577.600000000006</c:v>
                </c:pt>
                <c:pt idx="9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F68-4D13-B5A5-37641400AC5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0</xdr:row>
      <xdr:rowOff>53340</xdr:rowOff>
    </xdr:from>
    <xdr:to>
      <xdr:col>13</xdr:col>
      <xdr:colOff>381000</xdr:colOff>
      <xdr:row>13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4" displayName="表4" ref="A1:F11" totalsRowShown="0" headerRowDxfId="151" dataDxfId="149" headerRowBorderDxfId="150" tableBorderDxfId="148" headerRowCellStyle="着色 1">
  <autoFilter ref="A1:F11" xr:uid="{00000000-0009-0000-0100-000004000000}"/>
  <tableColumns count="6">
    <tableColumn id="1" xr3:uid="{00000000-0010-0000-0000-000001000000}" name="工艺类别" dataDxfId="147"/>
    <tableColumn id="2" xr3:uid="{00000000-0010-0000-0000-000002000000}" name="步兵机器人" dataDxfId="146">
      <calculatedColumnFormula>SUMIF(表1[工艺类别
（下拉菜单）],表4[[#This Row],[工艺类别]],表1[父模块该物料总价
（计算）])</calculatedColumnFormula>
    </tableColumn>
    <tableColumn id="3" xr3:uid="{00000000-0010-0000-0000-000003000000}" name="工程机器人" dataDxfId="145">
      <calculatedColumnFormula>SUMIF(表1_34[工艺类别
（下拉菜单）],表4[[#This Row],[工艺类别]],表1_34[父模块该物料总价
（计算）])</calculatedColumnFormula>
    </tableColumn>
    <tableColumn id="4" xr3:uid="{00000000-0010-0000-0000-000004000000}" name="英雄机器人" dataDxfId="144">
      <calculatedColumnFormula>SUMIF(表1_3[工艺类别
（下拉菜单）],表4[[#This Row],[工艺类别]],表1_3[父模块该物料总价
（计算）])</calculatedColumnFormula>
    </tableColumn>
    <tableColumn id="9" xr3:uid="{00000000-0010-0000-0000-000009000000}" name="其他机器人" dataDxfId="143">
      <calculatedColumnFormula>SUMIF(表1_36[工艺类别
（下拉菜单）],表4[[#This Row],[工艺类别]],表1_36[父模块该物料总价
（计算）])</calculatedColumnFormula>
    </tableColumn>
    <tableColumn id="5" xr3:uid="{00000000-0010-0000-0000-000005000000}" name="总价" dataDxfId="142">
      <calculatedColumnFormula>SUM(表4[[#This Row],[步兵机器人]:[其他机器人]])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P101" totalsRowShown="0" dataDxfId="105" dataCellStyle="解释性文本">
  <autoFilter ref="A1:P101" xr:uid="{00000000-0009-0000-0100-000001000000}"/>
  <tableColumns count="16">
    <tableColumn id="1" xr3:uid="{00000000-0010-0000-0100-000001000000}" name="序号" dataDxfId="121" dataCellStyle="解释性文本"/>
    <tableColumn id="2" xr3:uid="{00000000-0010-0000-0100-000002000000}" name="所属父模块_x000a_（自定义文本）" dataDxfId="120" dataCellStyle="解释性文本"/>
    <tableColumn id="3" xr3:uid="{00000000-0010-0000-0100-000003000000}" name="所属子模块_x000a_（自定义文本）" dataDxfId="119" dataCellStyle="解释性文本"/>
    <tableColumn id="4" xr3:uid="{00000000-0010-0000-0100-000004000000}" name="子模块数量_x000a_（自定义数字）" dataDxfId="118" dataCellStyle="解释性文本"/>
    <tableColumn id="5" xr3:uid="{00000000-0010-0000-0100-000005000000}" name="物料名称_x000a_（自定义文本）" dataDxfId="117" dataCellStyle="解释性文本"/>
    <tableColumn id="6" xr3:uid="{00000000-0010-0000-0100-000006000000}" name="子模块内该物料数量_x000a_（自定义数字）" dataDxfId="116" dataCellStyle="解释性文本"/>
    <tableColumn id="7" xr3:uid="{00000000-0010-0000-0100-000007000000}" name="属性_x000a_（下拉菜单）" dataDxfId="115" dataCellStyle="解释性文本"/>
    <tableColumn id="8" xr3:uid="{00000000-0010-0000-0100-000008000000}" name="工艺类别_x000a_（下拉菜单）" dataDxfId="114" dataCellStyle="解释性文本"/>
    <tableColumn id="9" xr3:uid="{00000000-0010-0000-0100-000009000000}" name="采购方式_x000a_（下拉菜单）" dataDxfId="113" dataCellStyle="解释性文本"/>
    <tableColumn id="14" xr3:uid="{00000000-0010-0000-0100-00000E000000}" name="规格/型号_x000a_(填写标准型号)_x000a_自制和定制件填自定义型号或不填" dataDxfId="112" dataCellStyle="解释性文本"/>
    <tableColumn id="16" xr3:uid="{00000000-0010-0000-0100-000010000000}" name="品牌_x000a_（自定义文本）_x000a_自制和定制件填自制和定制" dataDxfId="111" dataCellStyle="解释性文本"/>
    <tableColumn id="10" xr3:uid="{00000000-0010-0000-0100-00000A000000}" name="材料/尺寸/其他_x000a_（自定义文本）_x000a_没有可不填" dataDxfId="110" dataCellStyle="解释性文本"/>
    <tableColumn id="11" xr3:uid="{00000000-0010-0000-0100-00000B000000}" name="单价【含税】_x000a_自制件填写材料费_x000a_赞助写市场价" dataDxfId="109" dataCellStyle="解释性文本"/>
    <tableColumn id="12" xr3:uid="{00000000-0010-0000-0100-00000C000000}" name="父模块内该物料数量_x000a_（计算）" dataDxfId="108" dataCellStyle="解释性文本">
      <calculatedColumnFormula>D2*F2</calculatedColumnFormula>
    </tableColumn>
    <tableColumn id="13" xr3:uid="{00000000-0010-0000-0100-00000D000000}" name="父模块该物料总价_x000a_（计算）" dataDxfId="107" dataCellStyle="解释性文本">
      <calculatedColumnFormula>M2*N2</calculatedColumnFormula>
    </tableColumn>
    <tableColumn id="15" xr3:uid="{00000000-0010-0000-0100-00000F000000}" name="备注" dataDxfId="106" dataCellStyle="解释性文本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E970307-DFAE-4EB1-9EA2-AFC0C67F823C}" name="表1_10" displayName="表1_10" ref="A1:P113" totalsRowShown="0" dataDxfId="33" dataCellStyle="解释性文本">
  <autoFilter ref="A1:P113" xr:uid="{00000000-0009-0000-0100-000001000000}"/>
  <tableColumns count="16">
    <tableColumn id="1" xr3:uid="{87AD54F1-6C1E-42D9-9CA6-4F704A5C02C7}" name="序号" dataDxfId="32" dataCellStyle="解释性文本"/>
    <tableColumn id="2" xr3:uid="{791E5705-315B-4241-898A-E770ECB1BE2E}" name="所属父模块_x000a_（自定义文本）" dataDxfId="31" dataCellStyle="解释性文本"/>
    <tableColumn id="3" xr3:uid="{56CCDF1D-6F90-4488-B073-B27E1279483B}" name="所属子模块_x000a_（自定义文本）" dataDxfId="30" dataCellStyle="解释性文本"/>
    <tableColumn id="4" xr3:uid="{3DCA835A-FC9F-48B4-B8D9-FF2F62590498}" name="子模块数量_x000a_（自定义数字）" dataDxfId="29" dataCellStyle="解释性文本"/>
    <tableColumn id="5" xr3:uid="{905DC35D-E91C-4EB9-9DAB-A822D3108FF2}" name="物料名称_x000a_（自定义文本）" dataDxfId="28" dataCellStyle="解释性文本"/>
    <tableColumn id="6" xr3:uid="{10BEEF30-C725-4F6D-9B24-E6775BC88DF4}" name="子模块内该物料数量_x000a_（自定义数字）" dataDxfId="27" dataCellStyle="解释性文本"/>
    <tableColumn id="7" xr3:uid="{5517554F-DCF5-475E-923F-2A51E46EDB5E}" name="属性_x000a_（下拉菜单）" dataDxfId="26" dataCellStyle="解释性文本"/>
    <tableColumn id="8" xr3:uid="{6E9BC6B9-7B1D-4997-900E-2D3AA1CCF9C4}" name="工艺类别_x000a_（下拉菜单）" dataDxfId="25" dataCellStyle="解释性文本"/>
    <tableColumn id="9" xr3:uid="{664B85BA-1DF6-4C89-9F54-CDFCCF46BF41}" name="采购方式_x000a_（下拉菜单）" dataDxfId="24" dataCellStyle="解释性文本"/>
    <tableColumn id="14" xr3:uid="{C9F2F5F0-A278-430A-AAC8-61008B04B2A5}" name="规格/型号_x000a_(填写标准型号)_x000a_自制和定制件填自定义型号或不填" dataDxfId="23" dataCellStyle="解释性文本"/>
    <tableColumn id="16" xr3:uid="{057B1ED1-5AE4-4C30-B0B9-1419A4C21E65}" name="品牌_x000a_（自定义文本）_x000a_自制和定制件填自制和定制" dataDxfId="22" dataCellStyle="解释性文本"/>
    <tableColumn id="10" xr3:uid="{5E4D0AAE-E7BA-4FAB-A471-DD1EA7FD954E}" name="材料/尺寸/其他_x000a_（自定义文本）_x000a_没有可不填" dataDxfId="21" dataCellStyle="解释性文本"/>
    <tableColumn id="11" xr3:uid="{DC1AD719-F4D5-4B4D-9CDF-FFAA0CA6049B}" name="单价【含税】_x000a_自制件填写材料费_x000a_赞助写市场价" dataDxfId="20" dataCellStyle="解释性文本"/>
    <tableColumn id="12" xr3:uid="{31ABB35A-90F6-4C70-9E11-D441CE8A2728}" name="父模块内该物料数量_x000a_（计算）" dataDxfId="19" dataCellStyle="解释性文本">
      <calculatedColumnFormula>D2*F2</calculatedColumnFormula>
    </tableColumn>
    <tableColumn id="13" xr3:uid="{DFE1452A-82C2-43D2-BCF6-763144B4640A}" name="父模块该物料总价_x000a_（计算）" dataDxfId="18" dataCellStyle="解释性文本">
      <calculatedColumnFormula>M2*N2</calculatedColumnFormula>
    </tableColumn>
    <tableColumn id="15" xr3:uid="{EB45F75F-4B5D-4273-B3E2-B9D8F55F5745}" name="备注" dataDxfId="17" dataCellStyle="解释性文本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表1_34" displayName="表1_34" ref="A1:P70" totalsRowShown="0" headerRowDxfId="141" dataDxfId="88" dataCellStyle="解释性文本">
  <autoFilter ref="A1:P70" xr:uid="{00000000-0009-0000-0100-000003000000}"/>
  <tableColumns count="16">
    <tableColumn id="1" xr3:uid="{00000000-0010-0000-0200-000001000000}" name="序号" dataDxfId="104" dataCellStyle="解释性文本"/>
    <tableColumn id="2" xr3:uid="{00000000-0010-0000-0200-000002000000}" name="所属父模块_x000a_（自定义文本）" dataDxfId="103" dataCellStyle="解释性文本"/>
    <tableColumn id="3" xr3:uid="{00000000-0010-0000-0200-000003000000}" name="所属子模块_x000a_（自定义文本）" dataDxfId="102" dataCellStyle="解释性文本"/>
    <tableColumn id="4" xr3:uid="{00000000-0010-0000-0200-000004000000}" name="子模块数量_x000a_（自定义数字）" dataDxfId="101" dataCellStyle="解释性文本"/>
    <tableColumn id="5" xr3:uid="{00000000-0010-0000-0200-000005000000}" name="物料名称_x000a_（自定义文本）" dataDxfId="100" dataCellStyle="解释性文本"/>
    <tableColumn id="6" xr3:uid="{00000000-0010-0000-0200-000006000000}" name="子模块内该物料数量_x000a_（自定义数字）" dataDxfId="99" dataCellStyle="解释性文本"/>
    <tableColumn id="7" xr3:uid="{00000000-0010-0000-0200-000007000000}" name="属性_x000a_（下拉菜单）" dataDxfId="98" dataCellStyle="解释性文本"/>
    <tableColumn id="8" xr3:uid="{00000000-0010-0000-0200-000008000000}" name="工艺类别_x000a_（下拉菜单）" dataDxfId="97" dataCellStyle="解释性文本"/>
    <tableColumn id="9" xr3:uid="{00000000-0010-0000-0200-000009000000}" name="采购方式_x000a_（下拉菜单）" dataDxfId="96" dataCellStyle="解释性文本"/>
    <tableColumn id="16" xr3:uid="{00000000-0010-0000-0200-000010000000}" name="规格/型号_x000a_(填写标准型号)_x000a_自制和定制件填自定义型号或不填" dataDxfId="95" dataCellStyle="解释性文本"/>
    <tableColumn id="14" xr3:uid="{00000000-0010-0000-0200-00000E000000}" name="品牌_x000a_（自定义文本）_x000a_自制和定制件填自制和定制" dataDxfId="94" dataCellStyle="解释性文本"/>
    <tableColumn id="10" xr3:uid="{00000000-0010-0000-0200-00000A000000}" name="材料/尺寸/其他_x000a_（自定义文本）" dataDxfId="93" dataCellStyle="解释性文本"/>
    <tableColumn id="11" xr3:uid="{00000000-0010-0000-0200-00000B000000}" name="单价【含税】_x000a_自制件填写材料费_x000a_赞助写市场价" dataDxfId="92" dataCellStyle="解释性文本"/>
    <tableColumn id="12" xr3:uid="{00000000-0010-0000-0200-00000C000000}" name="父模块内该物料数量_x000a_（计算）" dataDxfId="91" dataCellStyle="解释性文本"/>
    <tableColumn id="13" xr3:uid="{00000000-0010-0000-0200-00000D000000}" name="父模块该物料总价_x000a_（计算）" dataDxfId="90" dataCellStyle="解释性文本"/>
    <tableColumn id="15" xr3:uid="{00000000-0010-0000-0200-00000F000000}" name="备注" dataDxfId="89" dataCellStyle="解释性文本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表1_3" displayName="表1_3" ref="A1:P177" totalsRowShown="0" headerRowDxfId="140" dataDxfId="71" dataCellStyle="解释性文本">
  <autoFilter ref="A1:P177" xr:uid="{00000000-0009-0000-0100-000002000000}"/>
  <tableColumns count="16">
    <tableColumn id="1" xr3:uid="{00000000-0010-0000-0300-000001000000}" name="序号" dataDxfId="87" dataCellStyle="解释性文本"/>
    <tableColumn id="2" xr3:uid="{00000000-0010-0000-0300-000002000000}" name="所属父模块_x000a_（自定义文本）" dataDxfId="86" dataCellStyle="解释性文本"/>
    <tableColumn id="3" xr3:uid="{00000000-0010-0000-0300-000003000000}" name="所属子模块_x000a_（自定义文本）" dataDxfId="85" dataCellStyle="解释性文本"/>
    <tableColumn id="4" xr3:uid="{00000000-0010-0000-0300-000004000000}" name="子模块数量_x000a_（自定义数字）" dataDxfId="84" dataCellStyle="解释性文本"/>
    <tableColumn id="5" xr3:uid="{00000000-0010-0000-0300-000005000000}" name="物料名称_x000a_（自定义文本）" dataDxfId="83" dataCellStyle="解释性文本"/>
    <tableColumn id="6" xr3:uid="{00000000-0010-0000-0300-000006000000}" name="子模块内该物料数量_x000a_（自定义数字）" dataDxfId="82" dataCellStyle="解释性文本"/>
    <tableColumn id="7" xr3:uid="{00000000-0010-0000-0300-000007000000}" name="属性_x000a_（下拉菜单）" dataDxfId="81" dataCellStyle="解释性文本"/>
    <tableColumn id="8" xr3:uid="{00000000-0010-0000-0300-000008000000}" name="工艺类别_x000a_（下拉菜单）" dataDxfId="80" dataCellStyle="解释性文本"/>
    <tableColumn id="9" xr3:uid="{00000000-0010-0000-0300-000009000000}" name="采购方式_x000a_（下拉菜单）" dataDxfId="79" dataCellStyle="解释性文本"/>
    <tableColumn id="16" xr3:uid="{00000000-0010-0000-0300-000010000000}" name="规格/型号_x000a_(填写标准型号)_x000a_自制和定制件填自定义型号或不填" dataDxfId="78" dataCellStyle="解释性文本"/>
    <tableColumn id="14" xr3:uid="{00000000-0010-0000-0300-00000E000000}" name="品牌_x000a_（自定义文本）_x000a_自制和定制件填自制和定制" dataDxfId="77" dataCellStyle="解释性文本"/>
    <tableColumn id="10" xr3:uid="{00000000-0010-0000-0300-00000A000000}" name="材料/尺寸/其他_x000a_（自定义文本）" dataDxfId="76" dataCellStyle="解释性文本"/>
    <tableColumn id="11" xr3:uid="{00000000-0010-0000-0300-00000B000000}" name="单价【含税】_x000a_自制件填写材料费_x000a_赞助写市场价" dataDxfId="75" dataCellStyle="解释性文本"/>
    <tableColumn id="12" xr3:uid="{00000000-0010-0000-0300-00000C000000}" name="父模块内该物料数量_x000a_（计算）" dataDxfId="74" dataCellStyle="解释性文本">
      <calculatedColumnFormula>D2*F2</calculatedColumnFormula>
    </tableColumn>
    <tableColumn id="13" xr3:uid="{00000000-0010-0000-0300-00000D000000}" name="父模块该物料总价_x000a_（计算）" dataDxfId="73" dataCellStyle="解释性文本">
      <calculatedColumnFormula>M2*N2</calculatedColumnFormula>
    </tableColumn>
    <tableColumn id="15" xr3:uid="{00000000-0010-0000-0300-00000F000000}" name="备注" dataDxfId="72" dataCellStyle="解释性文本"/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表1_36" displayName="表1_36" ref="A1:P146" totalsRowShown="0" headerRowDxfId="139" dataDxfId="138" dataCellStyle="解释性文本">
  <autoFilter ref="A1:P146" xr:uid="{00000000-0009-0000-0100-000005000000}"/>
  <tableColumns count="16">
    <tableColumn id="1" xr3:uid="{00000000-0010-0000-0400-000001000000}" name="序号" dataDxfId="137" dataCellStyle="解释性文本"/>
    <tableColumn id="2" xr3:uid="{00000000-0010-0000-0400-000002000000}" name="所属父模块_x000a_（自定义文本）" dataDxfId="136" dataCellStyle="解释性文本"/>
    <tableColumn id="3" xr3:uid="{00000000-0010-0000-0400-000003000000}" name="所属子模块_x000a_（自定义文本）" dataDxfId="135" dataCellStyle="解释性文本"/>
    <tableColumn id="4" xr3:uid="{00000000-0010-0000-0400-000004000000}" name="子模块数量_x000a_（自定义数字）" dataDxfId="134" dataCellStyle="解释性文本"/>
    <tableColumn id="5" xr3:uid="{00000000-0010-0000-0400-000005000000}" name="物料名称_x000a_（自定义文本）" dataDxfId="133" dataCellStyle="解释性文本"/>
    <tableColumn id="6" xr3:uid="{00000000-0010-0000-0400-000006000000}" name="子模块内该物料数量_x000a_（自定义数字）" dataDxfId="132" dataCellStyle="解释性文本"/>
    <tableColumn id="7" xr3:uid="{00000000-0010-0000-0400-000007000000}" name="属性_x000a_（下拉菜单）" dataDxfId="131" dataCellStyle="解释性文本"/>
    <tableColumn id="8" xr3:uid="{00000000-0010-0000-0400-000008000000}" name="工艺类别_x000a_（下拉菜单）" dataDxfId="130" dataCellStyle="解释性文本"/>
    <tableColumn id="9" xr3:uid="{00000000-0010-0000-0400-000009000000}" name="采购方式_x000a_（下拉菜单）" dataDxfId="129" dataCellStyle="解释性文本"/>
    <tableColumn id="16" xr3:uid="{00000000-0010-0000-0400-000010000000}" name="规格/型号_x000a_(填写标准型号)_x000a_自制和定制件填自定义型号或不填" dataDxfId="128" dataCellStyle="解释性文本"/>
    <tableColumn id="14" xr3:uid="{00000000-0010-0000-0400-00000E000000}" name="品牌_x000a_（自定义文本）_x000a_自制和定制件填自制和定制" dataDxfId="127" dataCellStyle="解释性文本"/>
    <tableColumn id="10" xr3:uid="{00000000-0010-0000-0400-00000A000000}" name="材料/尺寸/其他_x000a_（自定义文本）" dataDxfId="126" dataCellStyle="解释性文本"/>
    <tableColumn id="11" xr3:uid="{00000000-0010-0000-0400-00000B000000}" name="单价【含税】_x000a_自制件填写材料费_x000a_赞助写市场价" dataDxfId="125" dataCellStyle="解释性文本"/>
    <tableColumn id="12" xr3:uid="{00000000-0010-0000-0400-00000C000000}" name="父模块内该物料数量_x000a_（计算）" dataDxfId="124" dataCellStyle="解释性文本"/>
    <tableColumn id="13" xr3:uid="{00000000-0010-0000-0400-00000D000000}" name="父模块该物料总价_x000a_（计算）" dataDxfId="123" dataCellStyle="解释性文本"/>
    <tableColumn id="15" xr3:uid="{00000000-0010-0000-0400-00000F000000}" name="备注" dataDxfId="122" dataCellStyle="解释性文本"/>
  </tableColumns>
  <tableStyleInfo name="TableStyleLight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ED29DE-7751-4FCD-BDBE-16EF87C51423}" name="表1_367" displayName="表1_367" ref="A1:P100" totalsRowShown="0" headerRowDxfId="70" dataDxfId="51" dataCellStyle="解释性文本">
  <autoFilter ref="A1:P100" xr:uid="{00000000-0009-0000-0100-000005000000}"/>
  <tableColumns count="16">
    <tableColumn id="1" xr3:uid="{BF7F28EE-E6FB-4606-8A4A-C3BA7B1DE2DE}" name="序号" dataDxfId="67" dataCellStyle="解释性文本"/>
    <tableColumn id="2" xr3:uid="{2976ED95-6FD3-4C11-B3FA-08605128981F}" name="所属父模块_x000a_（自定义文本）" dataDxfId="66" dataCellStyle="解释性文本"/>
    <tableColumn id="3" xr3:uid="{CF917B4D-AD8E-421C-832D-B42350CDEDFD}" name="所属子模块_x000a_（自定义文本）" dataDxfId="65" dataCellStyle="解释性文本"/>
    <tableColumn id="4" xr3:uid="{79E962A4-722B-4675-87AC-3D37F824C512}" name="子模块数量_x000a_（自定义数字）" dataDxfId="64" dataCellStyle="解释性文本"/>
    <tableColumn id="5" xr3:uid="{32DF7C4A-F822-4DC1-9218-E2A9AE4DBE9B}" name="物料名称_x000a_（自定义文本）" dataDxfId="63" dataCellStyle="解释性文本"/>
    <tableColumn id="6" xr3:uid="{DFE3388E-18C9-4173-A159-87BF16920131}" name="子模块内该物料数量_x000a_（自定义数字）" dataDxfId="62" dataCellStyle="解释性文本"/>
    <tableColumn id="7" xr3:uid="{CC542BF3-3545-4ACD-846C-0AA6A0F087C2}" name="属性_x000a_（下拉菜单）" dataDxfId="61" dataCellStyle="解释性文本"/>
    <tableColumn id="8" xr3:uid="{7C82AB72-F720-4AE1-88C9-C4F386E4387C}" name="工艺类别_x000a_（下拉菜单）" dataDxfId="60" dataCellStyle="解释性文本"/>
    <tableColumn id="9" xr3:uid="{7A8BEDD4-C5D0-4839-89CB-E801159DF2BA}" name="采购方式_x000a_（下拉菜单）" dataDxfId="59" dataCellStyle="解释性文本"/>
    <tableColumn id="16" xr3:uid="{763C3FAE-4FB8-43A6-B62F-84E28D869181}" name="规格/型号_x000a_(填写标准型号)_x000a_自制和定制件填自定义型号或不填" dataDxfId="58" dataCellStyle="解释性文本"/>
    <tableColumn id="14" xr3:uid="{C852482B-C882-4D36-9DDE-9C7677305B25}" name="品牌_x000a_（自定义文本）_x000a_自制和定制件填自制和定制" dataDxfId="57" dataCellStyle="解释性文本"/>
    <tableColumn id="10" xr3:uid="{A25E3340-37B5-493D-93BF-3119B062D7CA}" name="材料/尺寸/其他_x000a_（自定义文本）" dataDxfId="56" dataCellStyle="解释性文本"/>
    <tableColumn id="11" xr3:uid="{6AB2F846-3467-479C-8521-372CE22C3F44}" name="单价【含税】_x000a_自制件填写材料费_x000a_赞助写市场价" dataDxfId="55" dataCellStyle="解释性文本"/>
    <tableColumn id="12" xr3:uid="{7A8FF58D-C9F3-4211-9D86-F22A8633B3EC}" name="父模块内该物料数量_x000a_（计算）" dataDxfId="54" dataCellStyle="解释性文本">
      <calculatedColumnFormula>D2*F2</calculatedColumnFormula>
    </tableColumn>
    <tableColumn id="13" xr3:uid="{E86ED4EC-AD40-41E4-985F-5652488E89A8}" name="父模块该物料总价_x000a_（计算）" dataDxfId="53" dataCellStyle="解释性文本">
      <calculatedColumnFormula>M2*N2</calculatedColumnFormula>
    </tableColumn>
    <tableColumn id="15" xr3:uid="{100C6F40-E6F3-4739-9780-E4289C2BAC16}" name="备注" dataDxfId="52" dataCellStyle="解释性文本"/>
  </tableColumns>
  <tableStyleInfo name="TableStyleLight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FE74CA-AAE5-43E2-8645-5B8AC0E3AC64}" name="表1_36789" displayName="表1_36789" ref="A1:P19" totalsRowShown="0" headerRowDxfId="68" dataDxfId="34" dataCellStyle="解释性文本">
  <autoFilter ref="A1:P19" xr:uid="{00000000-0009-0000-0100-000005000000}"/>
  <tableColumns count="16">
    <tableColumn id="1" xr3:uid="{62530689-C4A8-40C7-8967-D90771F378F9}" name="序号" dataDxfId="50" dataCellStyle="解释性文本"/>
    <tableColumn id="2" xr3:uid="{7F0FC135-7A20-46F0-A0F4-7EEF3C68FE59}" name="所属父模块_x000a_（自定义文本）" dataDxfId="49" dataCellStyle="解释性文本"/>
    <tableColumn id="3" xr3:uid="{133B4443-78DB-4D2E-8633-2F00DB2A0C1C}" name="所属子模块_x000a_（自定义文本）" dataDxfId="48" dataCellStyle="解释性文本"/>
    <tableColumn id="4" xr3:uid="{B17E3888-9CD2-4EA1-A4C6-4C409466D98B}" name="子模块数量_x000a_（自定义数字）" dataDxfId="47" dataCellStyle="解释性文本"/>
    <tableColumn id="5" xr3:uid="{B7A829B9-A86F-4D09-88D5-09CB49E609CB}" name="物料名称_x000a_（自定义文本）" dataDxfId="46" dataCellStyle="解释性文本"/>
    <tableColumn id="6" xr3:uid="{E0D9AB5B-DCCD-419D-AD71-AD27DBF64DA7}" name="子模块内该物料数量_x000a_（自定义数字）" dataDxfId="45" dataCellStyle="解释性文本"/>
    <tableColumn id="7" xr3:uid="{140C88DC-C8C6-4937-A0FB-6284A3ABBE8D}" name="属性_x000a_（下拉菜单）" dataDxfId="44" dataCellStyle="解释性文本"/>
    <tableColumn id="8" xr3:uid="{F0D481A6-2332-4543-8004-E2C715EADF63}" name="工艺类别_x000a_（下拉菜单）" dataDxfId="43" dataCellStyle="解释性文本"/>
    <tableColumn id="9" xr3:uid="{D565978C-7C5A-48E6-9A6B-8FCB2E93FC45}" name="采购方式_x000a_（下拉菜单）" dataDxfId="42" dataCellStyle="解释性文本"/>
    <tableColumn id="16" xr3:uid="{918ABC96-5116-4498-BA9C-C0B53D923E60}" name="规格/型号_x000a_(填写标准型号)_x000a_自制和定制件填自定义型号或不填" dataDxfId="41" dataCellStyle="解释性文本"/>
    <tableColumn id="14" xr3:uid="{452E6A62-5843-4463-9385-8F5C4DC8A2A3}" name="品牌_x000a_（自定义文本）_x000a_自制和定制件填自制和定制" dataDxfId="40" dataCellStyle="解释性文本"/>
    <tableColumn id="10" xr3:uid="{E54605AA-81CF-40F2-9F51-572BDBC07147}" name="材料/尺寸/其他_x000a_（自定义文本）" dataDxfId="39" dataCellStyle="解释性文本"/>
    <tableColumn id="11" xr3:uid="{BE94D910-B8A6-4F76-8AA3-BBE10CC1D66E}" name="单价【含税】_x000a_自制件填写材料费_x000a_赞助写市场价" dataDxfId="38" dataCellStyle="解释性文本"/>
    <tableColumn id="12" xr3:uid="{0CFC8A04-7A68-4539-9C92-5068FF0B55F4}" name="父模块内该物料数量_x000a_（计算）" dataDxfId="37" dataCellStyle="解释性文本"/>
    <tableColumn id="13" xr3:uid="{D7E7A998-5C16-4B42-880E-BCC66873F18F}" name="父模块该物料总价_x000a_（计算）" dataDxfId="36" dataCellStyle="解释性文本">
      <calculatedColumnFormula>M2*N2</calculatedColumnFormula>
    </tableColumn>
    <tableColumn id="15" xr3:uid="{E2E91A50-FFBE-4CA2-97C6-DF777BEC9801}" name="备注" dataDxfId="35" dataCellStyle="解释性文本"/>
  </tableColumns>
  <tableStyleInfo name="TableStyleLight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FB710E-C93F-4CDA-8559-F9C879450D67}" name="表1_3678" displayName="表1_3678" ref="A1:P70" totalsRowShown="0" headerRowDxfId="69" dataDxfId="0" dataCellStyle="解释性文本">
  <autoFilter ref="A1:P70" xr:uid="{00000000-0009-0000-0100-000005000000}"/>
  <tableColumns count="16">
    <tableColumn id="1" xr3:uid="{D6A60145-D5A7-49DB-B18B-EEA16B6EE5D5}" name="序号" dataDxfId="16" dataCellStyle="解释性文本"/>
    <tableColumn id="2" xr3:uid="{71A675E5-F157-4C95-9C81-357487D99A51}" name="所属父模块_x000a_（自定义文本）" dataDxfId="15" dataCellStyle="解释性文本"/>
    <tableColumn id="3" xr3:uid="{920E95A2-1A3E-4880-B93C-887464FF7484}" name="所属子模块_x000a_（自定义文本）" dataDxfId="14" dataCellStyle="解释性文本"/>
    <tableColumn id="4" xr3:uid="{52345A57-2975-44EC-81CD-3112022A9FDC}" name="子模块数量_x000a_（自定义数字）" dataDxfId="13" dataCellStyle="解释性文本"/>
    <tableColumn id="5" xr3:uid="{9A2EEB0D-699B-47E4-858D-CCC9F6080ED0}" name="物料名称_x000a_（自定义文本）" dataDxfId="12" dataCellStyle="解释性文本"/>
    <tableColumn id="6" xr3:uid="{FDE1357D-7ABE-4419-A72F-73181BFB174D}" name="子模块内该物料数量_x000a_（自定义数字）" dataDxfId="11" dataCellStyle="解释性文本"/>
    <tableColumn id="7" xr3:uid="{DA825D4B-3495-4807-8C4C-703B6743530A}" name="属性_x000a_（下拉菜单）" dataDxfId="10" dataCellStyle="解释性文本"/>
    <tableColumn id="8" xr3:uid="{FAF4A4AE-DACB-41DA-A9F8-24FD8D4E39E2}" name="工艺类别_x000a_（下拉菜单）" dataDxfId="9" dataCellStyle="解释性文本"/>
    <tableColumn id="9" xr3:uid="{5B418748-B47F-4B2C-AEFE-7EDA97832562}" name="采购方式_x000a_（下拉菜单）" dataDxfId="8" dataCellStyle="解释性文本"/>
    <tableColumn id="16" xr3:uid="{82D66034-B46D-4785-8FEE-CA6C7E5278AD}" name="规格/型号_x000a_(填写标准型号)_x000a_自制和定制件填自定义型号或不填" dataDxfId="7" dataCellStyle="解释性文本"/>
    <tableColumn id="14" xr3:uid="{DA62EB4E-3AFB-419E-94E2-491E9915491E}" name="品牌_x000a_（自定义文本）_x000a_自制和定制件填自制和定制" dataDxfId="6" dataCellStyle="解释性文本"/>
    <tableColumn id="10" xr3:uid="{B104B458-D04D-4D42-B25D-23DABF060529}" name="材料/尺寸/其他_x000a_（自定义文本）" dataDxfId="5" dataCellStyle="解释性文本"/>
    <tableColumn id="11" xr3:uid="{E653D2C9-8FDD-4FAD-BB93-5A5215E111AE}" name="单价【含税】_x000a_自制件填写材料费_x000a_赞助写市场价" dataDxfId="4" dataCellStyle="解释性文本"/>
    <tableColumn id="12" xr3:uid="{2FBBBADF-3295-43D0-85D8-56AA9693BF70}" name="父模块内该物料数量_x000a_（计算）" dataDxfId="3" dataCellStyle="解释性文本">
      <calculatedColumnFormula>D2*F2</calculatedColumnFormula>
    </tableColumn>
    <tableColumn id="13" xr3:uid="{D9C4C647-2CB7-482A-87DF-0D965DC4360E}" name="父模块该物料总价_x000a_（计算）" dataDxfId="2" dataCellStyle="解释性文本">
      <calculatedColumnFormula>M2*N2</calculatedColumnFormula>
    </tableColumn>
    <tableColumn id="15" xr3:uid="{7AD5DFFF-134A-4079-810A-D5E3601770F8}" name="备注" dataDxfId="1" dataCellStyle="解释性文本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9" sqref="A9"/>
    </sheetView>
  </sheetViews>
  <sheetFormatPr defaultRowHeight="14.4" x14ac:dyDescent="0.25"/>
  <cols>
    <col min="1" max="1" width="72.88671875" customWidth="1"/>
  </cols>
  <sheetData>
    <row r="1" spans="1:2" ht="15.6" x14ac:dyDescent="0.25">
      <c r="A1" s="13" t="s">
        <v>106</v>
      </c>
      <c r="B1" s="1"/>
    </row>
    <row r="2" spans="1:2" ht="15.6" x14ac:dyDescent="0.25">
      <c r="A2" s="13" t="s">
        <v>107</v>
      </c>
      <c r="B2" s="1"/>
    </row>
    <row r="3" spans="1:2" ht="15.6" x14ac:dyDescent="0.25">
      <c r="A3" s="13" t="s">
        <v>102</v>
      </c>
      <c r="B3" s="1"/>
    </row>
    <row r="4" spans="1:2" ht="15.6" x14ac:dyDescent="0.25">
      <c r="A4" s="13"/>
      <c r="B4" s="1"/>
    </row>
    <row r="5" spans="1:2" ht="15.6" x14ac:dyDescent="0.35">
      <c r="A5" s="2" t="s">
        <v>108</v>
      </c>
      <c r="B5" s="14" t="s">
        <v>109</v>
      </c>
    </row>
    <row r="6" spans="1:2" ht="15.6" x14ac:dyDescent="0.35">
      <c r="A6" s="14" t="s">
        <v>103</v>
      </c>
      <c r="B6" s="14">
        <v>5</v>
      </c>
    </row>
    <row r="7" spans="1:2" ht="15.6" x14ac:dyDescent="0.35">
      <c r="A7" s="14" t="s">
        <v>104</v>
      </c>
      <c r="B7" s="14">
        <v>10</v>
      </c>
    </row>
    <row r="8" spans="1:2" ht="15.6" x14ac:dyDescent="0.35">
      <c r="A8" s="14" t="s">
        <v>105</v>
      </c>
      <c r="B8" s="14">
        <v>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25B10-9754-4079-89CA-CCFBDD0B5352}">
  <dimension ref="A1:R71"/>
  <sheetViews>
    <sheetView workbookViewId="0">
      <pane ySplit="1" topLeftCell="A26" activePane="bottomLeft" state="frozen"/>
      <selection activeCell="A14" sqref="A14"/>
      <selection pane="bottomLeft" activeCell="I8" sqref="I8"/>
    </sheetView>
  </sheetViews>
  <sheetFormatPr defaultColWidth="12.21875" defaultRowHeight="15.6" x14ac:dyDescent="0.35"/>
  <cols>
    <col min="1" max="1" width="7.109375" style="26" customWidth="1"/>
    <col min="2" max="7" width="12.21875" style="26"/>
    <col min="8" max="8" width="15.21875" style="26" customWidth="1"/>
    <col min="9" max="9" width="15.109375" style="26" customWidth="1"/>
    <col min="10" max="10" width="17.21875" style="26" customWidth="1"/>
    <col min="11" max="11" width="15.109375" style="26" customWidth="1"/>
    <col min="12" max="12" width="14.88671875" style="26" customWidth="1"/>
    <col min="13" max="13" width="14.21875" style="26" customWidth="1"/>
    <col min="14" max="14" width="12.21875" style="28"/>
    <col min="15" max="16384" width="12.21875" style="26"/>
  </cols>
  <sheetData>
    <row r="1" spans="1:16" ht="62.4" x14ac:dyDescent="0.25">
      <c r="A1" s="27" t="s">
        <v>40</v>
      </c>
      <c r="B1" s="8" t="s">
        <v>88</v>
      </c>
      <c r="C1" s="8" t="s">
        <v>89</v>
      </c>
      <c r="D1" s="8" t="s">
        <v>52</v>
      </c>
      <c r="E1" s="8" t="s">
        <v>73</v>
      </c>
      <c r="F1" s="9" t="s">
        <v>87</v>
      </c>
      <c r="G1" s="27" t="s">
        <v>53</v>
      </c>
      <c r="H1" s="27" t="s">
        <v>50</v>
      </c>
      <c r="I1" s="27" t="s">
        <v>51</v>
      </c>
      <c r="J1" s="8" t="s">
        <v>76</v>
      </c>
      <c r="K1" s="8" t="s">
        <v>79</v>
      </c>
      <c r="L1" s="8" t="s">
        <v>74</v>
      </c>
      <c r="M1" s="10" t="s">
        <v>65</v>
      </c>
      <c r="N1" s="11" t="s">
        <v>66</v>
      </c>
      <c r="O1" s="11" t="s">
        <v>67</v>
      </c>
      <c r="P1" s="27" t="s">
        <v>39</v>
      </c>
    </row>
    <row r="2" spans="1:16" s="15" customFormat="1" ht="14.4" x14ac:dyDescent="0.25">
      <c r="A2" s="30">
        <v>1</v>
      </c>
      <c r="B2" s="30" t="s">
        <v>49</v>
      </c>
      <c r="C2" s="30" t="s">
        <v>1152</v>
      </c>
      <c r="D2" s="30">
        <v>1</v>
      </c>
      <c r="E2" s="30" t="s">
        <v>1055</v>
      </c>
      <c r="F2" s="31">
        <v>6</v>
      </c>
      <c r="G2" s="30" t="s">
        <v>14</v>
      </c>
      <c r="H2" s="30" t="s">
        <v>37</v>
      </c>
      <c r="I2" s="30" t="s">
        <v>63</v>
      </c>
      <c r="J2" s="30"/>
      <c r="K2" s="30" t="s">
        <v>188</v>
      </c>
      <c r="L2" s="30" t="s">
        <v>1056</v>
      </c>
      <c r="M2" s="30">
        <v>89</v>
      </c>
      <c r="N2" s="30">
        <f t="shared" ref="N2:N65" si="0">D2*F2</f>
        <v>6</v>
      </c>
      <c r="O2" s="30">
        <f t="shared" ref="O2:O65" si="1">M2*N2</f>
        <v>534</v>
      </c>
      <c r="P2" s="30"/>
    </row>
    <row r="3" spans="1:16" s="15" customFormat="1" ht="14.4" x14ac:dyDescent="0.25">
      <c r="A3" s="30">
        <v>2</v>
      </c>
      <c r="B3" s="30" t="s">
        <v>49</v>
      </c>
      <c r="C3" s="30" t="s">
        <v>1152</v>
      </c>
      <c r="D3" s="30">
        <v>1</v>
      </c>
      <c r="E3" s="30" t="s">
        <v>1153</v>
      </c>
      <c r="F3" s="31">
        <v>7</v>
      </c>
      <c r="G3" s="30" t="s">
        <v>14</v>
      </c>
      <c r="H3" s="30" t="s">
        <v>27</v>
      </c>
      <c r="I3" s="30" t="s">
        <v>63</v>
      </c>
      <c r="J3" s="30">
        <v>3508</v>
      </c>
      <c r="K3" s="30" t="s">
        <v>78</v>
      </c>
      <c r="L3" s="30">
        <v>3508</v>
      </c>
      <c r="M3" s="30">
        <v>599</v>
      </c>
      <c r="N3" s="30">
        <f t="shared" si="0"/>
        <v>7</v>
      </c>
      <c r="O3" s="30">
        <f t="shared" si="1"/>
        <v>4193</v>
      </c>
      <c r="P3" s="30"/>
    </row>
    <row r="4" spans="1:16" s="15" customFormat="1" ht="28.8" x14ac:dyDescent="0.25">
      <c r="A4" s="30">
        <v>3</v>
      </c>
      <c r="B4" s="30" t="s">
        <v>49</v>
      </c>
      <c r="C4" s="30" t="s">
        <v>1152</v>
      </c>
      <c r="D4" s="30">
        <v>1</v>
      </c>
      <c r="E4" s="30" t="s">
        <v>1154</v>
      </c>
      <c r="F4" s="31">
        <v>7</v>
      </c>
      <c r="G4" s="30" t="s">
        <v>11</v>
      </c>
      <c r="H4" s="30" t="s">
        <v>27</v>
      </c>
      <c r="I4" s="30" t="s">
        <v>63</v>
      </c>
      <c r="J4" s="30" t="s">
        <v>264</v>
      </c>
      <c r="K4" s="30" t="s">
        <v>78</v>
      </c>
      <c r="L4" s="30" t="s">
        <v>264</v>
      </c>
      <c r="M4" s="30">
        <v>399</v>
      </c>
      <c r="N4" s="30">
        <f t="shared" si="0"/>
        <v>7</v>
      </c>
      <c r="O4" s="30">
        <f t="shared" si="1"/>
        <v>2793</v>
      </c>
      <c r="P4" s="30"/>
    </row>
    <row r="5" spans="1:16" s="15" customFormat="1" ht="28.8" x14ac:dyDescent="0.25">
      <c r="A5" s="30">
        <v>4</v>
      </c>
      <c r="B5" s="30" t="s">
        <v>49</v>
      </c>
      <c r="C5" s="30" t="s">
        <v>1152</v>
      </c>
      <c r="D5" s="30">
        <v>1</v>
      </c>
      <c r="E5" s="30" t="s">
        <v>1155</v>
      </c>
      <c r="F5" s="31">
        <v>4</v>
      </c>
      <c r="G5" s="30" t="s">
        <v>14</v>
      </c>
      <c r="H5" s="30" t="s">
        <v>35</v>
      </c>
      <c r="I5" s="30" t="s">
        <v>61</v>
      </c>
      <c r="J5" s="30"/>
      <c r="K5" s="30" t="s">
        <v>77</v>
      </c>
      <c r="L5" s="30" t="s">
        <v>1156</v>
      </c>
      <c r="M5" s="30">
        <v>5</v>
      </c>
      <c r="N5" s="30">
        <f t="shared" si="0"/>
        <v>4</v>
      </c>
      <c r="O5" s="30">
        <f t="shared" si="1"/>
        <v>20</v>
      </c>
      <c r="P5" s="30"/>
    </row>
    <row r="6" spans="1:16" s="15" customFormat="1" ht="28.8" x14ac:dyDescent="0.25">
      <c r="A6" s="30">
        <v>5</v>
      </c>
      <c r="B6" s="30" t="s">
        <v>49</v>
      </c>
      <c r="C6" s="30" t="s">
        <v>1152</v>
      </c>
      <c r="D6" s="30">
        <v>1</v>
      </c>
      <c r="E6" s="30" t="s">
        <v>1157</v>
      </c>
      <c r="F6" s="31">
        <v>4</v>
      </c>
      <c r="G6" s="30" t="s">
        <v>14</v>
      </c>
      <c r="H6" s="30" t="s">
        <v>22</v>
      </c>
      <c r="I6" s="30" t="s">
        <v>31</v>
      </c>
      <c r="J6" s="30"/>
      <c r="K6" s="30" t="s">
        <v>80</v>
      </c>
      <c r="L6" s="30" t="s">
        <v>209</v>
      </c>
      <c r="M6" s="30">
        <v>8</v>
      </c>
      <c r="N6" s="30">
        <f t="shared" si="0"/>
        <v>4</v>
      </c>
      <c r="O6" s="30">
        <f t="shared" si="1"/>
        <v>32</v>
      </c>
      <c r="P6" s="30"/>
    </row>
    <row r="7" spans="1:16" s="15" customFormat="1" ht="28.8" x14ac:dyDescent="0.25">
      <c r="A7" s="30">
        <v>6</v>
      </c>
      <c r="B7" s="30" t="s">
        <v>49</v>
      </c>
      <c r="C7" s="30" t="s">
        <v>1152</v>
      </c>
      <c r="D7" s="30">
        <v>1</v>
      </c>
      <c r="E7" s="30" t="s">
        <v>1158</v>
      </c>
      <c r="F7" s="31">
        <v>4</v>
      </c>
      <c r="G7" s="30" t="s">
        <v>14</v>
      </c>
      <c r="H7" s="30" t="s">
        <v>22</v>
      </c>
      <c r="I7" s="30" t="s">
        <v>31</v>
      </c>
      <c r="J7" s="30"/>
      <c r="K7" s="30" t="s">
        <v>80</v>
      </c>
      <c r="L7" s="30" t="s">
        <v>209</v>
      </c>
      <c r="M7" s="30">
        <v>4</v>
      </c>
      <c r="N7" s="30">
        <f t="shared" si="0"/>
        <v>4</v>
      </c>
      <c r="O7" s="30">
        <f t="shared" si="1"/>
        <v>16</v>
      </c>
      <c r="P7" s="30"/>
    </row>
    <row r="8" spans="1:16" s="15" customFormat="1" ht="28.8" x14ac:dyDescent="0.25">
      <c r="A8" s="30">
        <v>7</v>
      </c>
      <c r="B8" s="30" t="s">
        <v>49</v>
      </c>
      <c r="C8" s="30" t="s">
        <v>1152</v>
      </c>
      <c r="D8" s="30">
        <v>1</v>
      </c>
      <c r="E8" s="30" t="s">
        <v>1159</v>
      </c>
      <c r="F8" s="31">
        <v>4</v>
      </c>
      <c r="G8" s="30" t="s">
        <v>14</v>
      </c>
      <c r="H8" s="30" t="s">
        <v>22</v>
      </c>
      <c r="I8" s="30" t="s">
        <v>31</v>
      </c>
      <c r="J8" s="30"/>
      <c r="K8" s="30" t="s">
        <v>80</v>
      </c>
      <c r="L8" s="30" t="s">
        <v>209</v>
      </c>
      <c r="M8" s="30">
        <v>10</v>
      </c>
      <c r="N8" s="30">
        <f t="shared" si="0"/>
        <v>4</v>
      </c>
      <c r="O8" s="30">
        <f t="shared" si="1"/>
        <v>40</v>
      </c>
      <c r="P8" s="30"/>
    </row>
    <row r="9" spans="1:16" s="15" customFormat="1" ht="28.8" x14ac:dyDescent="0.25">
      <c r="A9" s="30">
        <v>8</v>
      </c>
      <c r="B9" s="30" t="s">
        <v>49</v>
      </c>
      <c r="C9" s="30" t="s">
        <v>1152</v>
      </c>
      <c r="D9" s="30">
        <v>1</v>
      </c>
      <c r="E9" s="30" t="s">
        <v>1160</v>
      </c>
      <c r="F9" s="31">
        <v>2</v>
      </c>
      <c r="G9" s="30" t="s">
        <v>14</v>
      </c>
      <c r="H9" s="30" t="s">
        <v>35</v>
      </c>
      <c r="I9" s="30" t="s">
        <v>61</v>
      </c>
      <c r="J9" s="30"/>
      <c r="K9" s="30" t="s">
        <v>77</v>
      </c>
      <c r="L9" s="30" t="s">
        <v>1156</v>
      </c>
      <c r="M9" s="30">
        <v>15</v>
      </c>
      <c r="N9" s="30">
        <f t="shared" si="0"/>
        <v>2</v>
      </c>
      <c r="O9" s="30">
        <f t="shared" si="1"/>
        <v>30</v>
      </c>
      <c r="P9" s="30"/>
    </row>
    <row r="10" spans="1:16" s="15" customFormat="1" ht="28.8" x14ac:dyDescent="0.25">
      <c r="A10" s="30">
        <v>9</v>
      </c>
      <c r="B10" s="30" t="s">
        <v>49</v>
      </c>
      <c r="C10" s="30" t="s">
        <v>1152</v>
      </c>
      <c r="D10" s="30">
        <v>1</v>
      </c>
      <c r="E10" s="30" t="s">
        <v>1161</v>
      </c>
      <c r="F10" s="31">
        <v>2</v>
      </c>
      <c r="G10" s="30" t="s">
        <v>14</v>
      </c>
      <c r="H10" s="30" t="s">
        <v>35</v>
      </c>
      <c r="I10" s="30" t="s">
        <v>61</v>
      </c>
      <c r="J10" s="30"/>
      <c r="K10" s="30" t="s">
        <v>77</v>
      </c>
      <c r="L10" s="30" t="s">
        <v>1162</v>
      </c>
      <c r="M10" s="30">
        <v>50</v>
      </c>
      <c r="N10" s="30">
        <f t="shared" si="0"/>
        <v>2</v>
      </c>
      <c r="O10" s="30">
        <f t="shared" si="1"/>
        <v>100</v>
      </c>
      <c r="P10" s="30"/>
    </row>
    <row r="11" spans="1:16" s="15" customFormat="1" ht="28.8" x14ac:dyDescent="0.25">
      <c r="A11" s="30">
        <v>10</v>
      </c>
      <c r="B11" s="30" t="s">
        <v>49</v>
      </c>
      <c r="C11" s="30" t="s">
        <v>1152</v>
      </c>
      <c r="D11" s="30">
        <v>1</v>
      </c>
      <c r="E11" s="30" t="s">
        <v>1163</v>
      </c>
      <c r="F11" s="31">
        <v>1</v>
      </c>
      <c r="G11" s="30" t="s">
        <v>14</v>
      </c>
      <c r="H11" s="30" t="s">
        <v>35</v>
      </c>
      <c r="I11" s="30" t="s">
        <v>61</v>
      </c>
      <c r="J11" s="30"/>
      <c r="K11" s="30" t="s">
        <v>77</v>
      </c>
      <c r="L11" s="30" t="s">
        <v>1162</v>
      </c>
      <c r="M11" s="30">
        <v>50</v>
      </c>
      <c r="N11" s="30">
        <f t="shared" si="0"/>
        <v>1</v>
      </c>
      <c r="O11" s="30">
        <f t="shared" si="1"/>
        <v>50</v>
      </c>
      <c r="P11" s="30"/>
    </row>
    <row r="12" spans="1:16" s="15" customFormat="1" ht="28.8" x14ac:dyDescent="0.25">
      <c r="A12" s="30">
        <v>11</v>
      </c>
      <c r="B12" s="30" t="s">
        <v>49</v>
      </c>
      <c r="C12" s="30" t="s">
        <v>1152</v>
      </c>
      <c r="D12" s="30">
        <v>1</v>
      </c>
      <c r="E12" s="30" t="s">
        <v>1164</v>
      </c>
      <c r="F12" s="31">
        <v>8</v>
      </c>
      <c r="G12" s="30" t="s">
        <v>12</v>
      </c>
      <c r="H12" s="30" t="s">
        <v>35</v>
      </c>
      <c r="I12" s="30" t="s">
        <v>61</v>
      </c>
      <c r="J12" s="30"/>
      <c r="K12" s="30" t="s">
        <v>77</v>
      </c>
      <c r="L12" s="30" t="s">
        <v>1162</v>
      </c>
      <c r="M12" s="30">
        <v>20</v>
      </c>
      <c r="N12" s="30">
        <f t="shared" si="0"/>
        <v>8</v>
      </c>
      <c r="O12" s="30">
        <f t="shared" si="1"/>
        <v>160</v>
      </c>
      <c r="P12" s="30"/>
    </row>
    <row r="13" spans="1:16" s="15" customFormat="1" ht="28.8" x14ac:dyDescent="0.25">
      <c r="A13" s="30">
        <v>12</v>
      </c>
      <c r="B13" s="30" t="s">
        <v>49</v>
      </c>
      <c r="C13" s="30" t="s">
        <v>1152</v>
      </c>
      <c r="D13" s="30">
        <v>1</v>
      </c>
      <c r="E13" s="30" t="s">
        <v>1165</v>
      </c>
      <c r="F13" s="31">
        <v>4</v>
      </c>
      <c r="G13" s="30" t="s">
        <v>14</v>
      </c>
      <c r="H13" s="30" t="s">
        <v>35</v>
      </c>
      <c r="I13" s="30" t="s">
        <v>61</v>
      </c>
      <c r="J13" s="30"/>
      <c r="K13" s="30" t="s">
        <v>77</v>
      </c>
      <c r="L13" s="30" t="s">
        <v>1162</v>
      </c>
      <c r="M13" s="30">
        <v>5</v>
      </c>
      <c r="N13" s="30">
        <f t="shared" si="0"/>
        <v>4</v>
      </c>
      <c r="O13" s="30">
        <f t="shared" si="1"/>
        <v>20</v>
      </c>
      <c r="P13" s="30"/>
    </row>
    <row r="14" spans="1:16" ht="28.8" x14ac:dyDescent="0.25">
      <c r="A14" s="30">
        <v>13</v>
      </c>
      <c r="B14" s="30" t="s">
        <v>49</v>
      </c>
      <c r="C14" s="30" t="s">
        <v>1152</v>
      </c>
      <c r="D14" s="30">
        <v>1</v>
      </c>
      <c r="E14" s="30" t="s">
        <v>1166</v>
      </c>
      <c r="F14" s="31">
        <v>1</v>
      </c>
      <c r="G14" s="30" t="s">
        <v>14</v>
      </c>
      <c r="H14" s="30" t="s">
        <v>35</v>
      </c>
      <c r="I14" s="30" t="s">
        <v>61</v>
      </c>
      <c r="J14" s="30"/>
      <c r="K14" s="30" t="s">
        <v>77</v>
      </c>
      <c r="L14" s="30" t="s">
        <v>1167</v>
      </c>
      <c r="M14" s="30">
        <v>5</v>
      </c>
      <c r="N14" s="30">
        <f t="shared" si="0"/>
        <v>1</v>
      </c>
      <c r="O14" s="30">
        <f t="shared" si="1"/>
        <v>5</v>
      </c>
      <c r="P14" s="30"/>
    </row>
    <row r="15" spans="1:16" ht="28.8" x14ac:dyDescent="0.25">
      <c r="A15" s="30">
        <v>14</v>
      </c>
      <c r="B15" s="30" t="s">
        <v>49</v>
      </c>
      <c r="C15" s="30" t="s">
        <v>1152</v>
      </c>
      <c r="D15" s="30">
        <v>1</v>
      </c>
      <c r="E15" s="30" t="s">
        <v>1168</v>
      </c>
      <c r="F15" s="31">
        <v>1</v>
      </c>
      <c r="G15" s="30" t="s">
        <v>14</v>
      </c>
      <c r="H15" s="30" t="s">
        <v>35</v>
      </c>
      <c r="I15" s="30" t="s">
        <v>61</v>
      </c>
      <c r="J15" s="30"/>
      <c r="K15" s="30" t="s">
        <v>77</v>
      </c>
      <c r="L15" s="30" t="s">
        <v>1167</v>
      </c>
      <c r="M15" s="30">
        <v>5</v>
      </c>
      <c r="N15" s="30">
        <f t="shared" si="0"/>
        <v>1</v>
      </c>
      <c r="O15" s="30">
        <f t="shared" si="1"/>
        <v>5</v>
      </c>
      <c r="P15" s="30"/>
    </row>
    <row r="16" spans="1:16" ht="28.8" x14ac:dyDescent="0.25">
      <c r="A16" s="30">
        <v>15</v>
      </c>
      <c r="B16" s="30" t="s">
        <v>49</v>
      </c>
      <c r="C16" s="30" t="s">
        <v>1152</v>
      </c>
      <c r="D16" s="30">
        <v>1</v>
      </c>
      <c r="E16" s="30" t="s">
        <v>1169</v>
      </c>
      <c r="F16" s="31">
        <v>1</v>
      </c>
      <c r="G16" s="30" t="s">
        <v>14</v>
      </c>
      <c r="H16" s="30" t="s">
        <v>35</v>
      </c>
      <c r="I16" s="30" t="s">
        <v>61</v>
      </c>
      <c r="J16" s="30"/>
      <c r="K16" s="30" t="s">
        <v>77</v>
      </c>
      <c r="L16" s="30" t="s">
        <v>1167</v>
      </c>
      <c r="M16" s="30">
        <v>5</v>
      </c>
      <c r="N16" s="30">
        <f t="shared" si="0"/>
        <v>1</v>
      </c>
      <c r="O16" s="30">
        <f t="shared" si="1"/>
        <v>5</v>
      </c>
      <c r="P16" s="30"/>
    </row>
    <row r="17" spans="1:18" x14ac:dyDescent="0.25">
      <c r="A17" s="30">
        <v>16</v>
      </c>
      <c r="B17" s="30" t="s">
        <v>49</v>
      </c>
      <c r="C17" s="30" t="s">
        <v>1152</v>
      </c>
      <c r="D17" s="30">
        <v>1</v>
      </c>
      <c r="E17" s="30" t="s">
        <v>46</v>
      </c>
      <c r="F17" s="31">
        <v>2</v>
      </c>
      <c r="G17" s="30" t="s">
        <v>12</v>
      </c>
      <c r="H17" s="30" t="s">
        <v>27</v>
      </c>
      <c r="I17" s="30" t="s">
        <v>63</v>
      </c>
      <c r="J17" s="30" t="s">
        <v>82</v>
      </c>
      <c r="K17" s="30" t="s">
        <v>78</v>
      </c>
      <c r="L17" s="30" t="s">
        <v>47</v>
      </c>
      <c r="M17" s="30">
        <v>299</v>
      </c>
      <c r="N17" s="30">
        <f t="shared" si="0"/>
        <v>2</v>
      </c>
      <c r="O17" s="30">
        <f t="shared" si="1"/>
        <v>598</v>
      </c>
      <c r="P17" s="30"/>
    </row>
    <row r="18" spans="1:18" ht="28.8" x14ac:dyDescent="0.25">
      <c r="A18" s="30"/>
      <c r="B18" s="30" t="s">
        <v>49</v>
      </c>
      <c r="C18" s="30" t="s">
        <v>1152</v>
      </c>
      <c r="D18" s="30">
        <v>1</v>
      </c>
      <c r="E18" s="30" t="s">
        <v>1034</v>
      </c>
      <c r="F18" s="31">
        <v>2</v>
      </c>
      <c r="G18" s="30" t="s">
        <v>11</v>
      </c>
      <c r="H18" s="30" t="s">
        <v>27</v>
      </c>
      <c r="I18" s="30" t="s">
        <v>63</v>
      </c>
      <c r="J18" s="30" t="s">
        <v>352</v>
      </c>
      <c r="K18" s="30" t="s">
        <v>78</v>
      </c>
      <c r="L18" s="30" t="s">
        <v>352</v>
      </c>
      <c r="M18" s="30">
        <v>95</v>
      </c>
      <c r="N18" s="30">
        <f t="shared" si="0"/>
        <v>2</v>
      </c>
      <c r="O18" s="30">
        <f t="shared" si="1"/>
        <v>190</v>
      </c>
      <c r="P18" s="30"/>
    </row>
    <row r="19" spans="1:18" ht="28.8" x14ac:dyDescent="0.25">
      <c r="A19" s="30"/>
      <c r="B19" s="30" t="s">
        <v>49</v>
      </c>
      <c r="C19" s="30" t="s">
        <v>1152</v>
      </c>
      <c r="D19" s="30">
        <v>1</v>
      </c>
      <c r="E19" s="30" t="s">
        <v>1170</v>
      </c>
      <c r="F19" s="31">
        <v>1</v>
      </c>
      <c r="G19" s="30" t="s">
        <v>12</v>
      </c>
      <c r="H19" s="30" t="s">
        <v>41</v>
      </c>
      <c r="I19" s="30" t="s">
        <v>31</v>
      </c>
      <c r="J19" s="30"/>
      <c r="K19" s="30" t="s">
        <v>80</v>
      </c>
      <c r="L19" s="30" t="s">
        <v>148</v>
      </c>
      <c r="M19" s="30">
        <v>10</v>
      </c>
      <c r="N19" s="30">
        <f t="shared" si="0"/>
        <v>1</v>
      </c>
      <c r="O19" s="30">
        <f t="shared" si="1"/>
        <v>10</v>
      </c>
      <c r="P19" s="30"/>
      <c r="R19" s="26" t="s">
        <v>3</v>
      </c>
    </row>
    <row r="20" spans="1:18" ht="28.8" x14ac:dyDescent="0.25">
      <c r="A20" s="30"/>
      <c r="B20" s="30" t="s">
        <v>49</v>
      </c>
      <c r="C20" s="30" t="s">
        <v>1152</v>
      </c>
      <c r="D20" s="30">
        <v>1</v>
      </c>
      <c r="E20" s="30" t="s">
        <v>1171</v>
      </c>
      <c r="F20" s="31">
        <v>1</v>
      </c>
      <c r="G20" s="30" t="s">
        <v>12</v>
      </c>
      <c r="H20" s="30" t="s">
        <v>10</v>
      </c>
      <c r="I20" s="30" t="s">
        <v>31</v>
      </c>
      <c r="J20" s="30"/>
      <c r="K20" s="30" t="s">
        <v>80</v>
      </c>
      <c r="L20" s="30" t="s">
        <v>209</v>
      </c>
      <c r="M20" s="30">
        <v>3</v>
      </c>
      <c r="N20" s="30">
        <f t="shared" si="0"/>
        <v>1</v>
      </c>
      <c r="O20" s="30">
        <f t="shared" si="1"/>
        <v>3</v>
      </c>
      <c r="P20" s="30"/>
    </row>
    <row r="21" spans="1:18" ht="28.8" x14ac:dyDescent="0.25">
      <c r="A21" s="30"/>
      <c r="B21" s="30" t="s">
        <v>49</v>
      </c>
      <c r="C21" s="30" t="s">
        <v>1152</v>
      </c>
      <c r="D21" s="30">
        <v>1</v>
      </c>
      <c r="E21" s="30" t="s">
        <v>1172</v>
      </c>
      <c r="F21" s="31">
        <v>2</v>
      </c>
      <c r="G21" s="30" t="s">
        <v>14</v>
      </c>
      <c r="H21" s="30" t="s">
        <v>37</v>
      </c>
      <c r="I21" s="30" t="s">
        <v>63</v>
      </c>
      <c r="J21" s="30"/>
      <c r="K21" s="30" t="s">
        <v>1173</v>
      </c>
      <c r="L21" s="30" t="s">
        <v>320</v>
      </c>
      <c r="M21" s="30">
        <v>60</v>
      </c>
      <c r="N21" s="30">
        <f t="shared" si="0"/>
        <v>2</v>
      </c>
      <c r="O21" s="30">
        <f t="shared" si="1"/>
        <v>120</v>
      </c>
      <c r="P21" s="30"/>
    </row>
    <row r="22" spans="1:18" ht="28.8" x14ac:dyDescent="0.25">
      <c r="A22" s="30"/>
      <c r="B22" s="30" t="s">
        <v>49</v>
      </c>
      <c r="C22" s="30" t="s">
        <v>1152</v>
      </c>
      <c r="D22" s="30">
        <v>1</v>
      </c>
      <c r="E22" s="30" t="s">
        <v>1174</v>
      </c>
      <c r="F22" s="31">
        <v>1</v>
      </c>
      <c r="G22" s="30" t="s">
        <v>12</v>
      </c>
      <c r="H22" s="30" t="s">
        <v>41</v>
      </c>
      <c r="I22" s="30" t="s">
        <v>31</v>
      </c>
      <c r="J22" s="30"/>
      <c r="K22" s="30" t="s">
        <v>80</v>
      </c>
      <c r="L22" s="30" t="s">
        <v>148</v>
      </c>
      <c r="M22" s="30">
        <v>10</v>
      </c>
      <c r="N22" s="30">
        <f t="shared" si="0"/>
        <v>1</v>
      </c>
      <c r="O22" s="30">
        <f t="shared" si="1"/>
        <v>10</v>
      </c>
      <c r="P22" s="30"/>
    </row>
    <row r="23" spans="1:18" x14ac:dyDescent="0.25">
      <c r="A23" s="30"/>
      <c r="B23" s="30" t="s">
        <v>49</v>
      </c>
      <c r="C23" s="30" t="s">
        <v>1152</v>
      </c>
      <c r="D23" s="30">
        <v>1</v>
      </c>
      <c r="E23" s="30" t="s">
        <v>1175</v>
      </c>
      <c r="F23" s="31">
        <v>2</v>
      </c>
      <c r="G23" s="30" t="s">
        <v>14</v>
      </c>
      <c r="H23" s="30" t="s">
        <v>22</v>
      </c>
      <c r="I23" s="30" t="s">
        <v>31</v>
      </c>
      <c r="J23" s="30"/>
      <c r="K23" s="30" t="s">
        <v>80</v>
      </c>
      <c r="L23" s="30" t="s">
        <v>209</v>
      </c>
      <c r="M23" s="30">
        <v>30</v>
      </c>
      <c r="N23" s="30">
        <f t="shared" si="0"/>
        <v>2</v>
      </c>
      <c r="O23" s="30">
        <f t="shared" si="1"/>
        <v>60</v>
      </c>
      <c r="P23" s="30"/>
    </row>
    <row r="24" spans="1:18" x14ac:dyDescent="0.25">
      <c r="A24" s="30"/>
      <c r="B24" s="30" t="s">
        <v>49</v>
      </c>
      <c r="C24" s="30" t="s">
        <v>1152</v>
      </c>
      <c r="D24" s="30">
        <v>1</v>
      </c>
      <c r="E24" s="30" t="s">
        <v>1176</v>
      </c>
      <c r="F24" s="31">
        <v>2</v>
      </c>
      <c r="G24" s="30" t="s">
        <v>14</v>
      </c>
      <c r="H24" s="30" t="s">
        <v>22</v>
      </c>
      <c r="I24" s="30" t="s">
        <v>31</v>
      </c>
      <c r="J24" s="30"/>
      <c r="K24" s="30" t="s">
        <v>80</v>
      </c>
      <c r="L24" s="30" t="s">
        <v>209</v>
      </c>
      <c r="M24" s="30">
        <v>20</v>
      </c>
      <c r="N24" s="30">
        <f t="shared" si="0"/>
        <v>2</v>
      </c>
      <c r="O24" s="30">
        <f t="shared" si="1"/>
        <v>40</v>
      </c>
      <c r="P24" s="30"/>
    </row>
    <row r="25" spans="1:18" x14ac:dyDescent="0.25">
      <c r="A25" s="30"/>
      <c r="B25" s="30" t="s">
        <v>49</v>
      </c>
      <c r="C25" s="30" t="s">
        <v>1152</v>
      </c>
      <c r="D25" s="30">
        <v>1</v>
      </c>
      <c r="E25" s="30" t="s">
        <v>1177</v>
      </c>
      <c r="F25" s="31">
        <v>4</v>
      </c>
      <c r="G25" s="30" t="s">
        <v>14</v>
      </c>
      <c r="H25" s="30" t="s">
        <v>22</v>
      </c>
      <c r="I25" s="30" t="s">
        <v>31</v>
      </c>
      <c r="J25" s="30"/>
      <c r="K25" s="30" t="s">
        <v>80</v>
      </c>
      <c r="L25" s="30" t="s">
        <v>209</v>
      </c>
      <c r="M25" s="30">
        <v>4</v>
      </c>
      <c r="N25" s="30">
        <f t="shared" si="0"/>
        <v>4</v>
      </c>
      <c r="O25" s="30">
        <f t="shared" si="1"/>
        <v>16</v>
      </c>
      <c r="P25" s="30"/>
    </row>
    <row r="26" spans="1:18" ht="28.8" x14ac:dyDescent="0.25">
      <c r="A26" s="30"/>
      <c r="B26" s="30" t="s">
        <v>49</v>
      </c>
      <c r="C26" s="30" t="s">
        <v>1152</v>
      </c>
      <c r="D26" s="30">
        <v>1</v>
      </c>
      <c r="E26" s="30" t="s">
        <v>1178</v>
      </c>
      <c r="F26" s="31">
        <v>1</v>
      </c>
      <c r="G26" s="30" t="s">
        <v>14</v>
      </c>
      <c r="H26" s="30" t="s">
        <v>22</v>
      </c>
      <c r="I26" s="30" t="s">
        <v>31</v>
      </c>
      <c r="J26" s="30"/>
      <c r="K26" s="30" t="s">
        <v>80</v>
      </c>
      <c r="L26" s="30" t="s">
        <v>209</v>
      </c>
      <c r="M26" s="30">
        <v>15</v>
      </c>
      <c r="N26" s="30">
        <f t="shared" si="0"/>
        <v>1</v>
      </c>
      <c r="O26" s="30">
        <f t="shared" si="1"/>
        <v>15</v>
      </c>
      <c r="P26" s="30"/>
    </row>
    <row r="27" spans="1:18" x14ac:dyDescent="0.25">
      <c r="A27" s="30"/>
      <c r="B27" s="30" t="s">
        <v>49</v>
      </c>
      <c r="C27" s="30" t="s">
        <v>1152</v>
      </c>
      <c r="D27" s="30">
        <v>1</v>
      </c>
      <c r="E27" s="30" t="s">
        <v>1179</v>
      </c>
      <c r="F27" s="31">
        <v>1</v>
      </c>
      <c r="G27" s="30" t="s">
        <v>12</v>
      </c>
      <c r="H27" s="30" t="s">
        <v>10</v>
      </c>
      <c r="I27" s="30" t="s">
        <v>31</v>
      </c>
      <c r="J27" s="30"/>
      <c r="K27" s="30" t="s">
        <v>80</v>
      </c>
      <c r="L27" s="30" t="s">
        <v>209</v>
      </c>
      <c r="M27" s="30">
        <v>3</v>
      </c>
      <c r="N27" s="30">
        <f t="shared" si="0"/>
        <v>1</v>
      </c>
      <c r="O27" s="30">
        <f t="shared" si="1"/>
        <v>3</v>
      </c>
      <c r="P27" s="30"/>
    </row>
    <row r="28" spans="1:18" ht="28.8" x14ac:dyDescent="0.25">
      <c r="A28" s="30"/>
      <c r="B28" s="30" t="s">
        <v>49</v>
      </c>
      <c r="C28" s="30" t="s">
        <v>1152</v>
      </c>
      <c r="D28" s="30">
        <v>1</v>
      </c>
      <c r="E28" s="30" t="s">
        <v>1180</v>
      </c>
      <c r="F28" s="31">
        <v>2</v>
      </c>
      <c r="G28" s="30" t="s">
        <v>11</v>
      </c>
      <c r="H28" s="30"/>
      <c r="I28" s="30"/>
      <c r="J28" s="30"/>
      <c r="K28" s="30"/>
      <c r="L28" s="30"/>
      <c r="M28" s="30"/>
      <c r="N28" s="30">
        <f t="shared" si="0"/>
        <v>2</v>
      </c>
      <c r="O28" s="30">
        <f t="shared" si="1"/>
        <v>0</v>
      </c>
      <c r="P28" s="30"/>
    </row>
    <row r="29" spans="1:18" ht="28.8" x14ac:dyDescent="0.25">
      <c r="A29" s="30"/>
      <c r="B29" s="30" t="s">
        <v>49</v>
      </c>
      <c r="C29" s="30" t="s">
        <v>1152</v>
      </c>
      <c r="D29" s="30">
        <v>1</v>
      </c>
      <c r="E29" s="30" t="s">
        <v>1181</v>
      </c>
      <c r="F29" s="31">
        <v>1</v>
      </c>
      <c r="G29" s="30" t="s">
        <v>14</v>
      </c>
      <c r="H29" s="30" t="s">
        <v>41</v>
      </c>
      <c r="I29" s="30" t="s">
        <v>31</v>
      </c>
      <c r="J29" s="30"/>
      <c r="K29" s="30" t="s">
        <v>80</v>
      </c>
      <c r="L29" s="30" t="s">
        <v>148</v>
      </c>
      <c r="M29" s="30">
        <v>20</v>
      </c>
      <c r="N29" s="30">
        <f t="shared" si="0"/>
        <v>1</v>
      </c>
      <c r="O29" s="30">
        <f t="shared" si="1"/>
        <v>20</v>
      </c>
      <c r="P29" s="30"/>
    </row>
    <row r="30" spans="1:18" ht="28.8" x14ac:dyDescent="0.25">
      <c r="A30" s="30"/>
      <c r="B30" s="30" t="s">
        <v>49</v>
      </c>
      <c r="C30" s="30" t="s">
        <v>1152</v>
      </c>
      <c r="D30" s="30">
        <v>1</v>
      </c>
      <c r="E30" s="30" t="s">
        <v>1182</v>
      </c>
      <c r="F30" s="31">
        <v>2</v>
      </c>
      <c r="G30" s="30" t="s">
        <v>14</v>
      </c>
      <c r="H30" s="30" t="s">
        <v>22</v>
      </c>
      <c r="I30" s="30" t="s">
        <v>31</v>
      </c>
      <c r="J30" s="30"/>
      <c r="K30" s="30" t="s">
        <v>80</v>
      </c>
      <c r="L30" s="30" t="s">
        <v>209</v>
      </c>
      <c r="M30" s="30">
        <v>5</v>
      </c>
      <c r="N30" s="30">
        <f t="shared" si="0"/>
        <v>2</v>
      </c>
      <c r="O30" s="30">
        <f t="shared" si="1"/>
        <v>10</v>
      </c>
      <c r="P30" s="30"/>
    </row>
    <row r="31" spans="1:18" x14ac:dyDescent="0.25">
      <c r="A31" s="30">
        <v>19</v>
      </c>
      <c r="B31" s="30" t="s">
        <v>49</v>
      </c>
      <c r="C31" s="30" t="s">
        <v>1152</v>
      </c>
      <c r="D31" s="30">
        <v>1</v>
      </c>
      <c r="E31" s="34" t="s">
        <v>221</v>
      </c>
      <c r="F31" s="31">
        <v>1</v>
      </c>
      <c r="G31" s="30" t="s">
        <v>14</v>
      </c>
      <c r="H31" s="30" t="s">
        <v>37</v>
      </c>
      <c r="I31" s="30" t="s">
        <v>63</v>
      </c>
      <c r="J31" s="34"/>
      <c r="K31" s="30" t="s">
        <v>1183</v>
      </c>
      <c r="L31" s="34"/>
      <c r="M31" s="30">
        <v>100</v>
      </c>
      <c r="N31" s="30">
        <f t="shared" si="0"/>
        <v>1</v>
      </c>
      <c r="O31" s="30">
        <f t="shared" si="1"/>
        <v>100</v>
      </c>
      <c r="P31" s="30"/>
    </row>
    <row r="32" spans="1:18" x14ac:dyDescent="0.25">
      <c r="A32" s="30">
        <v>20</v>
      </c>
      <c r="B32" s="30" t="s">
        <v>49</v>
      </c>
      <c r="C32" s="30" t="s">
        <v>1152</v>
      </c>
      <c r="D32" s="30">
        <v>1</v>
      </c>
      <c r="E32" s="34" t="s">
        <v>1184</v>
      </c>
      <c r="F32" s="31">
        <v>1</v>
      </c>
      <c r="G32" s="30" t="s">
        <v>14</v>
      </c>
      <c r="H32" s="30" t="s">
        <v>37</v>
      </c>
      <c r="I32" s="30" t="s">
        <v>63</v>
      </c>
      <c r="J32" s="34"/>
      <c r="K32" s="30" t="s">
        <v>158</v>
      </c>
      <c r="L32" s="34"/>
      <c r="M32" s="30">
        <v>100</v>
      </c>
      <c r="N32" s="30">
        <f t="shared" si="0"/>
        <v>1</v>
      </c>
      <c r="O32" s="30">
        <f t="shared" si="1"/>
        <v>100</v>
      </c>
      <c r="P32" s="30"/>
    </row>
    <row r="33" spans="1:16" ht="28.8" x14ac:dyDescent="0.25">
      <c r="A33" s="30">
        <v>21</v>
      </c>
      <c r="B33" s="30" t="s">
        <v>49</v>
      </c>
      <c r="C33" s="30" t="s">
        <v>1185</v>
      </c>
      <c r="D33" s="30">
        <v>1</v>
      </c>
      <c r="E33" s="30" t="s">
        <v>1186</v>
      </c>
      <c r="F33" s="31">
        <v>4</v>
      </c>
      <c r="G33" s="30" t="s">
        <v>14</v>
      </c>
      <c r="H33" s="30" t="s">
        <v>22</v>
      </c>
      <c r="I33" s="30" t="s">
        <v>31</v>
      </c>
      <c r="J33" s="30"/>
      <c r="K33" s="30" t="s">
        <v>80</v>
      </c>
      <c r="L33" s="30" t="s">
        <v>209</v>
      </c>
      <c r="M33" s="30">
        <v>3</v>
      </c>
      <c r="N33" s="30">
        <f t="shared" si="0"/>
        <v>4</v>
      </c>
      <c r="O33" s="30">
        <f t="shared" si="1"/>
        <v>12</v>
      </c>
      <c r="P33" s="30"/>
    </row>
    <row r="34" spans="1:16" ht="28.8" x14ac:dyDescent="0.25">
      <c r="A34" s="30">
        <v>22</v>
      </c>
      <c r="B34" s="30" t="s">
        <v>49</v>
      </c>
      <c r="C34" s="30" t="s">
        <v>1185</v>
      </c>
      <c r="D34" s="30">
        <v>1</v>
      </c>
      <c r="E34" s="30" t="s">
        <v>1187</v>
      </c>
      <c r="F34" s="31">
        <v>2</v>
      </c>
      <c r="G34" s="30" t="s">
        <v>14</v>
      </c>
      <c r="H34" s="30" t="s">
        <v>41</v>
      </c>
      <c r="I34" s="30" t="s">
        <v>31</v>
      </c>
      <c r="J34" s="30"/>
      <c r="K34" s="30" t="s">
        <v>80</v>
      </c>
      <c r="L34" s="30" t="s">
        <v>148</v>
      </c>
      <c r="M34" s="30">
        <v>10</v>
      </c>
      <c r="N34" s="30">
        <f t="shared" si="0"/>
        <v>2</v>
      </c>
      <c r="O34" s="30">
        <f t="shared" si="1"/>
        <v>20</v>
      </c>
      <c r="P34" s="30"/>
    </row>
    <row r="35" spans="1:16" x14ac:dyDescent="0.25">
      <c r="A35" s="30">
        <v>23</v>
      </c>
      <c r="B35" s="30" t="s">
        <v>49</v>
      </c>
      <c r="C35" s="30" t="s">
        <v>1185</v>
      </c>
      <c r="D35" s="30">
        <v>1</v>
      </c>
      <c r="E35" s="30" t="s">
        <v>1188</v>
      </c>
      <c r="F35" s="31">
        <v>1</v>
      </c>
      <c r="G35" s="30" t="s">
        <v>14</v>
      </c>
      <c r="H35" s="30" t="s">
        <v>57</v>
      </c>
      <c r="I35" s="30" t="s">
        <v>61</v>
      </c>
      <c r="J35" s="30"/>
      <c r="K35" s="30" t="s">
        <v>77</v>
      </c>
      <c r="L35" s="30" t="s">
        <v>1189</v>
      </c>
      <c r="M35" s="30">
        <v>6</v>
      </c>
      <c r="N35" s="30">
        <f t="shared" si="0"/>
        <v>1</v>
      </c>
      <c r="O35" s="30">
        <f t="shared" si="1"/>
        <v>6</v>
      </c>
      <c r="P35" s="30"/>
    </row>
    <row r="36" spans="1:16" ht="28.8" x14ac:dyDescent="0.25">
      <c r="A36" s="30">
        <v>24</v>
      </c>
      <c r="B36" s="30" t="s">
        <v>49</v>
      </c>
      <c r="C36" s="30" t="s">
        <v>1185</v>
      </c>
      <c r="D36" s="30">
        <v>1</v>
      </c>
      <c r="E36" s="30" t="s">
        <v>1190</v>
      </c>
      <c r="F36" s="31">
        <v>1</v>
      </c>
      <c r="G36" s="30" t="s">
        <v>14</v>
      </c>
      <c r="H36" s="30" t="s">
        <v>35</v>
      </c>
      <c r="I36" s="30" t="s">
        <v>61</v>
      </c>
      <c r="J36" s="30"/>
      <c r="K36" s="30" t="s">
        <v>77</v>
      </c>
      <c r="L36" s="30" t="s">
        <v>1191</v>
      </c>
      <c r="M36" s="30">
        <v>25</v>
      </c>
      <c r="N36" s="30">
        <f t="shared" si="0"/>
        <v>1</v>
      </c>
      <c r="O36" s="30">
        <f t="shared" si="1"/>
        <v>25</v>
      </c>
      <c r="P36" s="30"/>
    </row>
    <row r="37" spans="1:16" ht="28.8" x14ac:dyDescent="0.25">
      <c r="A37" s="30">
        <v>25</v>
      </c>
      <c r="B37" s="30" t="s">
        <v>49</v>
      </c>
      <c r="C37" s="30" t="s">
        <v>1185</v>
      </c>
      <c r="D37" s="30">
        <v>1</v>
      </c>
      <c r="E37" s="30" t="s">
        <v>1192</v>
      </c>
      <c r="F37" s="31">
        <v>4</v>
      </c>
      <c r="G37" s="30" t="s">
        <v>14</v>
      </c>
      <c r="H37" s="30" t="s">
        <v>22</v>
      </c>
      <c r="I37" s="30" t="s">
        <v>31</v>
      </c>
      <c r="J37" s="30"/>
      <c r="K37" s="30" t="s">
        <v>80</v>
      </c>
      <c r="L37" s="30" t="s">
        <v>209</v>
      </c>
      <c r="M37" s="30">
        <v>5</v>
      </c>
      <c r="N37" s="30">
        <f t="shared" si="0"/>
        <v>4</v>
      </c>
      <c r="O37" s="30">
        <f t="shared" si="1"/>
        <v>20</v>
      </c>
      <c r="P37" s="30"/>
    </row>
    <row r="38" spans="1:16" ht="28.8" x14ac:dyDescent="0.25">
      <c r="A38" s="30">
        <v>26</v>
      </c>
      <c r="B38" s="30" t="s">
        <v>49</v>
      </c>
      <c r="C38" s="30" t="s">
        <v>1185</v>
      </c>
      <c r="D38" s="30">
        <v>1</v>
      </c>
      <c r="E38" s="30" t="s">
        <v>1190</v>
      </c>
      <c r="F38" s="31">
        <v>1</v>
      </c>
      <c r="G38" s="30" t="s">
        <v>14</v>
      </c>
      <c r="H38" s="30" t="s">
        <v>35</v>
      </c>
      <c r="I38" s="30" t="s">
        <v>61</v>
      </c>
      <c r="J38" s="30"/>
      <c r="K38" s="30" t="s">
        <v>77</v>
      </c>
      <c r="L38" s="30" t="s">
        <v>1191</v>
      </c>
      <c r="M38" s="30">
        <v>30</v>
      </c>
      <c r="N38" s="30">
        <f t="shared" si="0"/>
        <v>1</v>
      </c>
      <c r="O38" s="30">
        <f t="shared" si="1"/>
        <v>30</v>
      </c>
      <c r="P38" s="30"/>
    </row>
    <row r="39" spans="1:16" x14ac:dyDescent="0.25">
      <c r="A39" s="30">
        <v>27</v>
      </c>
      <c r="B39" s="30" t="s">
        <v>49</v>
      </c>
      <c r="C39" s="30" t="s">
        <v>1185</v>
      </c>
      <c r="D39" s="30">
        <v>1</v>
      </c>
      <c r="E39" s="30" t="s">
        <v>1193</v>
      </c>
      <c r="F39" s="31">
        <v>1</v>
      </c>
      <c r="G39" s="30" t="s">
        <v>14</v>
      </c>
      <c r="H39" s="30" t="s">
        <v>22</v>
      </c>
      <c r="I39" s="30" t="s">
        <v>31</v>
      </c>
      <c r="J39" s="30"/>
      <c r="K39" s="30" t="s">
        <v>80</v>
      </c>
      <c r="L39" s="30" t="s">
        <v>209</v>
      </c>
      <c r="M39" s="30">
        <v>10</v>
      </c>
      <c r="N39" s="30">
        <f t="shared" si="0"/>
        <v>1</v>
      </c>
      <c r="O39" s="30">
        <f t="shared" si="1"/>
        <v>10</v>
      </c>
      <c r="P39" s="30"/>
    </row>
    <row r="40" spans="1:16" ht="28.8" x14ac:dyDescent="0.25">
      <c r="A40" s="30">
        <v>28</v>
      </c>
      <c r="B40" s="30" t="s">
        <v>49</v>
      </c>
      <c r="C40" s="30" t="s">
        <v>1185</v>
      </c>
      <c r="D40" s="30">
        <v>1</v>
      </c>
      <c r="E40" s="30" t="s">
        <v>1194</v>
      </c>
      <c r="F40" s="31">
        <v>1</v>
      </c>
      <c r="G40" s="30" t="s">
        <v>14</v>
      </c>
      <c r="H40" s="30" t="s">
        <v>35</v>
      </c>
      <c r="I40" s="30" t="s">
        <v>61</v>
      </c>
      <c r="J40" s="30"/>
      <c r="K40" s="30" t="s">
        <v>77</v>
      </c>
      <c r="L40" s="30" t="s">
        <v>1191</v>
      </c>
      <c r="M40" s="30">
        <v>50</v>
      </c>
      <c r="N40" s="30">
        <f t="shared" si="0"/>
        <v>1</v>
      </c>
      <c r="O40" s="30">
        <f t="shared" si="1"/>
        <v>50</v>
      </c>
      <c r="P40" s="30"/>
    </row>
    <row r="41" spans="1:16" ht="28.8" x14ac:dyDescent="0.25">
      <c r="A41" s="30">
        <v>29</v>
      </c>
      <c r="B41" s="30" t="s">
        <v>49</v>
      </c>
      <c r="C41" s="30" t="s">
        <v>1185</v>
      </c>
      <c r="D41" s="30">
        <v>1</v>
      </c>
      <c r="E41" s="30" t="s">
        <v>1195</v>
      </c>
      <c r="F41" s="31">
        <v>4</v>
      </c>
      <c r="G41" s="30" t="s">
        <v>14</v>
      </c>
      <c r="H41" s="30" t="s">
        <v>35</v>
      </c>
      <c r="I41" s="30" t="s">
        <v>61</v>
      </c>
      <c r="J41" s="30"/>
      <c r="K41" s="30" t="s">
        <v>77</v>
      </c>
      <c r="L41" s="30" t="s">
        <v>1167</v>
      </c>
      <c r="M41" s="30">
        <v>20</v>
      </c>
      <c r="N41" s="30">
        <f t="shared" si="0"/>
        <v>4</v>
      </c>
      <c r="O41" s="30">
        <f t="shared" si="1"/>
        <v>80</v>
      </c>
      <c r="P41" s="30"/>
    </row>
    <row r="42" spans="1:16" ht="28.8" x14ac:dyDescent="0.25">
      <c r="A42" s="30">
        <v>30</v>
      </c>
      <c r="B42" s="30" t="s">
        <v>49</v>
      </c>
      <c r="C42" s="30" t="s">
        <v>1185</v>
      </c>
      <c r="D42" s="30">
        <v>1</v>
      </c>
      <c r="E42" s="30" t="s">
        <v>1196</v>
      </c>
      <c r="F42" s="31">
        <v>8</v>
      </c>
      <c r="G42" s="30" t="s">
        <v>14</v>
      </c>
      <c r="H42" s="30" t="s">
        <v>35</v>
      </c>
      <c r="I42" s="30" t="s">
        <v>61</v>
      </c>
      <c r="J42" s="30"/>
      <c r="K42" s="30" t="s">
        <v>77</v>
      </c>
      <c r="L42" s="30" t="s">
        <v>1191</v>
      </c>
      <c r="M42" s="30">
        <v>5</v>
      </c>
      <c r="N42" s="30">
        <f t="shared" si="0"/>
        <v>8</v>
      </c>
      <c r="O42" s="30">
        <f t="shared" si="1"/>
        <v>40</v>
      </c>
      <c r="P42" s="30"/>
    </row>
    <row r="43" spans="1:16" ht="28.8" x14ac:dyDescent="0.25">
      <c r="A43" s="30">
        <v>31</v>
      </c>
      <c r="B43" s="30" t="s">
        <v>49</v>
      </c>
      <c r="C43" s="30" t="s">
        <v>1185</v>
      </c>
      <c r="D43" s="30">
        <v>1</v>
      </c>
      <c r="E43" s="30" t="s">
        <v>1197</v>
      </c>
      <c r="F43" s="31">
        <v>4</v>
      </c>
      <c r="G43" s="30" t="s">
        <v>14</v>
      </c>
      <c r="H43" s="30" t="s">
        <v>41</v>
      </c>
      <c r="I43" s="30" t="s">
        <v>31</v>
      </c>
      <c r="J43" s="30"/>
      <c r="K43" s="30" t="s">
        <v>80</v>
      </c>
      <c r="L43" s="30" t="s">
        <v>148</v>
      </c>
      <c r="M43" s="30">
        <v>4</v>
      </c>
      <c r="N43" s="30">
        <f t="shared" si="0"/>
        <v>4</v>
      </c>
      <c r="O43" s="30">
        <f t="shared" si="1"/>
        <v>16</v>
      </c>
      <c r="P43" s="30"/>
    </row>
    <row r="44" spans="1:16" ht="28.8" x14ac:dyDescent="0.25">
      <c r="A44" s="30">
        <v>32</v>
      </c>
      <c r="B44" s="30" t="s">
        <v>49</v>
      </c>
      <c r="C44" s="30" t="s">
        <v>1185</v>
      </c>
      <c r="D44" s="30">
        <v>1</v>
      </c>
      <c r="E44" s="30" t="s">
        <v>1198</v>
      </c>
      <c r="F44" s="31">
        <v>4</v>
      </c>
      <c r="G44" s="30" t="s">
        <v>14</v>
      </c>
      <c r="H44" s="30" t="s">
        <v>0</v>
      </c>
      <c r="I44" s="30" t="s">
        <v>32</v>
      </c>
      <c r="J44" s="30"/>
      <c r="K44" s="30" t="s">
        <v>80</v>
      </c>
      <c r="L44" s="30" t="s">
        <v>148</v>
      </c>
      <c r="M44" s="30">
        <v>4</v>
      </c>
      <c r="N44" s="30">
        <f t="shared" si="0"/>
        <v>4</v>
      </c>
      <c r="O44" s="30">
        <f t="shared" si="1"/>
        <v>16</v>
      </c>
      <c r="P44" s="30"/>
    </row>
    <row r="45" spans="1:16" x14ac:dyDescent="0.25">
      <c r="A45" s="30">
        <v>33</v>
      </c>
      <c r="B45" s="30" t="s">
        <v>49</v>
      </c>
      <c r="C45" s="30" t="s">
        <v>1185</v>
      </c>
      <c r="D45" s="30">
        <v>1</v>
      </c>
      <c r="E45" s="30" t="s">
        <v>1199</v>
      </c>
      <c r="F45" s="31">
        <v>1</v>
      </c>
      <c r="G45" s="30" t="s">
        <v>14</v>
      </c>
      <c r="H45" s="30" t="s">
        <v>0</v>
      </c>
      <c r="I45" s="30" t="s">
        <v>32</v>
      </c>
      <c r="J45" s="30"/>
      <c r="K45" s="30" t="s">
        <v>80</v>
      </c>
      <c r="L45" s="30" t="s">
        <v>148</v>
      </c>
      <c r="M45" s="30">
        <v>4</v>
      </c>
      <c r="N45" s="30">
        <f t="shared" si="0"/>
        <v>1</v>
      </c>
      <c r="O45" s="30">
        <f t="shared" si="1"/>
        <v>4</v>
      </c>
      <c r="P45" s="30"/>
    </row>
    <row r="46" spans="1:16" x14ac:dyDescent="0.25">
      <c r="A46" s="30">
        <v>46</v>
      </c>
      <c r="B46" s="30" t="s">
        <v>59</v>
      </c>
      <c r="C46" s="30" t="s">
        <v>59</v>
      </c>
      <c r="D46" s="30">
        <v>1</v>
      </c>
      <c r="E46" s="30" t="s">
        <v>1200</v>
      </c>
      <c r="F46" s="31">
        <v>1</v>
      </c>
      <c r="G46" s="30" t="s">
        <v>12</v>
      </c>
      <c r="H46" s="30" t="s">
        <v>37</v>
      </c>
      <c r="I46" s="30" t="s">
        <v>63</v>
      </c>
      <c r="J46" s="30" t="s">
        <v>1201</v>
      </c>
      <c r="K46" s="30" t="s">
        <v>1202</v>
      </c>
      <c r="L46" s="30" t="s">
        <v>367</v>
      </c>
      <c r="M46" s="30">
        <v>6.9</v>
      </c>
      <c r="N46" s="30">
        <f>D46*F46</f>
        <v>1</v>
      </c>
      <c r="O46" s="30">
        <f>M46*N46</f>
        <v>6.9</v>
      </c>
      <c r="P46" s="30"/>
    </row>
    <row r="47" spans="1:16" x14ac:dyDescent="0.25">
      <c r="A47" s="30">
        <v>47</v>
      </c>
      <c r="B47" s="30" t="s">
        <v>59</v>
      </c>
      <c r="C47" s="30" t="s">
        <v>59</v>
      </c>
      <c r="D47" s="30">
        <v>1</v>
      </c>
      <c r="E47" s="30" t="s">
        <v>1203</v>
      </c>
      <c r="F47" s="31">
        <v>1</v>
      </c>
      <c r="G47" s="30" t="s">
        <v>12</v>
      </c>
      <c r="H47" s="30" t="s">
        <v>37</v>
      </c>
      <c r="I47" s="30" t="s">
        <v>63</v>
      </c>
      <c r="J47" s="30" t="s">
        <v>1204</v>
      </c>
      <c r="K47" s="30" t="s">
        <v>1202</v>
      </c>
      <c r="L47" s="30" t="s">
        <v>537</v>
      </c>
      <c r="M47" s="30">
        <v>24</v>
      </c>
      <c r="N47" s="30">
        <f t="shared" si="0"/>
        <v>1</v>
      </c>
      <c r="O47" s="30">
        <f t="shared" si="1"/>
        <v>24</v>
      </c>
      <c r="P47" s="30"/>
    </row>
    <row r="48" spans="1:16" x14ac:dyDescent="0.25">
      <c r="A48" s="30">
        <v>48</v>
      </c>
      <c r="B48" s="30" t="s">
        <v>59</v>
      </c>
      <c r="C48" s="30" t="s">
        <v>59</v>
      </c>
      <c r="D48" s="30">
        <v>1</v>
      </c>
      <c r="E48" s="30" t="s">
        <v>1205</v>
      </c>
      <c r="F48" s="31">
        <v>3</v>
      </c>
      <c r="G48" s="30" t="s">
        <v>14</v>
      </c>
      <c r="H48" s="30" t="s">
        <v>37</v>
      </c>
      <c r="I48" s="30" t="s">
        <v>63</v>
      </c>
      <c r="J48" s="30" t="s">
        <v>1206</v>
      </c>
      <c r="K48" s="30" t="s">
        <v>1207</v>
      </c>
      <c r="L48" s="30" t="s">
        <v>1208</v>
      </c>
      <c r="M48" s="30">
        <v>4</v>
      </c>
      <c r="N48" s="30">
        <f t="shared" si="0"/>
        <v>3</v>
      </c>
      <c r="O48" s="30">
        <f t="shared" si="1"/>
        <v>12</v>
      </c>
      <c r="P48" s="30"/>
    </row>
    <row r="49" spans="1:16" x14ac:dyDescent="0.25">
      <c r="A49" s="30">
        <v>49</v>
      </c>
      <c r="B49" s="30" t="s">
        <v>59</v>
      </c>
      <c r="C49" s="30" t="s">
        <v>59</v>
      </c>
      <c r="D49" s="30">
        <v>1</v>
      </c>
      <c r="E49" s="30" t="s">
        <v>1209</v>
      </c>
      <c r="F49" s="31">
        <v>1</v>
      </c>
      <c r="G49" s="30" t="s">
        <v>14</v>
      </c>
      <c r="H49" s="30" t="s">
        <v>37</v>
      </c>
      <c r="I49" s="30" t="s">
        <v>63</v>
      </c>
      <c r="J49" s="30" t="s">
        <v>1210</v>
      </c>
      <c r="K49" s="30" t="s">
        <v>1211</v>
      </c>
      <c r="L49" s="30" t="s">
        <v>1212</v>
      </c>
      <c r="M49" s="30">
        <v>240</v>
      </c>
      <c r="N49" s="30">
        <f t="shared" si="0"/>
        <v>1</v>
      </c>
      <c r="O49" s="30">
        <f t="shared" si="1"/>
        <v>240</v>
      </c>
      <c r="P49" s="30"/>
    </row>
    <row r="50" spans="1:16" ht="28.8" x14ac:dyDescent="0.25">
      <c r="A50" s="30">
        <v>50</v>
      </c>
      <c r="B50" s="30" t="s">
        <v>59</v>
      </c>
      <c r="C50" s="30" t="s">
        <v>59</v>
      </c>
      <c r="D50" s="30">
        <v>1</v>
      </c>
      <c r="E50" s="30" t="s">
        <v>1213</v>
      </c>
      <c r="F50" s="31">
        <v>2</v>
      </c>
      <c r="G50" s="30" t="s">
        <v>14</v>
      </c>
      <c r="H50" s="30" t="s">
        <v>35</v>
      </c>
      <c r="I50" s="30" t="s">
        <v>61</v>
      </c>
      <c r="J50" s="30"/>
      <c r="K50" s="30" t="s">
        <v>77</v>
      </c>
      <c r="L50" s="30" t="s">
        <v>1191</v>
      </c>
      <c r="M50" s="30">
        <v>5</v>
      </c>
      <c r="N50" s="30">
        <f t="shared" si="0"/>
        <v>2</v>
      </c>
      <c r="O50" s="30">
        <f t="shared" si="1"/>
        <v>10</v>
      </c>
      <c r="P50" s="30"/>
    </row>
    <row r="51" spans="1:16" ht="28.8" x14ac:dyDescent="0.25">
      <c r="A51" s="30">
        <v>51</v>
      </c>
      <c r="B51" s="30" t="s">
        <v>59</v>
      </c>
      <c r="C51" s="30" t="s">
        <v>59</v>
      </c>
      <c r="D51" s="30">
        <v>1</v>
      </c>
      <c r="E51" s="30" t="s">
        <v>1214</v>
      </c>
      <c r="F51" s="31">
        <v>1</v>
      </c>
      <c r="G51" s="30" t="s">
        <v>14</v>
      </c>
      <c r="H51" s="30" t="s">
        <v>35</v>
      </c>
      <c r="I51" s="30" t="s">
        <v>61</v>
      </c>
      <c r="J51" s="30"/>
      <c r="K51" s="30" t="s">
        <v>77</v>
      </c>
      <c r="L51" s="30" t="s">
        <v>1167</v>
      </c>
      <c r="M51" s="30">
        <v>20</v>
      </c>
      <c r="N51" s="30">
        <f t="shared" si="0"/>
        <v>1</v>
      </c>
      <c r="O51" s="30">
        <f t="shared" si="1"/>
        <v>20</v>
      </c>
      <c r="P51" s="30"/>
    </row>
    <row r="52" spans="1:16" ht="28.8" x14ac:dyDescent="0.25">
      <c r="A52" s="30">
        <v>52</v>
      </c>
      <c r="B52" s="30" t="s">
        <v>59</v>
      </c>
      <c r="C52" s="30" t="s">
        <v>59</v>
      </c>
      <c r="D52" s="30">
        <v>1</v>
      </c>
      <c r="E52" s="30" t="s">
        <v>1215</v>
      </c>
      <c r="F52" s="31">
        <v>2</v>
      </c>
      <c r="G52" s="30" t="s">
        <v>14</v>
      </c>
      <c r="H52" s="30" t="s">
        <v>35</v>
      </c>
      <c r="I52" s="30" t="s">
        <v>61</v>
      </c>
      <c r="J52" s="30"/>
      <c r="K52" s="30" t="s">
        <v>77</v>
      </c>
      <c r="L52" s="30" t="s">
        <v>1167</v>
      </c>
      <c r="M52" s="30">
        <v>25</v>
      </c>
      <c r="N52" s="30">
        <f t="shared" si="0"/>
        <v>2</v>
      </c>
      <c r="O52" s="30">
        <f t="shared" si="1"/>
        <v>50</v>
      </c>
      <c r="P52" s="30"/>
    </row>
    <row r="53" spans="1:16" ht="28.8" x14ac:dyDescent="0.25">
      <c r="A53" s="30">
        <v>53</v>
      </c>
      <c r="B53" s="30" t="s">
        <v>59</v>
      </c>
      <c r="C53" s="30" t="s">
        <v>59</v>
      </c>
      <c r="D53" s="30">
        <v>1</v>
      </c>
      <c r="E53" s="30" t="s">
        <v>1216</v>
      </c>
      <c r="F53" s="31">
        <v>1</v>
      </c>
      <c r="G53" s="30" t="s">
        <v>14</v>
      </c>
      <c r="H53" s="30" t="s">
        <v>35</v>
      </c>
      <c r="I53" s="30" t="s">
        <v>61</v>
      </c>
      <c r="J53" s="30"/>
      <c r="K53" s="30" t="s">
        <v>77</v>
      </c>
      <c r="L53" s="30" t="s">
        <v>1167</v>
      </c>
      <c r="M53" s="30">
        <v>20</v>
      </c>
      <c r="N53" s="30">
        <f t="shared" si="0"/>
        <v>1</v>
      </c>
      <c r="O53" s="30">
        <f t="shared" si="1"/>
        <v>20</v>
      </c>
      <c r="P53" s="30"/>
    </row>
    <row r="54" spans="1:16" ht="28.8" x14ac:dyDescent="0.25">
      <c r="A54" s="30">
        <v>54</v>
      </c>
      <c r="B54" s="30" t="s">
        <v>59</v>
      </c>
      <c r="C54" s="30" t="s">
        <v>59</v>
      </c>
      <c r="D54" s="30">
        <v>1</v>
      </c>
      <c r="E54" s="30" t="s">
        <v>1217</v>
      </c>
      <c r="F54" s="31">
        <v>1</v>
      </c>
      <c r="G54" s="30" t="s">
        <v>14</v>
      </c>
      <c r="H54" s="30" t="s">
        <v>35</v>
      </c>
      <c r="I54" s="30" t="s">
        <v>61</v>
      </c>
      <c r="J54" s="30"/>
      <c r="K54" s="30" t="s">
        <v>77</v>
      </c>
      <c r="L54" s="30" t="s">
        <v>1167</v>
      </c>
      <c r="M54" s="30">
        <v>20</v>
      </c>
      <c r="N54" s="30">
        <f t="shared" si="0"/>
        <v>1</v>
      </c>
      <c r="O54" s="30">
        <f t="shared" si="1"/>
        <v>20</v>
      </c>
      <c r="P54" s="30"/>
    </row>
    <row r="55" spans="1:16" ht="28.8" x14ac:dyDescent="0.25">
      <c r="A55" s="30">
        <v>55</v>
      </c>
      <c r="B55" s="30" t="s">
        <v>59</v>
      </c>
      <c r="C55" s="30" t="s">
        <v>59</v>
      </c>
      <c r="D55" s="30">
        <v>1</v>
      </c>
      <c r="E55" s="30" t="s">
        <v>1218</v>
      </c>
      <c r="F55" s="31">
        <v>4</v>
      </c>
      <c r="G55" s="30" t="s">
        <v>14</v>
      </c>
      <c r="H55" s="30" t="s">
        <v>35</v>
      </c>
      <c r="I55" s="30" t="s">
        <v>61</v>
      </c>
      <c r="J55" s="30"/>
      <c r="K55" s="30" t="s">
        <v>77</v>
      </c>
      <c r="L55" s="30" t="s">
        <v>1167</v>
      </c>
      <c r="M55" s="30">
        <v>4</v>
      </c>
      <c r="N55" s="30">
        <f t="shared" si="0"/>
        <v>4</v>
      </c>
      <c r="O55" s="30">
        <f t="shared" si="1"/>
        <v>16</v>
      </c>
      <c r="P55" s="30"/>
    </row>
    <row r="56" spans="1:16" ht="28.8" x14ac:dyDescent="0.25">
      <c r="A56" s="30">
        <v>56</v>
      </c>
      <c r="B56" s="30" t="s">
        <v>59</v>
      </c>
      <c r="C56" s="30" t="s">
        <v>59</v>
      </c>
      <c r="D56" s="30">
        <v>1</v>
      </c>
      <c r="E56" s="30" t="s">
        <v>1219</v>
      </c>
      <c r="F56" s="31">
        <v>1</v>
      </c>
      <c r="G56" s="30" t="s">
        <v>14</v>
      </c>
      <c r="H56" s="30" t="s">
        <v>35</v>
      </c>
      <c r="I56" s="30" t="s">
        <v>61</v>
      </c>
      <c r="J56" s="30"/>
      <c r="K56" s="30" t="s">
        <v>77</v>
      </c>
      <c r="L56" s="30" t="s">
        <v>1167</v>
      </c>
      <c r="M56" s="30">
        <v>100</v>
      </c>
      <c r="N56" s="30">
        <f t="shared" si="0"/>
        <v>1</v>
      </c>
      <c r="O56" s="30">
        <f t="shared" si="1"/>
        <v>100</v>
      </c>
      <c r="P56" s="30"/>
    </row>
    <row r="57" spans="1:16" ht="28.8" x14ac:dyDescent="0.25">
      <c r="A57" s="30">
        <v>57</v>
      </c>
      <c r="B57" s="30" t="s">
        <v>59</v>
      </c>
      <c r="C57" s="30" t="s">
        <v>59</v>
      </c>
      <c r="D57" s="30">
        <v>1</v>
      </c>
      <c r="E57" s="30" t="s">
        <v>1220</v>
      </c>
      <c r="F57" s="31">
        <v>1</v>
      </c>
      <c r="G57" s="30" t="s">
        <v>14</v>
      </c>
      <c r="H57" s="30" t="s">
        <v>35</v>
      </c>
      <c r="I57" s="30" t="s">
        <v>61</v>
      </c>
      <c r="J57" s="30"/>
      <c r="K57" s="30" t="s">
        <v>77</v>
      </c>
      <c r="L57" s="30" t="s">
        <v>1167</v>
      </c>
      <c r="M57" s="30">
        <v>90</v>
      </c>
      <c r="N57" s="30">
        <f t="shared" si="0"/>
        <v>1</v>
      </c>
      <c r="O57" s="30">
        <f t="shared" si="1"/>
        <v>90</v>
      </c>
      <c r="P57" s="30"/>
    </row>
    <row r="58" spans="1:16" ht="28.8" x14ac:dyDescent="0.25">
      <c r="A58" s="30">
        <v>58</v>
      </c>
      <c r="B58" s="30" t="s">
        <v>59</v>
      </c>
      <c r="C58" s="30" t="s">
        <v>59</v>
      </c>
      <c r="D58" s="30">
        <v>1</v>
      </c>
      <c r="E58" s="30" t="s">
        <v>1221</v>
      </c>
      <c r="F58" s="31">
        <v>1</v>
      </c>
      <c r="G58" s="30" t="s">
        <v>14</v>
      </c>
      <c r="H58" s="30" t="s">
        <v>35</v>
      </c>
      <c r="I58" s="30" t="s">
        <v>61</v>
      </c>
      <c r="J58" s="30"/>
      <c r="K58" s="30" t="s">
        <v>77</v>
      </c>
      <c r="L58" s="30" t="s">
        <v>1222</v>
      </c>
      <c r="M58" s="30">
        <v>100</v>
      </c>
      <c r="N58" s="30">
        <f t="shared" si="0"/>
        <v>1</v>
      </c>
      <c r="O58" s="30">
        <f t="shared" si="1"/>
        <v>100</v>
      </c>
      <c r="P58" s="30"/>
    </row>
    <row r="59" spans="1:16" ht="28.8" x14ac:dyDescent="0.25">
      <c r="A59" s="30">
        <v>59</v>
      </c>
      <c r="B59" s="30" t="s">
        <v>59</v>
      </c>
      <c r="C59" s="30" t="s">
        <v>59</v>
      </c>
      <c r="D59" s="30">
        <v>1</v>
      </c>
      <c r="E59" s="30" t="s">
        <v>1223</v>
      </c>
      <c r="F59" s="31">
        <v>2</v>
      </c>
      <c r="G59" s="30" t="s">
        <v>14</v>
      </c>
      <c r="H59" s="30" t="s">
        <v>35</v>
      </c>
      <c r="I59" s="30" t="s">
        <v>61</v>
      </c>
      <c r="J59" s="30"/>
      <c r="K59" s="30" t="s">
        <v>77</v>
      </c>
      <c r="L59" s="30" t="s">
        <v>1167</v>
      </c>
      <c r="M59" s="30">
        <v>20</v>
      </c>
      <c r="N59" s="30">
        <f t="shared" si="0"/>
        <v>2</v>
      </c>
      <c r="O59" s="30">
        <f t="shared" si="1"/>
        <v>40</v>
      </c>
      <c r="P59" s="30"/>
    </row>
    <row r="60" spans="1:16" ht="28.8" x14ac:dyDescent="0.25">
      <c r="A60" s="30">
        <v>60</v>
      </c>
      <c r="B60" s="30" t="s">
        <v>59</v>
      </c>
      <c r="C60" s="30" t="s">
        <v>59</v>
      </c>
      <c r="D60" s="30">
        <v>1</v>
      </c>
      <c r="E60" s="30" t="s">
        <v>1224</v>
      </c>
      <c r="F60" s="31">
        <v>1</v>
      </c>
      <c r="G60" s="30" t="s">
        <v>14</v>
      </c>
      <c r="H60" s="30" t="s">
        <v>35</v>
      </c>
      <c r="I60" s="30" t="s">
        <v>61</v>
      </c>
      <c r="J60" s="30"/>
      <c r="K60" s="30" t="s">
        <v>77</v>
      </c>
      <c r="L60" s="30" t="s">
        <v>1191</v>
      </c>
      <c r="M60" s="30">
        <v>30</v>
      </c>
      <c r="N60" s="30">
        <f t="shared" si="0"/>
        <v>1</v>
      </c>
      <c r="O60" s="30">
        <f t="shared" si="1"/>
        <v>30</v>
      </c>
      <c r="P60" s="30"/>
    </row>
    <row r="61" spans="1:16" ht="28.8" x14ac:dyDescent="0.25">
      <c r="A61" s="30">
        <v>61</v>
      </c>
      <c r="B61" s="30" t="s">
        <v>59</v>
      </c>
      <c r="C61" s="30" t="s">
        <v>59</v>
      </c>
      <c r="D61" s="30">
        <v>1</v>
      </c>
      <c r="E61" s="30" t="s">
        <v>1225</v>
      </c>
      <c r="F61" s="31">
        <v>2</v>
      </c>
      <c r="G61" s="30" t="s">
        <v>14</v>
      </c>
      <c r="H61" s="30" t="s">
        <v>37</v>
      </c>
      <c r="I61" s="30" t="s">
        <v>63</v>
      </c>
      <c r="J61" s="30" t="s">
        <v>1226</v>
      </c>
      <c r="K61" s="30" t="s">
        <v>1227</v>
      </c>
      <c r="L61" s="30" t="s">
        <v>1228</v>
      </c>
      <c r="M61" s="30">
        <v>25</v>
      </c>
      <c r="N61" s="30">
        <f t="shared" si="0"/>
        <v>2</v>
      </c>
      <c r="O61" s="30">
        <f t="shared" si="1"/>
        <v>50</v>
      </c>
      <c r="P61" s="30"/>
    </row>
    <row r="62" spans="1:16" x14ac:dyDescent="0.25">
      <c r="A62" s="30">
        <v>62</v>
      </c>
      <c r="B62" s="30" t="s">
        <v>59</v>
      </c>
      <c r="C62" s="30" t="s">
        <v>59</v>
      </c>
      <c r="D62" s="30">
        <v>1</v>
      </c>
      <c r="E62" s="30" t="s">
        <v>1229</v>
      </c>
      <c r="F62" s="31">
        <v>1</v>
      </c>
      <c r="G62" s="30" t="s">
        <v>14</v>
      </c>
      <c r="H62" s="30" t="s">
        <v>10</v>
      </c>
      <c r="I62" s="30" t="s">
        <v>31</v>
      </c>
      <c r="J62" s="30"/>
      <c r="K62" s="30" t="s">
        <v>80</v>
      </c>
      <c r="L62" s="30" t="s">
        <v>1189</v>
      </c>
      <c r="M62" s="30">
        <v>12</v>
      </c>
      <c r="N62" s="30">
        <f t="shared" si="0"/>
        <v>1</v>
      </c>
      <c r="O62" s="30">
        <f t="shared" si="1"/>
        <v>12</v>
      </c>
      <c r="P62" s="30"/>
    </row>
    <row r="63" spans="1:16" x14ac:dyDescent="0.25">
      <c r="A63" s="30">
        <v>63</v>
      </c>
      <c r="B63" s="30" t="s">
        <v>59</v>
      </c>
      <c r="C63" s="30" t="s">
        <v>59</v>
      </c>
      <c r="D63" s="30">
        <v>1</v>
      </c>
      <c r="E63" s="30" t="s">
        <v>1230</v>
      </c>
      <c r="F63" s="31">
        <v>2</v>
      </c>
      <c r="G63" s="30" t="s">
        <v>14</v>
      </c>
      <c r="H63" s="30" t="s">
        <v>37</v>
      </c>
      <c r="I63" s="30" t="s">
        <v>63</v>
      </c>
      <c r="J63" s="30" t="s">
        <v>1231</v>
      </c>
      <c r="K63" s="30" t="s">
        <v>1232</v>
      </c>
      <c r="L63" s="30" t="s">
        <v>209</v>
      </c>
      <c r="M63" s="30">
        <v>5.25</v>
      </c>
      <c r="N63" s="30">
        <f t="shared" si="0"/>
        <v>2</v>
      </c>
      <c r="O63" s="30">
        <f t="shared" si="1"/>
        <v>10.5</v>
      </c>
      <c r="P63" s="30"/>
    </row>
    <row r="64" spans="1:16" x14ac:dyDescent="0.25">
      <c r="A64" s="30">
        <v>64</v>
      </c>
      <c r="B64" s="30" t="s">
        <v>59</v>
      </c>
      <c r="C64" s="30" t="s">
        <v>59</v>
      </c>
      <c r="D64" s="30">
        <v>1</v>
      </c>
      <c r="E64" s="30" t="s">
        <v>1233</v>
      </c>
      <c r="F64" s="31">
        <v>2</v>
      </c>
      <c r="G64" s="30" t="s">
        <v>14</v>
      </c>
      <c r="H64" s="30" t="s">
        <v>37</v>
      </c>
      <c r="I64" s="30" t="s">
        <v>63</v>
      </c>
      <c r="J64" s="30" t="s">
        <v>1234</v>
      </c>
      <c r="K64" s="30" t="s">
        <v>1235</v>
      </c>
      <c r="L64" s="30" t="s">
        <v>1231</v>
      </c>
      <c r="M64" s="30">
        <v>4.5</v>
      </c>
      <c r="N64" s="30">
        <f t="shared" si="0"/>
        <v>2</v>
      </c>
      <c r="O64" s="30">
        <f t="shared" si="1"/>
        <v>9</v>
      </c>
      <c r="P64" s="30"/>
    </row>
    <row r="65" spans="1:16" ht="28.8" x14ac:dyDescent="0.25">
      <c r="A65" s="30">
        <v>65</v>
      </c>
      <c r="B65" s="30" t="s">
        <v>59</v>
      </c>
      <c r="C65" s="30" t="s">
        <v>59</v>
      </c>
      <c r="D65" s="30">
        <v>1</v>
      </c>
      <c r="E65" s="30" t="s">
        <v>1236</v>
      </c>
      <c r="F65" s="31">
        <v>1</v>
      </c>
      <c r="G65" s="30" t="s">
        <v>14</v>
      </c>
      <c r="H65" s="30" t="s">
        <v>22</v>
      </c>
      <c r="I65" s="30" t="s">
        <v>31</v>
      </c>
      <c r="J65" s="30"/>
      <c r="K65" s="30" t="s">
        <v>80</v>
      </c>
      <c r="L65" s="30" t="s">
        <v>209</v>
      </c>
      <c r="M65" s="30">
        <v>20</v>
      </c>
      <c r="N65" s="30">
        <f t="shared" si="0"/>
        <v>1</v>
      </c>
      <c r="O65" s="30">
        <f t="shared" si="1"/>
        <v>20</v>
      </c>
      <c r="P65" s="30"/>
    </row>
    <row r="66" spans="1:16" x14ac:dyDescent="0.25">
      <c r="A66" s="30">
        <v>66</v>
      </c>
      <c r="B66" s="30" t="s">
        <v>59</v>
      </c>
      <c r="C66" s="30" t="s">
        <v>59</v>
      </c>
      <c r="D66" s="30">
        <v>1</v>
      </c>
      <c r="E66" s="30" t="s">
        <v>1237</v>
      </c>
      <c r="F66" s="31">
        <v>1</v>
      </c>
      <c r="G66" s="30" t="s">
        <v>14</v>
      </c>
      <c r="H66" s="30" t="s">
        <v>22</v>
      </c>
      <c r="I66" s="30" t="s">
        <v>31</v>
      </c>
      <c r="J66" s="30"/>
      <c r="K66" s="30" t="s">
        <v>80</v>
      </c>
      <c r="L66" s="30" t="s">
        <v>209</v>
      </c>
      <c r="M66" s="30">
        <v>15</v>
      </c>
      <c r="N66" s="30">
        <f>D66*F66</f>
        <v>1</v>
      </c>
      <c r="O66" s="30">
        <f>M66*N66</f>
        <v>15</v>
      </c>
      <c r="P66" s="30"/>
    </row>
    <row r="67" spans="1:16" x14ac:dyDescent="0.25">
      <c r="A67" s="30">
        <v>67</v>
      </c>
      <c r="B67" s="30" t="s">
        <v>59</v>
      </c>
      <c r="C67" s="30" t="s">
        <v>59</v>
      </c>
      <c r="D67" s="30">
        <v>1</v>
      </c>
      <c r="E67" s="30" t="s">
        <v>1238</v>
      </c>
      <c r="F67" s="31">
        <v>2</v>
      </c>
      <c r="G67" s="30" t="s">
        <v>14</v>
      </c>
      <c r="H67" s="30" t="s">
        <v>22</v>
      </c>
      <c r="I67" s="30" t="s">
        <v>31</v>
      </c>
      <c r="J67" s="30"/>
      <c r="K67" s="30" t="s">
        <v>80</v>
      </c>
      <c r="L67" s="30" t="s">
        <v>209</v>
      </c>
      <c r="M67" s="30">
        <v>3</v>
      </c>
      <c r="N67" s="30">
        <f>D67*F67</f>
        <v>2</v>
      </c>
      <c r="O67" s="30">
        <f>M67*N67</f>
        <v>6</v>
      </c>
      <c r="P67" s="30"/>
    </row>
    <row r="68" spans="1:16" x14ac:dyDescent="0.25">
      <c r="A68" s="30">
        <v>68</v>
      </c>
      <c r="B68" s="30" t="s">
        <v>59</v>
      </c>
      <c r="C68" s="30" t="s">
        <v>59</v>
      </c>
      <c r="D68" s="30">
        <v>1</v>
      </c>
      <c r="E68" s="30" t="s">
        <v>1239</v>
      </c>
      <c r="F68" s="31">
        <v>2</v>
      </c>
      <c r="G68" s="30" t="s">
        <v>14</v>
      </c>
      <c r="H68" s="30" t="s">
        <v>22</v>
      </c>
      <c r="I68" s="30" t="s">
        <v>31</v>
      </c>
      <c r="J68" s="30"/>
      <c r="K68" s="30" t="s">
        <v>80</v>
      </c>
      <c r="L68" s="30" t="s">
        <v>209</v>
      </c>
      <c r="M68" s="30">
        <v>15</v>
      </c>
      <c r="N68" s="30">
        <f>D68*F68</f>
        <v>2</v>
      </c>
      <c r="O68" s="30">
        <f>M68*N68</f>
        <v>30</v>
      </c>
      <c r="P68" s="30"/>
    </row>
    <row r="69" spans="1:16" x14ac:dyDescent="0.25">
      <c r="A69" s="30">
        <v>69</v>
      </c>
      <c r="B69" s="30" t="s">
        <v>59</v>
      </c>
      <c r="C69" s="30" t="s">
        <v>59</v>
      </c>
      <c r="D69" s="30">
        <v>1</v>
      </c>
      <c r="E69" s="30" t="s">
        <v>1240</v>
      </c>
      <c r="F69" s="31">
        <v>1</v>
      </c>
      <c r="G69" s="30" t="s">
        <v>14</v>
      </c>
      <c r="H69" s="30" t="s">
        <v>22</v>
      </c>
      <c r="I69" s="30" t="s">
        <v>31</v>
      </c>
      <c r="J69" s="30"/>
      <c r="K69" s="30" t="s">
        <v>80</v>
      </c>
      <c r="L69" s="30" t="s">
        <v>209</v>
      </c>
      <c r="M69" s="30">
        <v>20</v>
      </c>
      <c r="N69" s="30">
        <f>D69*F69</f>
        <v>1</v>
      </c>
      <c r="O69" s="30">
        <f>M69*N69</f>
        <v>20</v>
      </c>
      <c r="P69" s="30"/>
    </row>
    <row r="70" spans="1:16" x14ac:dyDescent="0.25">
      <c r="A70" s="30">
        <v>70</v>
      </c>
      <c r="B70" s="30" t="s">
        <v>59</v>
      </c>
      <c r="C70" s="30" t="s">
        <v>59</v>
      </c>
      <c r="D70" s="30">
        <v>1</v>
      </c>
      <c r="E70" s="30" t="s">
        <v>1241</v>
      </c>
      <c r="F70" s="31">
        <v>2</v>
      </c>
      <c r="G70" s="30" t="s">
        <v>14</v>
      </c>
      <c r="H70" s="30" t="s">
        <v>22</v>
      </c>
      <c r="I70" s="30" t="s">
        <v>31</v>
      </c>
      <c r="J70" s="30"/>
      <c r="K70" s="30" t="s">
        <v>80</v>
      </c>
      <c r="L70" s="30" t="s">
        <v>209</v>
      </c>
      <c r="M70" s="30">
        <v>15</v>
      </c>
      <c r="N70" s="30">
        <f>D70*F70</f>
        <v>2</v>
      </c>
      <c r="O70" s="30">
        <f>M70*N70</f>
        <v>30</v>
      </c>
      <c r="P70" s="30"/>
    </row>
    <row r="71" spans="1:16" x14ac:dyDescent="0.35">
      <c r="N71" s="28" t="s">
        <v>7</v>
      </c>
      <c r="O71" s="26">
        <f>SUM(表1_3678[父模块该物料总价
（计算）])</f>
        <v>10608.4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workbookViewId="0">
      <selection activeCell="H27" sqref="H27"/>
    </sheetView>
  </sheetViews>
  <sheetFormatPr defaultColWidth="9" defaultRowHeight="15.6" x14ac:dyDescent="0.25"/>
  <cols>
    <col min="1" max="1" width="12.6640625" style="2" customWidth="1"/>
    <col min="2" max="2" width="17.6640625" style="2" customWidth="1"/>
    <col min="3" max="3" width="15.77734375" style="2" customWidth="1"/>
    <col min="4" max="16384" width="9" style="2"/>
  </cols>
  <sheetData>
    <row r="1" spans="1:3" ht="33.6" customHeight="1" x14ac:dyDescent="0.25">
      <c r="A1" s="4" t="s">
        <v>15</v>
      </c>
      <c r="B1" s="4" t="s">
        <v>16</v>
      </c>
      <c r="C1" s="4" t="s">
        <v>17</v>
      </c>
    </row>
    <row r="2" spans="1:3" x14ac:dyDescent="0.25">
      <c r="A2" s="2" t="s">
        <v>14</v>
      </c>
      <c r="B2" s="2" t="s">
        <v>23</v>
      </c>
      <c r="C2" s="2" t="s">
        <v>30</v>
      </c>
    </row>
    <row r="3" spans="1:3" x14ac:dyDescent="0.25">
      <c r="A3" s="5" t="s">
        <v>13</v>
      </c>
      <c r="B3" s="2" t="s">
        <v>1</v>
      </c>
      <c r="C3" s="2" t="s">
        <v>32</v>
      </c>
    </row>
    <row r="4" spans="1:3" x14ac:dyDescent="0.25">
      <c r="A4" s="2" t="s">
        <v>21</v>
      </c>
      <c r="B4" s="2" t="s">
        <v>36</v>
      </c>
      <c r="C4" s="2" t="s">
        <v>62</v>
      </c>
    </row>
    <row r="5" spans="1:3" x14ac:dyDescent="0.25">
      <c r="A5" s="2" t="s">
        <v>42</v>
      </c>
      <c r="B5" s="2" t="s">
        <v>0</v>
      </c>
      <c r="C5" s="2" t="s">
        <v>64</v>
      </c>
    </row>
    <row r="6" spans="1:3" x14ac:dyDescent="0.25">
      <c r="B6" s="2" t="s">
        <v>34</v>
      </c>
      <c r="C6" s="2" t="s">
        <v>24</v>
      </c>
    </row>
    <row r="7" spans="1:3" x14ac:dyDescent="0.25">
      <c r="B7" s="2" t="s">
        <v>58</v>
      </c>
      <c r="C7" s="2" t="s">
        <v>19</v>
      </c>
    </row>
    <row r="8" spans="1:3" x14ac:dyDescent="0.25">
      <c r="B8" s="2" t="s">
        <v>38</v>
      </c>
    </row>
    <row r="9" spans="1:3" x14ac:dyDescent="0.25">
      <c r="B9" s="2" t="s">
        <v>2</v>
      </c>
    </row>
    <row r="10" spans="1:3" x14ac:dyDescent="0.25">
      <c r="B10" s="2" t="s">
        <v>55</v>
      </c>
    </row>
    <row r="11" spans="1:3" x14ac:dyDescent="0.25">
      <c r="B11" s="2" t="s">
        <v>26</v>
      </c>
    </row>
    <row r="12" spans="1:3" x14ac:dyDescent="0.25">
      <c r="B12" s="2" t="s">
        <v>28</v>
      </c>
    </row>
    <row r="13" spans="1:3" x14ac:dyDescent="0.25">
      <c r="B13" s="2" t="s">
        <v>19</v>
      </c>
    </row>
    <row r="14" spans="1:3" x14ac:dyDescent="0.25">
      <c r="B14" s="5" t="s">
        <v>43</v>
      </c>
    </row>
    <row r="20" ht="12" customHeight="1" x14ac:dyDescent="0.25"/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"/>
  <sheetViews>
    <sheetView tabSelected="1" workbookViewId="0">
      <selection activeCell="F15" sqref="F15"/>
    </sheetView>
  </sheetViews>
  <sheetFormatPr defaultColWidth="9" defaultRowHeight="15.6" x14ac:dyDescent="0.25"/>
  <cols>
    <col min="1" max="1" width="30.6640625" style="2" customWidth="1"/>
    <col min="2" max="2" width="21.21875" style="2" customWidth="1"/>
    <col min="3" max="3" width="15.88671875" style="2" customWidth="1"/>
    <col min="4" max="5" width="16.109375" style="2" customWidth="1"/>
    <col min="6" max="6" width="14.77734375" style="2" customWidth="1"/>
    <col min="7" max="16384" width="9" style="2"/>
  </cols>
  <sheetData>
    <row r="1" spans="1:6" ht="16.2" x14ac:dyDescent="0.25">
      <c r="A1" s="12" t="s">
        <v>110</v>
      </c>
      <c r="B1" s="12" t="s">
        <v>5</v>
      </c>
      <c r="C1" s="12" t="s">
        <v>4</v>
      </c>
      <c r="D1" s="12" t="s">
        <v>6</v>
      </c>
      <c r="E1" s="12" t="s">
        <v>101</v>
      </c>
      <c r="F1" s="12" t="s">
        <v>7</v>
      </c>
    </row>
    <row r="2" spans="1:6" ht="16.5" x14ac:dyDescent="0.25">
      <c r="A2" s="2" t="s">
        <v>22</v>
      </c>
      <c r="B2" s="2">
        <f>SUMIF(表1[工艺类别
（下拉菜单）],表4[[#This Row],[工艺类别]],表1[父模块该物料总价
（计算）])</f>
        <v>1233.0999999999999</v>
      </c>
      <c r="C2" s="2">
        <f>SUMIF(表1_34[工艺类别
（下拉菜单）],表4[[#This Row],[工艺类别]],表1_34[父模块该物料总价
（计算）])</f>
        <v>2852</v>
      </c>
      <c r="D2" s="2">
        <f>SUMIF(表1_3[工艺类别
（下拉菜单）],表4[[#This Row],[工艺类别]],表1_3[父模块该物料总价
（计算）])</f>
        <v>2858</v>
      </c>
      <c r="E2" s="2">
        <f>SUMIF(表1_36[工艺类别
（下拉菜单）],表4[[#This Row],[工艺类别]],表1_36[父模块该物料总价
（计算）])</f>
        <v>1130</v>
      </c>
      <c r="F2" s="2">
        <f>SUM(表4[[#This Row],[步兵机器人]:[其他机器人]])</f>
        <v>8073.1</v>
      </c>
    </row>
    <row r="3" spans="1:6" ht="16.5" x14ac:dyDescent="0.25">
      <c r="A3" s="2" t="s">
        <v>10</v>
      </c>
      <c r="B3" s="2">
        <f>SUMIF(表1[工艺类别
（下拉菜单）],表4[[#This Row],[工艺类别]],表1[父模块该物料总价
（计算）])</f>
        <v>0</v>
      </c>
      <c r="C3" s="2">
        <f>SUMIF(表1_34[工艺类别
（下拉菜单）],表4[[#This Row],[工艺类别]],表1_34[父模块该物料总价
（计算）])</f>
        <v>50</v>
      </c>
      <c r="D3" s="2">
        <f>SUMIF(表1_3[工艺类别
（下拉菜单）],表4[[#This Row],[工艺类别]],表1_3[父模块该物料总价
（计算）])</f>
        <v>0</v>
      </c>
      <c r="E3" s="2">
        <f>SUMIF(表1_36[工艺类别
（下拉菜单）],表4[[#This Row],[工艺类别]],表1_36[父模块该物料总价
（计算）])</f>
        <v>0</v>
      </c>
      <c r="F3" s="2">
        <f>SUM(表4[[#This Row],[步兵机器人]:[其他机器人]])</f>
        <v>50</v>
      </c>
    </row>
    <row r="4" spans="1:6" ht="16.5" x14ac:dyDescent="0.25">
      <c r="A4" s="2" t="s">
        <v>35</v>
      </c>
      <c r="B4" s="2">
        <f>SUMIF(表1[工艺类别
（下拉菜单）],表4[[#This Row],[工艺类别]],表1[父模块该物料总价
（计算）])</f>
        <v>2040</v>
      </c>
      <c r="C4" s="2">
        <f>SUMIF(表1_34[工艺类别
（下拉菜单）],表4[[#This Row],[工艺类别]],表1_34[父模块该物料总价
（计算）])</f>
        <v>1740</v>
      </c>
      <c r="D4" s="2">
        <f>SUMIF(表1_3[工艺类别
（下拉菜单）],表4[[#This Row],[工艺类别]],表1_3[父模块该物料总价
（计算）])</f>
        <v>900</v>
      </c>
      <c r="E4" s="2">
        <f>SUMIF(表1_36[工艺类别
（下拉菜单）],表4[[#This Row],[工艺类别]],表1_36[父模块该物料总价
（计算）])</f>
        <v>936.24000000000012</v>
      </c>
      <c r="F4" s="2">
        <f>SUM(表4[[#This Row],[步兵机器人]:[其他机器人]])</f>
        <v>5616.24</v>
      </c>
    </row>
    <row r="5" spans="1:6" ht="16.5" x14ac:dyDescent="0.25">
      <c r="A5" s="2" t="s">
        <v>41</v>
      </c>
      <c r="B5" s="2">
        <f>SUMIF(表1[工艺类别
（下拉菜单）],表4[[#This Row],[工艺类别]],表1[父模块该物料总价
（计算）])</f>
        <v>318</v>
      </c>
      <c r="C5" s="2">
        <f>SUMIF(表1_34[工艺类别
（下拉菜单）],表4[[#This Row],[工艺类别]],表1_34[父模块该物料总价
（计算）])</f>
        <v>0</v>
      </c>
      <c r="D5" s="2">
        <f>SUMIF(表1_3[工艺类别
（下拉菜单）],表4[[#This Row],[工艺类别]],表1_3[父模块该物料总价
（计算）])</f>
        <v>1238.6100000000001</v>
      </c>
      <c r="E5" s="2">
        <f>SUMIF(表1_36[工艺类别
（下拉菜单）],表4[[#This Row],[工艺类别]],表1_36[父模块该物料总价
（计算）])</f>
        <v>680</v>
      </c>
      <c r="F5" s="2">
        <f>SUM(表4[[#This Row],[步兵机器人]:[其他机器人]])</f>
        <v>2236.61</v>
      </c>
    </row>
    <row r="6" spans="1:6" ht="16.5" x14ac:dyDescent="0.25">
      <c r="A6" s="2" t="s">
        <v>33</v>
      </c>
      <c r="B6" s="2">
        <f>SUMIF(表1[工艺类别
（下拉菜单）],表4[[#This Row],[工艺类别]],表1[父模块该物料总价
（计算）])</f>
        <v>0</v>
      </c>
      <c r="C6" s="2">
        <f>SUMIF(表1_34[工艺类别
（下拉菜单）],表4[[#This Row],[工艺类别]],表1_34[父模块该物料总价
（计算）])</f>
        <v>0</v>
      </c>
      <c r="D6" s="2">
        <f>SUMIF(表1_3[工艺类别
（下拉菜单）],表4[[#This Row],[工艺类别]],表1_3[父模块该物料总价
（计算）])</f>
        <v>0</v>
      </c>
      <c r="E6" s="2">
        <f>SUMIF(表1_36[工艺类别
（下拉菜单）],表4[[#This Row],[工艺类别]],表1_36[父模块该物料总价
（计算）])</f>
        <v>75</v>
      </c>
      <c r="F6" s="2">
        <f>SUM(表4[[#This Row],[步兵机器人]:[其他机器人]])</f>
        <v>75</v>
      </c>
    </row>
    <row r="7" spans="1:6" ht="16.5" x14ac:dyDescent="0.25">
      <c r="A7" s="2" t="s">
        <v>9</v>
      </c>
      <c r="B7" s="2">
        <f>SUMIF(表1[工艺类别
（下拉菜单）],表4[[#This Row],[工艺类别]],表1[父模块该物料总价
（计算）])</f>
        <v>0</v>
      </c>
      <c r="C7" s="2">
        <f>SUMIF(表1_34[工艺类别
（下拉菜单）],表4[[#This Row],[工艺类别]],表1_34[父模块该物料总价
（计算）])</f>
        <v>0</v>
      </c>
      <c r="D7" s="2">
        <f>SUMIF(表1_3[工艺类别
（下拉菜单）],表4[[#This Row],[工艺类别]],表1_3[父模块该物料总价
（计算）])</f>
        <v>0</v>
      </c>
      <c r="E7" s="2">
        <f>SUMIF(表1_36[工艺类别
（下拉菜单）],表4[[#This Row],[工艺类别]],表1_36[父模块该物料总价
（计算）])</f>
        <v>120</v>
      </c>
      <c r="F7" s="2">
        <f>SUM(表4[[#This Row],[步兵机器人]:[其他机器人]])</f>
        <v>120</v>
      </c>
    </row>
    <row r="8" spans="1:6" ht="16.5" x14ac:dyDescent="0.25">
      <c r="A8" s="2" t="s">
        <v>37</v>
      </c>
      <c r="B8" s="2">
        <f>SUMIF(表1[工艺类别
（下拉菜单）],表4[[#This Row],[工艺类别]],表1[父模块该物料总价
（计算）])</f>
        <v>142.99000000000007</v>
      </c>
      <c r="C8" s="2">
        <f>SUMIF(表1_34[工艺类别
（下拉菜单）],表4[[#This Row],[工艺类别]],表1_34[父模块该物料总价
（计算）])</f>
        <v>3339.8700000000003</v>
      </c>
      <c r="D8" s="2">
        <f>SUMIF(表1_3[工艺类别
（下拉菜单）],表4[[#This Row],[工艺类别]],表1_3[父模块该物料总价
（计算）])</f>
        <v>845.46066666666673</v>
      </c>
      <c r="E8" s="2">
        <f>SUMIF(表1_36[工艺类别
（下拉菜单）],表4[[#This Row],[工艺类别]],表1_36[父模块该物料总价
（计算）])</f>
        <v>220.79999999999998</v>
      </c>
      <c r="F8" s="2">
        <f>SUM(表4[[#This Row],[步兵机器人]:[其他机器人]])</f>
        <v>4549.1206666666676</v>
      </c>
    </row>
    <row r="9" spans="1:6" ht="16.5" x14ac:dyDescent="0.25">
      <c r="A9" s="2" t="s">
        <v>25</v>
      </c>
      <c r="B9" s="2">
        <f>SUMIF(表1[工艺类别
（下拉菜单）],表4[[#This Row],[工艺类别]],表1[父模块该物料总价
（计算）])</f>
        <v>8195</v>
      </c>
      <c r="C9" s="2">
        <f>SUMIF(表1_34[工艺类别
（下拉菜单）],表4[[#This Row],[工艺类别]],表1_34[父模块该物料总价
（计算）])</f>
        <v>0</v>
      </c>
      <c r="D9" s="2">
        <f>SUMIF(表1_3[工艺类别
（下拉菜单）],表4[[#This Row],[工艺类别]],表1_3[父模块该物料总价
（计算）])</f>
        <v>7927</v>
      </c>
      <c r="E9" s="2">
        <f>SUMIF(表1_36[工艺类别
（下拉菜单）],表4[[#This Row],[工艺类别]],表1_36[父模块该物料总价
（计算）])</f>
        <v>8517.1</v>
      </c>
      <c r="F9" s="2">
        <f>SUM(表4[[#This Row],[步兵机器人]:[其他机器人]])</f>
        <v>24639.1</v>
      </c>
    </row>
    <row r="10" spans="1:6" ht="16.5" x14ac:dyDescent="0.25">
      <c r="A10" s="2" t="s">
        <v>27</v>
      </c>
      <c r="B10" s="2">
        <f>SUMIF(表1[工艺类别
（下拉菜单）],表4[[#This Row],[工艺类别]],表1[父模块该物料总价
（计算）])</f>
        <v>19197</v>
      </c>
      <c r="C10" s="2">
        <f>SUMIF(表1_34[工艺类别
（下拉菜单）],表4[[#This Row],[工艺类别]],表1_34[父模块该物料总价
（计算）])</f>
        <v>16370</v>
      </c>
      <c r="D10" s="2">
        <f>SUMIF(表1_3[工艺类别
（下拉菜单）],表4[[#This Row],[工艺类别]],表1_3[父模块该物料总价
（计算）])</f>
        <v>20198</v>
      </c>
      <c r="E10" s="2">
        <f>SUMIF(表1_36[工艺类别
（下拉菜单）],表4[[#This Row],[工艺类别]],表1_36[父模块该物料总价
（计算）])</f>
        <v>11812.6</v>
      </c>
      <c r="F10" s="2">
        <f>SUM(表4[[#This Row],[步兵机器人]:[其他机器人]])</f>
        <v>67577.600000000006</v>
      </c>
    </row>
    <row r="11" spans="1:6" ht="16.5" x14ac:dyDescent="0.25">
      <c r="A11" s="2" t="s">
        <v>18</v>
      </c>
      <c r="B11" s="2">
        <f>SUMIF(表1[工艺类别
（下拉菜单）],表4[[#This Row],[工艺类别]],表1[父模块该物料总价
（计算）])</f>
        <v>200</v>
      </c>
      <c r="C11" s="2">
        <f>SUMIF(表1_34[工艺类别
（下拉菜单）],表4[[#This Row],[工艺类别]],表1_34[父模块该物料总价
（计算）])</f>
        <v>0</v>
      </c>
      <c r="D11" s="2">
        <f>SUMIF(表1_3[工艺类别
（下拉菜单）],表4[[#This Row],[工艺类别]],表1_3[父模块该物料总价
（计算）])</f>
        <v>925</v>
      </c>
      <c r="E11" s="2">
        <f>SUMIF(表1_36[工艺类别
（下拉菜单）],表4[[#This Row],[工艺类别]],表1_36[父模块该物料总价
（计算）])</f>
        <v>0</v>
      </c>
      <c r="F11" s="2">
        <f>SUM(表4[[#This Row],[步兵机器人]:[其他机器人]])</f>
        <v>1125</v>
      </c>
    </row>
    <row r="12" spans="1:6" ht="16.5" x14ac:dyDescent="0.25">
      <c r="A12" s="6"/>
      <c r="B12" s="6"/>
      <c r="C12" s="6"/>
      <c r="D12" s="6"/>
      <c r="E12" s="6"/>
      <c r="F12" s="6"/>
    </row>
    <row r="14" spans="1:6" ht="16.5" x14ac:dyDescent="0.25">
      <c r="A14" s="2" t="s">
        <v>69</v>
      </c>
      <c r="B14" s="2">
        <f>SUM(B2:B10)</f>
        <v>31126.09</v>
      </c>
      <c r="C14" s="2">
        <f>SUM(C2:C10)</f>
        <v>24351.870000000003</v>
      </c>
      <c r="D14" s="2">
        <f t="shared" ref="D14:F14" si="0">SUM(D2:D10)</f>
        <v>33967.070666666667</v>
      </c>
      <c r="E14" s="2">
        <f t="shared" si="0"/>
        <v>23491.74</v>
      </c>
      <c r="F14" s="2">
        <f t="shared" si="0"/>
        <v>112936.77066666668</v>
      </c>
    </row>
    <row r="15" spans="1:6" ht="16.5" x14ac:dyDescent="0.25">
      <c r="A15" s="2" t="s">
        <v>70</v>
      </c>
      <c r="B15" s="2">
        <f>SUMIF(表1[采购方式
（下拉菜单）],"赞助",表1[父模块该物料总价
（计算）])</f>
        <v>0</v>
      </c>
      <c r="C15" s="2">
        <f>SUMIF(表1_34[采购方式
（下拉菜单）],"赞助",表1_34[父模块该物料总价
（计算）])</f>
        <v>0</v>
      </c>
      <c r="D15" s="2">
        <f>SUMIF(表1_3[采购方式
（下拉菜单）],"赞助",表1_3[父模块该物料总价
（计算）])</f>
        <v>0</v>
      </c>
      <c r="E15" s="2">
        <f>SUMIF(表1_36[采购方式
（下拉菜单）],"赞助",表1_36[父模块该物料总价
（计算）])</f>
        <v>0</v>
      </c>
      <c r="F15" s="2">
        <f>SUM(B15:E15)</f>
        <v>0</v>
      </c>
    </row>
    <row r="16" spans="1:6" ht="16.5" x14ac:dyDescent="0.25">
      <c r="A16" s="2" t="s">
        <v>71</v>
      </c>
      <c r="B16" s="2">
        <f>B14-B15</f>
        <v>31126.09</v>
      </c>
      <c r="C16" s="2">
        <f t="shared" ref="C16:F16" si="1">C14-C15</f>
        <v>24351.870000000003</v>
      </c>
      <c r="D16" s="2">
        <f t="shared" si="1"/>
        <v>33967.070666666667</v>
      </c>
      <c r="E16" s="2">
        <f t="shared" si="1"/>
        <v>23491.74</v>
      </c>
      <c r="F16" s="2">
        <f t="shared" si="1"/>
        <v>112936.77066666668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workbookViewId="0">
      <pane ySplit="1" topLeftCell="A2" activePane="bottomLeft" state="frozen"/>
      <selection activeCell="E22" sqref="E22"/>
      <selection pane="bottomLeft" activeCell="I8" sqref="I8"/>
    </sheetView>
  </sheetViews>
  <sheetFormatPr defaultColWidth="12.21875" defaultRowHeight="14.4" x14ac:dyDescent="0.25"/>
  <cols>
    <col min="1" max="1" width="7.109375" style="3" customWidth="1"/>
    <col min="2" max="4" width="12.21875" style="3"/>
    <col min="5" max="5" width="21.6640625" style="3" bestFit="1" customWidth="1"/>
    <col min="6" max="7" width="12.21875" style="3"/>
    <col min="8" max="8" width="15.21875" style="3" customWidth="1"/>
    <col min="9" max="9" width="15.109375" style="3" customWidth="1"/>
    <col min="10" max="10" width="17.21875" style="3" customWidth="1"/>
    <col min="11" max="11" width="15.109375" style="3" customWidth="1"/>
    <col min="12" max="12" width="20.21875" style="3" bestFit="1" customWidth="1"/>
    <col min="13" max="13" width="14.21875" style="3" customWidth="1"/>
    <col min="14" max="14" width="12.21875" style="7"/>
    <col min="15" max="16384" width="12.21875" style="3"/>
  </cols>
  <sheetData>
    <row r="1" spans="1:16" ht="62.4" x14ac:dyDescent="0.25">
      <c r="A1" s="4" t="s">
        <v>40</v>
      </c>
      <c r="B1" s="8" t="s">
        <v>88</v>
      </c>
      <c r="C1" s="8" t="s">
        <v>89</v>
      </c>
      <c r="D1" s="8" t="s">
        <v>52</v>
      </c>
      <c r="E1" s="8" t="s">
        <v>73</v>
      </c>
      <c r="F1" s="9" t="s">
        <v>87</v>
      </c>
      <c r="G1" s="4" t="s">
        <v>53</v>
      </c>
      <c r="H1" s="4" t="s">
        <v>50</v>
      </c>
      <c r="I1" s="4" t="s">
        <v>51</v>
      </c>
      <c r="J1" s="8" t="s">
        <v>76</v>
      </c>
      <c r="K1" s="8" t="s">
        <v>79</v>
      </c>
      <c r="L1" s="16" t="s">
        <v>100</v>
      </c>
      <c r="M1" s="10" t="s">
        <v>75</v>
      </c>
      <c r="N1" s="11" t="s">
        <v>66</v>
      </c>
      <c r="O1" s="11" t="s">
        <v>67</v>
      </c>
      <c r="P1" s="4" t="s">
        <v>39</v>
      </c>
    </row>
    <row r="2" spans="1:16" s="15" customFormat="1" ht="28.8" x14ac:dyDescent="0.25">
      <c r="A2" s="17">
        <v>1</v>
      </c>
      <c r="B2" s="17" t="s">
        <v>59</v>
      </c>
      <c r="C2" s="17" t="s">
        <v>112</v>
      </c>
      <c r="D2" s="17">
        <v>1</v>
      </c>
      <c r="E2" s="17" t="s">
        <v>113</v>
      </c>
      <c r="F2" s="18">
        <v>8</v>
      </c>
      <c r="G2" s="17" t="s">
        <v>13</v>
      </c>
      <c r="H2" s="17" t="s">
        <v>28</v>
      </c>
      <c r="I2" s="2" t="s">
        <v>64</v>
      </c>
      <c r="J2" s="17" t="s">
        <v>114</v>
      </c>
      <c r="K2" s="17" t="s">
        <v>115</v>
      </c>
      <c r="L2" s="17"/>
      <c r="M2" s="17">
        <v>88.25</v>
      </c>
      <c r="N2" s="17">
        <f>D2*F2</f>
        <v>8</v>
      </c>
      <c r="O2" s="17">
        <f>M2*N2</f>
        <v>706</v>
      </c>
      <c r="P2" s="17"/>
    </row>
    <row r="3" spans="1:16" s="15" customFormat="1" ht="28.8" x14ac:dyDescent="0.25">
      <c r="A3" s="17">
        <v>2</v>
      </c>
      <c r="B3" s="17" t="s">
        <v>59</v>
      </c>
      <c r="C3" s="17" t="s">
        <v>112</v>
      </c>
      <c r="D3" s="17">
        <v>1</v>
      </c>
      <c r="E3" s="17" t="s">
        <v>116</v>
      </c>
      <c r="F3" s="18">
        <v>4</v>
      </c>
      <c r="G3" s="17" t="s">
        <v>13</v>
      </c>
      <c r="H3" s="17" t="s">
        <v>28</v>
      </c>
      <c r="I3" s="2" t="s">
        <v>64</v>
      </c>
      <c r="J3" s="17" t="s">
        <v>117</v>
      </c>
      <c r="K3" s="17" t="s">
        <v>115</v>
      </c>
      <c r="L3" s="17"/>
      <c r="M3" s="17">
        <v>353</v>
      </c>
      <c r="N3" s="17">
        <f>D3*F3</f>
        <v>4</v>
      </c>
      <c r="O3" s="17">
        <f t="shared" ref="O3:O43" si="0">M3*N3</f>
        <v>1412</v>
      </c>
      <c r="P3" s="17"/>
    </row>
    <row r="4" spans="1:16" s="15" customFormat="1" ht="28.8" x14ac:dyDescent="0.25">
      <c r="A4" s="17">
        <v>3</v>
      </c>
      <c r="B4" s="17" t="s">
        <v>59</v>
      </c>
      <c r="C4" s="17" t="s">
        <v>112</v>
      </c>
      <c r="D4" s="17">
        <v>1</v>
      </c>
      <c r="E4" s="17" t="s">
        <v>118</v>
      </c>
      <c r="F4" s="18">
        <v>1</v>
      </c>
      <c r="G4" s="17" t="s">
        <v>13</v>
      </c>
      <c r="H4" s="17" t="s">
        <v>28</v>
      </c>
      <c r="I4" s="2" t="s">
        <v>64</v>
      </c>
      <c r="J4" s="17" t="s">
        <v>119</v>
      </c>
      <c r="K4" s="17" t="s">
        <v>115</v>
      </c>
      <c r="L4" s="17"/>
      <c r="M4" s="17">
        <v>594</v>
      </c>
      <c r="N4" s="17">
        <f t="shared" ref="N4:N43" si="1">D4*F4</f>
        <v>1</v>
      </c>
      <c r="O4" s="17">
        <f t="shared" si="0"/>
        <v>594</v>
      </c>
      <c r="P4" s="17"/>
    </row>
    <row r="5" spans="1:16" s="15" customFormat="1" ht="28.8" x14ac:dyDescent="0.25">
      <c r="A5" s="17">
        <v>4</v>
      </c>
      <c r="B5" s="17" t="s">
        <v>59</v>
      </c>
      <c r="C5" s="17" t="s">
        <v>112</v>
      </c>
      <c r="D5" s="17">
        <v>1</v>
      </c>
      <c r="E5" s="17" t="s">
        <v>120</v>
      </c>
      <c r="F5" s="18">
        <v>1</v>
      </c>
      <c r="G5" s="17" t="s">
        <v>13</v>
      </c>
      <c r="H5" s="17" t="s">
        <v>28</v>
      </c>
      <c r="I5" s="2" t="s">
        <v>64</v>
      </c>
      <c r="J5" s="17" t="s">
        <v>121</v>
      </c>
      <c r="K5" s="17" t="s">
        <v>115</v>
      </c>
      <c r="L5" s="17"/>
      <c r="M5" s="17">
        <v>620</v>
      </c>
      <c r="N5" s="17">
        <f t="shared" si="1"/>
        <v>1</v>
      </c>
      <c r="O5" s="17">
        <f t="shared" si="0"/>
        <v>620</v>
      </c>
      <c r="P5" s="17"/>
    </row>
    <row r="6" spans="1:16" s="15" customFormat="1" ht="28.8" x14ac:dyDescent="0.25">
      <c r="A6" s="17">
        <v>5</v>
      </c>
      <c r="B6" s="17" t="s">
        <v>59</v>
      </c>
      <c r="C6" s="17" t="s">
        <v>112</v>
      </c>
      <c r="D6" s="17">
        <v>1</v>
      </c>
      <c r="E6" s="17" t="s">
        <v>122</v>
      </c>
      <c r="F6" s="18">
        <v>1</v>
      </c>
      <c r="G6" s="17" t="s">
        <v>13</v>
      </c>
      <c r="H6" s="17" t="s">
        <v>28</v>
      </c>
      <c r="I6" s="2" t="s">
        <v>64</v>
      </c>
      <c r="J6" s="17" t="s">
        <v>123</v>
      </c>
      <c r="K6" s="17" t="s">
        <v>115</v>
      </c>
      <c r="L6" s="17"/>
      <c r="M6" s="17">
        <v>630</v>
      </c>
      <c r="N6" s="17">
        <f t="shared" si="1"/>
        <v>1</v>
      </c>
      <c r="O6" s="17">
        <f t="shared" si="0"/>
        <v>630</v>
      </c>
      <c r="P6" s="17"/>
    </row>
    <row r="7" spans="1:16" s="15" customFormat="1" ht="28.8" x14ac:dyDescent="0.25">
      <c r="A7" s="17">
        <v>6</v>
      </c>
      <c r="B7" s="17" t="s">
        <v>59</v>
      </c>
      <c r="C7" s="17" t="s">
        <v>112</v>
      </c>
      <c r="D7" s="17">
        <v>1</v>
      </c>
      <c r="E7" s="17" t="s">
        <v>124</v>
      </c>
      <c r="F7" s="18">
        <v>1</v>
      </c>
      <c r="G7" s="17" t="s">
        <v>13</v>
      </c>
      <c r="H7" s="17" t="s">
        <v>28</v>
      </c>
      <c r="I7" s="2" t="s">
        <v>64</v>
      </c>
      <c r="J7" s="17" t="s">
        <v>125</v>
      </c>
      <c r="K7" s="17" t="s">
        <v>115</v>
      </c>
      <c r="L7" s="17"/>
      <c r="M7" s="17">
        <v>288</v>
      </c>
      <c r="N7" s="17">
        <f t="shared" si="1"/>
        <v>1</v>
      </c>
      <c r="O7" s="17">
        <f t="shared" si="0"/>
        <v>288</v>
      </c>
      <c r="P7" s="17"/>
    </row>
    <row r="8" spans="1:16" s="15" customFormat="1" ht="43.2" x14ac:dyDescent="0.25">
      <c r="A8" s="17">
        <v>7</v>
      </c>
      <c r="B8" s="17" t="s">
        <v>59</v>
      </c>
      <c r="C8" s="17" t="s">
        <v>112</v>
      </c>
      <c r="D8" s="17">
        <v>1</v>
      </c>
      <c r="E8" s="17" t="s">
        <v>126</v>
      </c>
      <c r="F8" s="18">
        <v>1</v>
      </c>
      <c r="G8" s="17" t="s">
        <v>13</v>
      </c>
      <c r="H8" s="17" t="s">
        <v>28</v>
      </c>
      <c r="I8" s="17" t="s">
        <v>64</v>
      </c>
      <c r="J8" s="17" t="s">
        <v>127</v>
      </c>
      <c r="K8" s="17" t="s">
        <v>115</v>
      </c>
      <c r="L8" s="17"/>
      <c r="M8" s="17">
        <v>99</v>
      </c>
      <c r="N8" s="17">
        <f t="shared" si="1"/>
        <v>1</v>
      </c>
      <c r="O8" s="17">
        <f t="shared" si="0"/>
        <v>99</v>
      </c>
      <c r="P8" s="17"/>
    </row>
    <row r="9" spans="1:16" s="15" customFormat="1" x14ac:dyDescent="0.25">
      <c r="A9" s="17">
        <v>8</v>
      </c>
      <c r="B9" s="17" t="s">
        <v>59</v>
      </c>
      <c r="C9" s="17" t="s">
        <v>128</v>
      </c>
      <c r="D9" s="17">
        <v>1</v>
      </c>
      <c r="E9" s="17" t="s">
        <v>129</v>
      </c>
      <c r="F9" s="18">
        <v>1</v>
      </c>
      <c r="G9" s="17" t="s">
        <v>13</v>
      </c>
      <c r="H9" s="17" t="s">
        <v>28</v>
      </c>
      <c r="I9" s="17" t="s">
        <v>64</v>
      </c>
      <c r="J9" s="17"/>
      <c r="K9" s="17" t="s">
        <v>115</v>
      </c>
      <c r="L9" s="17"/>
      <c r="M9" s="17">
        <v>199</v>
      </c>
      <c r="N9" s="17">
        <f t="shared" si="1"/>
        <v>1</v>
      </c>
      <c r="O9" s="17">
        <f t="shared" si="0"/>
        <v>199</v>
      </c>
      <c r="P9" s="17"/>
    </row>
    <row r="10" spans="1:16" s="15" customFormat="1" x14ac:dyDescent="0.25">
      <c r="A10" s="17">
        <v>9</v>
      </c>
      <c r="B10" s="17" t="s">
        <v>59</v>
      </c>
      <c r="C10" s="17" t="s">
        <v>128</v>
      </c>
      <c r="D10" s="17">
        <v>1</v>
      </c>
      <c r="E10" s="17" t="s">
        <v>130</v>
      </c>
      <c r="F10" s="18">
        <v>1</v>
      </c>
      <c r="G10" s="17" t="s">
        <v>13</v>
      </c>
      <c r="H10" s="17" t="s">
        <v>28</v>
      </c>
      <c r="I10" s="17" t="s">
        <v>64</v>
      </c>
      <c r="J10" s="17" t="s">
        <v>131</v>
      </c>
      <c r="K10" s="17" t="s">
        <v>115</v>
      </c>
      <c r="L10" s="17"/>
      <c r="M10" s="17">
        <v>1599</v>
      </c>
      <c r="N10" s="17">
        <f t="shared" si="1"/>
        <v>1</v>
      </c>
      <c r="O10" s="17">
        <f t="shared" si="0"/>
        <v>1599</v>
      </c>
      <c r="P10" s="17"/>
    </row>
    <row r="11" spans="1:16" s="15" customFormat="1" x14ac:dyDescent="0.25">
      <c r="A11" s="17">
        <v>10</v>
      </c>
      <c r="B11" s="17" t="s">
        <v>59</v>
      </c>
      <c r="C11" s="17" t="s">
        <v>128</v>
      </c>
      <c r="D11" s="17">
        <v>1</v>
      </c>
      <c r="E11" s="17" t="s">
        <v>132</v>
      </c>
      <c r="F11" s="18">
        <v>1</v>
      </c>
      <c r="G11" s="17" t="s">
        <v>13</v>
      </c>
      <c r="H11" s="17" t="s">
        <v>19</v>
      </c>
      <c r="I11" s="17" t="s">
        <v>30</v>
      </c>
      <c r="J11" s="17"/>
      <c r="K11" s="17" t="s">
        <v>80</v>
      </c>
      <c r="L11" s="17"/>
      <c r="M11" s="17">
        <v>200</v>
      </c>
      <c r="N11" s="17">
        <f t="shared" si="1"/>
        <v>1</v>
      </c>
      <c r="O11" s="17">
        <f t="shared" si="0"/>
        <v>200</v>
      </c>
      <c r="P11" s="17"/>
    </row>
    <row r="12" spans="1:16" s="15" customFormat="1" x14ac:dyDescent="0.25">
      <c r="A12" s="17">
        <v>11</v>
      </c>
      <c r="B12" s="17" t="s">
        <v>59</v>
      </c>
      <c r="C12" s="17" t="s">
        <v>128</v>
      </c>
      <c r="D12" s="17">
        <v>1</v>
      </c>
      <c r="E12" s="17" t="s">
        <v>133</v>
      </c>
      <c r="F12" s="18">
        <v>1</v>
      </c>
      <c r="G12" s="17" t="s">
        <v>13</v>
      </c>
      <c r="H12" s="17" t="s">
        <v>26</v>
      </c>
      <c r="I12" s="17" t="s">
        <v>64</v>
      </c>
      <c r="J12" s="17"/>
      <c r="K12" s="17" t="s">
        <v>134</v>
      </c>
      <c r="L12" s="17"/>
      <c r="M12" s="17">
        <v>779</v>
      </c>
      <c r="N12" s="17">
        <f t="shared" si="1"/>
        <v>1</v>
      </c>
      <c r="O12" s="17">
        <f t="shared" si="0"/>
        <v>779</v>
      </c>
      <c r="P12" s="17"/>
    </row>
    <row r="13" spans="1:16" s="15" customFormat="1" x14ac:dyDescent="0.25">
      <c r="A13" s="17">
        <v>12</v>
      </c>
      <c r="B13" s="17" t="s">
        <v>59</v>
      </c>
      <c r="C13" s="17" t="s">
        <v>128</v>
      </c>
      <c r="D13" s="17">
        <v>1</v>
      </c>
      <c r="E13" s="17" t="s">
        <v>135</v>
      </c>
      <c r="F13" s="18">
        <v>1</v>
      </c>
      <c r="G13" s="17" t="s">
        <v>13</v>
      </c>
      <c r="H13" s="17" t="s">
        <v>26</v>
      </c>
      <c r="I13" s="17" t="s">
        <v>64</v>
      </c>
      <c r="J13" s="17"/>
      <c r="K13" s="17" t="s">
        <v>134</v>
      </c>
      <c r="L13" s="17" t="s">
        <v>136</v>
      </c>
      <c r="M13" s="17">
        <v>549</v>
      </c>
      <c r="N13" s="17">
        <f t="shared" si="1"/>
        <v>1</v>
      </c>
      <c r="O13" s="17">
        <f t="shared" si="0"/>
        <v>549</v>
      </c>
      <c r="P13" s="17"/>
    </row>
    <row r="14" spans="1:16" ht="28.8" x14ac:dyDescent="0.25">
      <c r="A14" s="17">
        <v>13</v>
      </c>
      <c r="B14" s="17" t="s">
        <v>59</v>
      </c>
      <c r="C14" s="17" t="s">
        <v>128</v>
      </c>
      <c r="D14" s="17">
        <v>1</v>
      </c>
      <c r="E14" s="17" t="s">
        <v>137</v>
      </c>
      <c r="F14" s="18">
        <v>2</v>
      </c>
      <c r="G14" s="17" t="s">
        <v>13</v>
      </c>
      <c r="H14" s="17" t="s">
        <v>28</v>
      </c>
      <c r="I14" s="17" t="s">
        <v>64</v>
      </c>
      <c r="J14" s="17"/>
      <c r="K14" s="17" t="s">
        <v>115</v>
      </c>
      <c r="L14" s="17"/>
      <c r="M14" s="17">
        <v>89</v>
      </c>
      <c r="N14" s="17">
        <f t="shared" si="1"/>
        <v>2</v>
      </c>
      <c r="O14" s="17">
        <f t="shared" si="0"/>
        <v>178</v>
      </c>
      <c r="P14" s="17"/>
    </row>
    <row r="15" spans="1:16" x14ac:dyDescent="0.25">
      <c r="A15" s="17">
        <v>14</v>
      </c>
      <c r="B15" s="17" t="s">
        <v>59</v>
      </c>
      <c r="C15" s="17" t="s">
        <v>128</v>
      </c>
      <c r="D15" s="17">
        <v>1</v>
      </c>
      <c r="E15" s="17" t="s">
        <v>138</v>
      </c>
      <c r="F15" s="18">
        <v>1</v>
      </c>
      <c r="G15" s="17" t="s">
        <v>13</v>
      </c>
      <c r="H15" s="17" t="s">
        <v>28</v>
      </c>
      <c r="I15" s="17" t="s">
        <v>64</v>
      </c>
      <c r="J15" s="17"/>
      <c r="K15" s="17" t="s">
        <v>115</v>
      </c>
      <c r="L15" s="17"/>
      <c r="M15" s="17">
        <v>369</v>
      </c>
      <c r="N15" s="17">
        <f t="shared" si="1"/>
        <v>1</v>
      </c>
      <c r="O15" s="17">
        <f t="shared" si="0"/>
        <v>369</v>
      </c>
      <c r="P15" s="17"/>
    </row>
    <row r="16" spans="1:16" x14ac:dyDescent="0.25">
      <c r="A16" s="17">
        <v>15</v>
      </c>
      <c r="B16" s="17" t="s">
        <v>59</v>
      </c>
      <c r="C16" s="17" t="s">
        <v>128</v>
      </c>
      <c r="D16" s="17">
        <v>1</v>
      </c>
      <c r="E16" s="17" t="s">
        <v>139</v>
      </c>
      <c r="F16" s="18">
        <v>1</v>
      </c>
      <c r="G16" s="17" t="s">
        <v>14</v>
      </c>
      <c r="H16" s="17" t="s">
        <v>23</v>
      </c>
      <c r="I16" s="17" t="s">
        <v>62</v>
      </c>
      <c r="J16" s="17"/>
      <c r="K16" s="17" t="s">
        <v>140</v>
      </c>
      <c r="L16" s="17" t="s">
        <v>141</v>
      </c>
      <c r="M16" s="17">
        <v>50</v>
      </c>
      <c r="N16" s="17">
        <f t="shared" si="1"/>
        <v>1</v>
      </c>
      <c r="O16" s="17">
        <f t="shared" si="0"/>
        <v>50</v>
      </c>
      <c r="P16" s="17"/>
    </row>
    <row r="17" spans="1:18" x14ac:dyDescent="0.25">
      <c r="A17" s="17">
        <v>16</v>
      </c>
      <c r="B17" s="17" t="s">
        <v>59</v>
      </c>
      <c r="C17" s="17" t="s">
        <v>128</v>
      </c>
      <c r="D17" s="17">
        <v>1</v>
      </c>
      <c r="E17" s="17" t="s">
        <v>142</v>
      </c>
      <c r="F17" s="18">
        <v>1</v>
      </c>
      <c r="G17" s="17" t="s">
        <v>14</v>
      </c>
      <c r="H17" s="17" t="s">
        <v>36</v>
      </c>
      <c r="I17" s="17" t="s">
        <v>32</v>
      </c>
      <c r="J17" s="17"/>
      <c r="K17" s="17" t="s">
        <v>80</v>
      </c>
      <c r="L17" s="17" t="s">
        <v>143</v>
      </c>
      <c r="M17" s="17">
        <v>300</v>
      </c>
      <c r="N17" s="17">
        <f t="shared" si="1"/>
        <v>1</v>
      </c>
      <c r="O17" s="17">
        <f t="shared" si="0"/>
        <v>300</v>
      </c>
      <c r="P17" s="17"/>
    </row>
    <row r="18" spans="1:18" x14ac:dyDescent="0.25">
      <c r="A18" s="17">
        <v>17</v>
      </c>
      <c r="B18" s="17" t="s">
        <v>59</v>
      </c>
      <c r="C18" s="17" t="s">
        <v>128</v>
      </c>
      <c r="D18" s="17">
        <v>1</v>
      </c>
      <c r="E18" s="17" t="s">
        <v>144</v>
      </c>
      <c r="F18" s="18">
        <v>12</v>
      </c>
      <c r="G18" s="17" t="s">
        <v>14</v>
      </c>
      <c r="H18" s="17" t="s">
        <v>23</v>
      </c>
      <c r="I18" s="17" t="s">
        <v>64</v>
      </c>
      <c r="J18" s="17" t="s">
        <v>145</v>
      </c>
      <c r="K18" s="17" t="s">
        <v>146</v>
      </c>
      <c r="L18" s="17" t="s">
        <v>141</v>
      </c>
      <c r="M18" s="17">
        <v>4</v>
      </c>
      <c r="N18" s="17">
        <f t="shared" si="1"/>
        <v>12</v>
      </c>
      <c r="O18" s="17">
        <f t="shared" si="0"/>
        <v>48</v>
      </c>
      <c r="P18" s="17"/>
    </row>
    <row r="19" spans="1:18" x14ac:dyDescent="0.25">
      <c r="A19" s="17">
        <v>18</v>
      </c>
      <c r="B19" s="17" t="s">
        <v>59</v>
      </c>
      <c r="C19" s="17" t="s">
        <v>128</v>
      </c>
      <c r="D19" s="17">
        <v>1</v>
      </c>
      <c r="E19" s="17" t="s">
        <v>147</v>
      </c>
      <c r="F19" s="18">
        <v>4</v>
      </c>
      <c r="G19" s="17" t="s">
        <v>14</v>
      </c>
      <c r="H19" s="17" t="s">
        <v>0</v>
      </c>
      <c r="I19" s="17" t="s">
        <v>32</v>
      </c>
      <c r="J19" s="17"/>
      <c r="K19" s="17" t="s">
        <v>80</v>
      </c>
      <c r="L19" s="17" t="s">
        <v>148</v>
      </c>
      <c r="M19" s="17">
        <v>14</v>
      </c>
      <c r="N19" s="17">
        <f t="shared" si="1"/>
        <v>4</v>
      </c>
      <c r="O19" s="17">
        <f t="shared" si="0"/>
        <v>56</v>
      </c>
      <c r="P19" s="17"/>
      <c r="R19" s="3" t="s">
        <v>3</v>
      </c>
    </row>
    <row r="20" spans="1:18" x14ac:dyDescent="0.25">
      <c r="A20" s="17">
        <v>19</v>
      </c>
      <c r="B20" s="17" t="s">
        <v>59</v>
      </c>
      <c r="C20" s="17" t="s">
        <v>128</v>
      </c>
      <c r="D20" s="17">
        <v>1</v>
      </c>
      <c r="E20" s="17" t="s">
        <v>149</v>
      </c>
      <c r="F20" s="18">
        <v>4</v>
      </c>
      <c r="G20" s="17" t="s">
        <v>14</v>
      </c>
      <c r="H20" s="17" t="s">
        <v>0</v>
      </c>
      <c r="I20" s="17" t="s">
        <v>32</v>
      </c>
      <c r="J20" s="17"/>
      <c r="K20" s="17" t="s">
        <v>80</v>
      </c>
      <c r="L20" s="17" t="s">
        <v>148</v>
      </c>
      <c r="M20" s="17">
        <v>10</v>
      </c>
      <c r="N20" s="17">
        <f t="shared" si="1"/>
        <v>4</v>
      </c>
      <c r="O20" s="17">
        <f t="shared" si="0"/>
        <v>40</v>
      </c>
      <c r="P20" s="17"/>
    </row>
    <row r="21" spans="1:18" x14ac:dyDescent="0.25">
      <c r="A21" s="17">
        <v>20</v>
      </c>
      <c r="B21" s="17" t="s">
        <v>59</v>
      </c>
      <c r="C21" s="17" t="s">
        <v>128</v>
      </c>
      <c r="D21" s="17">
        <v>1</v>
      </c>
      <c r="E21" s="17" t="s">
        <v>150</v>
      </c>
      <c r="F21" s="18">
        <v>4</v>
      </c>
      <c r="G21" s="17" t="s">
        <v>14</v>
      </c>
      <c r="H21" s="17" t="s">
        <v>0</v>
      </c>
      <c r="I21" s="17" t="s">
        <v>32</v>
      </c>
      <c r="J21" s="17"/>
      <c r="K21" s="17" t="s">
        <v>80</v>
      </c>
      <c r="L21" s="17" t="s">
        <v>148</v>
      </c>
      <c r="M21" s="17">
        <v>10</v>
      </c>
      <c r="N21" s="17">
        <f t="shared" si="1"/>
        <v>4</v>
      </c>
      <c r="O21" s="17">
        <f t="shared" si="0"/>
        <v>40</v>
      </c>
      <c r="P21" s="17"/>
    </row>
    <row r="22" spans="1:18" x14ac:dyDescent="0.25">
      <c r="A22" s="17">
        <v>21</v>
      </c>
      <c r="B22" s="17" t="s">
        <v>59</v>
      </c>
      <c r="C22" s="17" t="s">
        <v>128</v>
      </c>
      <c r="D22" s="17">
        <v>1</v>
      </c>
      <c r="E22" s="17" t="s">
        <v>151</v>
      </c>
      <c r="F22" s="18">
        <v>1</v>
      </c>
      <c r="G22" s="17" t="s">
        <v>14</v>
      </c>
      <c r="H22" s="17" t="s">
        <v>0</v>
      </c>
      <c r="I22" s="17" t="s">
        <v>32</v>
      </c>
      <c r="J22" s="17"/>
      <c r="K22" s="17" t="s">
        <v>80</v>
      </c>
      <c r="L22" s="17" t="s">
        <v>148</v>
      </c>
      <c r="M22" s="17">
        <v>12</v>
      </c>
      <c r="N22" s="17">
        <f t="shared" si="1"/>
        <v>1</v>
      </c>
      <c r="O22" s="17">
        <f t="shared" si="0"/>
        <v>12</v>
      </c>
      <c r="P22" s="17"/>
    </row>
    <row r="23" spans="1:18" x14ac:dyDescent="0.25">
      <c r="A23" s="17">
        <v>22</v>
      </c>
      <c r="B23" s="17" t="s">
        <v>59</v>
      </c>
      <c r="C23" s="17" t="s">
        <v>128</v>
      </c>
      <c r="D23" s="17">
        <v>1</v>
      </c>
      <c r="E23" s="17" t="s">
        <v>152</v>
      </c>
      <c r="F23" s="18">
        <v>8</v>
      </c>
      <c r="G23" s="17" t="s">
        <v>14</v>
      </c>
      <c r="H23" s="17" t="s">
        <v>58</v>
      </c>
      <c r="I23" s="17" t="s">
        <v>62</v>
      </c>
      <c r="J23" s="17" t="s">
        <v>153</v>
      </c>
      <c r="K23" s="17" t="s">
        <v>154</v>
      </c>
      <c r="L23" s="17" t="s">
        <v>155</v>
      </c>
      <c r="M23" s="17">
        <v>5</v>
      </c>
      <c r="N23" s="17">
        <f t="shared" si="1"/>
        <v>8</v>
      </c>
      <c r="O23" s="17">
        <f t="shared" si="0"/>
        <v>40</v>
      </c>
      <c r="P23" s="17"/>
    </row>
    <row r="24" spans="1:18" x14ac:dyDescent="0.25">
      <c r="A24" s="17">
        <v>23</v>
      </c>
      <c r="B24" s="17" t="s">
        <v>59</v>
      </c>
      <c r="C24" s="17" t="s">
        <v>128</v>
      </c>
      <c r="D24" s="17">
        <v>1</v>
      </c>
      <c r="E24" s="17" t="s">
        <v>156</v>
      </c>
      <c r="F24" s="18">
        <v>18</v>
      </c>
      <c r="G24" s="17" t="s">
        <v>14</v>
      </c>
      <c r="H24" s="17" t="s">
        <v>38</v>
      </c>
      <c r="I24" s="17" t="s">
        <v>64</v>
      </c>
      <c r="J24" s="17" t="s">
        <v>157</v>
      </c>
      <c r="K24" s="17" t="s">
        <v>158</v>
      </c>
      <c r="L24" s="17" t="s">
        <v>159</v>
      </c>
      <c r="M24" s="17">
        <f>2.8/40</f>
        <v>6.9999999999999993E-2</v>
      </c>
      <c r="N24" s="17">
        <f t="shared" si="1"/>
        <v>18</v>
      </c>
      <c r="O24" s="17">
        <f t="shared" si="0"/>
        <v>1.2599999999999998</v>
      </c>
      <c r="P24" s="17"/>
    </row>
    <row r="25" spans="1:18" x14ac:dyDescent="0.25">
      <c r="A25" s="17">
        <v>24</v>
      </c>
      <c r="B25" s="17" t="s">
        <v>59</v>
      </c>
      <c r="C25" s="17" t="s">
        <v>128</v>
      </c>
      <c r="D25" s="17">
        <v>1</v>
      </c>
      <c r="E25" s="17" t="s">
        <v>156</v>
      </c>
      <c r="F25" s="18">
        <v>12</v>
      </c>
      <c r="G25" s="17" t="s">
        <v>14</v>
      </c>
      <c r="H25" s="17" t="s">
        <v>38</v>
      </c>
      <c r="I25" s="17" t="s">
        <v>64</v>
      </c>
      <c r="J25" s="17" t="s">
        <v>160</v>
      </c>
      <c r="K25" s="17" t="s">
        <v>158</v>
      </c>
      <c r="L25" s="17" t="s">
        <v>159</v>
      </c>
      <c r="M25" s="17">
        <v>0.1</v>
      </c>
      <c r="N25" s="17">
        <f t="shared" si="1"/>
        <v>12</v>
      </c>
      <c r="O25" s="17">
        <f t="shared" si="0"/>
        <v>1.2000000000000002</v>
      </c>
      <c r="P25" s="17"/>
    </row>
    <row r="26" spans="1:18" x14ac:dyDescent="0.25">
      <c r="A26" s="17">
        <v>25</v>
      </c>
      <c r="B26" s="17" t="s">
        <v>59</v>
      </c>
      <c r="C26" s="17" t="s">
        <v>128</v>
      </c>
      <c r="D26" s="17">
        <v>1</v>
      </c>
      <c r="E26" s="17" t="s">
        <v>156</v>
      </c>
      <c r="F26" s="18">
        <v>4</v>
      </c>
      <c r="G26" s="17" t="s">
        <v>14</v>
      </c>
      <c r="H26" s="17" t="s">
        <v>38</v>
      </c>
      <c r="I26" s="17" t="s">
        <v>64</v>
      </c>
      <c r="J26" s="17" t="s">
        <v>161</v>
      </c>
      <c r="K26" s="17" t="s">
        <v>158</v>
      </c>
      <c r="L26" s="17" t="s">
        <v>162</v>
      </c>
      <c r="M26" s="17">
        <v>0.1</v>
      </c>
      <c r="N26" s="17">
        <f t="shared" si="1"/>
        <v>4</v>
      </c>
      <c r="O26" s="17">
        <f t="shared" si="0"/>
        <v>0.4</v>
      </c>
      <c r="P26" s="17"/>
    </row>
    <row r="27" spans="1:18" x14ac:dyDescent="0.25">
      <c r="A27" s="17">
        <v>26</v>
      </c>
      <c r="B27" s="17" t="s">
        <v>59</v>
      </c>
      <c r="C27" s="17" t="s">
        <v>128</v>
      </c>
      <c r="D27" s="17">
        <v>1</v>
      </c>
      <c r="E27" s="17" t="s">
        <v>163</v>
      </c>
      <c r="F27" s="18">
        <v>50</v>
      </c>
      <c r="G27" s="17" t="s">
        <v>14</v>
      </c>
      <c r="H27" s="17" t="s">
        <v>38</v>
      </c>
      <c r="I27" s="17" t="s">
        <v>64</v>
      </c>
      <c r="J27" s="17" t="s">
        <v>164</v>
      </c>
      <c r="K27" s="17" t="s">
        <v>158</v>
      </c>
      <c r="L27" s="17" t="s">
        <v>165</v>
      </c>
      <c r="M27" s="17">
        <v>0.1</v>
      </c>
      <c r="N27" s="17">
        <f t="shared" si="1"/>
        <v>50</v>
      </c>
      <c r="O27" s="17">
        <f t="shared" si="0"/>
        <v>5</v>
      </c>
      <c r="P27" s="17"/>
    </row>
    <row r="28" spans="1:18" x14ac:dyDescent="0.25">
      <c r="A28" s="17">
        <v>27</v>
      </c>
      <c r="B28" s="17" t="s">
        <v>59</v>
      </c>
      <c r="C28" s="17" t="s">
        <v>166</v>
      </c>
      <c r="D28" s="17">
        <v>4</v>
      </c>
      <c r="E28" s="17" t="s">
        <v>163</v>
      </c>
      <c r="F28" s="18">
        <v>6</v>
      </c>
      <c r="G28" s="17" t="s">
        <v>14</v>
      </c>
      <c r="H28" s="17" t="s">
        <v>38</v>
      </c>
      <c r="I28" s="17" t="s">
        <v>64</v>
      </c>
      <c r="J28" s="17" t="s">
        <v>167</v>
      </c>
      <c r="K28" s="17" t="s">
        <v>158</v>
      </c>
      <c r="L28" s="17" t="s">
        <v>165</v>
      </c>
      <c r="M28" s="17">
        <v>0.1</v>
      </c>
      <c r="N28" s="17">
        <f t="shared" si="1"/>
        <v>24</v>
      </c>
      <c r="O28" s="17">
        <f t="shared" si="0"/>
        <v>2.4000000000000004</v>
      </c>
      <c r="P28" s="17"/>
    </row>
    <row r="29" spans="1:18" x14ac:dyDescent="0.25">
      <c r="A29" s="17">
        <v>28</v>
      </c>
      <c r="B29" s="17" t="s">
        <v>59</v>
      </c>
      <c r="C29" s="17" t="s">
        <v>128</v>
      </c>
      <c r="D29" s="17">
        <v>1</v>
      </c>
      <c r="E29" s="17" t="s">
        <v>163</v>
      </c>
      <c r="F29" s="18">
        <v>32</v>
      </c>
      <c r="G29" s="17" t="s">
        <v>14</v>
      </c>
      <c r="H29" s="17" t="s">
        <v>38</v>
      </c>
      <c r="I29" s="17" t="s">
        <v>64</v>
      </c>
      <c r="J29" s="17" t="s">
        <v>168</v>
      </c>
      <c r="K29" s="17" t="s">
        <v>158</v>
      </c>
      <c r="L29" s="17" t="s">
        <v>165</v>
      </c>
      <c r="M29" s="17">
        <v>0.1</v>
      </c>
      <c r="N29" s="17">
        <f t="shared" si="1"/>
        <v>32</v>
      </c>
      <c r="O29" s="17">
        <f t="shared" si="0"/>
        <v>3.2</v>
      </c>
      <c r="P29" s="17"/>
    </row>
    <row r="30" spans="1:18" x14ac:dyDescent="0.25">
      <c r="A30" s="17">
        <v>29</v>
      </c>
      <c r="B30" s="17" t="s">
        <v>59</v>
      </c>
      <c r="C30" s="17" t="s">
        <v>128</v>
      </c>
      <c r="D30" s="17">
        <v>1</v>
      </c>
      <c r="E30" s="17" t="s">
        <v>163</v>
      </c>
      <c r="F30" s="18">
        <v>4</v>
      </c>
      <c r="G30" s="17" t="s">
        <v>14</v>
      </c>
      <c r="H30" s="17" t="s">
        <v>38</v>
      </c>
      <c r="I30" s="17" t="s">
        <v>64</v>
      </c>
      <c r="J30" s="17" t="s">
        <v>169</v>
      </c>
      <c r="K30" s="17" t="s">
        <v>158</v>
      </c>
      <c r="L30" s="17" t="s">
        <v>165</v>
      </c>
      <c r="M30" s="17">
        <v>0.1</v>
      </c>
      <c r="N30" s="17">
        <f t="shared" si="1"/>
        <v>4</v>
      </c>
      <c r="O30" s="17">
        <f t="shared" si="0"/>
        <v>0.4</v>
      </c>
      <c r="P30" s="17"/>
    </row>
    <row r="31" spans="1:18" ht="28.8" x14ac:dyDescent="0.25">
      <c r="A31" s="17">
        <v>30</v>
      </c>
      <c r="B31" s="17" t="s">
        <v>59</v>
      </c>
      <c r="C31" s="17" t="s">
        <v>166</v>
      </c>
      <c r="D31" s="17">
        <v>4</v>
      </c>
      <c r="E31" s="17" t="s">
        <v>170</v>
      </c>
      <c r="F31" s="18">
        <v>1</v>
      </c>
      <c r="G31" s="17" t="s">
        <v>13</v>
      </c>
      <c r="H31" s="17" t="s">
        <v>28</v>
      </c>
      <c r="I31" s="17" t="s">
        <v>64</v>
      </c>
      <c r="J31" s="17"/>
      <c r="K31" s="17" t="s">
        <v>115</v>
      </c>
      <c r="L31" s="17"/>
      <c r="M31" s="17">
        <v>499</v>
      </c>
      <c r="N31" s="17">
        <f t="shared" si="1"/>
        <v>4</v>
      </c>
      <c r="O31" s="17">
        <f t="shared" si="0"/>
        <v>1996</v>
      </c>
      <c r="P31" s="17"/>
    </row>
    <row r="32" spans="1:18" ht="28.8" x14ac:dyDescent="0.25">
      <c r="A32" s="17">
        <v>31</v>
      </c>
      <c r="B32" s="17" t="s">
        <v>59</v>
      </c>
      <c r="C32" s="17" t="s">
        <v>166</v>
      </c>
      <c r="D32" s="17">
        <v>4</v>
      </c>
      <c r="E32" s="17" t="s">
        <v>171</v>
      </c>
      <c r="F32" s="18">
        <v>1</v>
      </c>
      <c r="G32" s="17" t="s">
        <v>13</v>
      </c>
      <c r="H32" s="17" t="s">
        <v>28</v>
      </c>
      <c r="I32" s="17" t="s">
        <v>64</v>
      </c>
      <c r="J32" s="17"/>
      <c r="K32" s="17" t="s">
        <v>115</v>
      </c>
      <c r="L32" s="17"/>
      <c r="M32" s="17">
        <v>399</v>
      </c>
      <c r="N32" s="17">
        <f t="shared" si="1"/>
        <v>4</v>
      </c>
      <c r="O32" s="17">
        <f t="shared" si="0"/>
        <v>1596</v>
      </c>
      <c r="P32" s="17"/>
    </row>
    <row r="33" spans="1:16" ht="28.8" x14ac:dyDescent="0.25">
      <c r="A33" s="17">
        <v>32</v>
      </c>
      <c r="B33" s="17" t="s">
        <v>59</v>
      </c>
      <c r="C33" s="17" t="s">
        <v>166</v>
      </c>
      <c r="D33" s="17">
        <v>4</v>
      </c>
      <c r="E33" s="17" t="s">
        <v>172</v>
      </c>
      <c r="F33" s="18">
        <v>1</v>
      </c>
      <c r="G33" s="17" t="s">
        <v>13</v>
      </c>
      <c r="H33" s="17" t="s">
        <v>28</v>
      </c>
      <c r="I33" s="17" t="s">
        <v>64</v>
      </c>
      <c r="J33" s="17"/>
      <c r="K33" s="17" t="s">
        <v>115</v>
      </c>
      <c r="L33" s="17"/>
      <c r="M33" s="17">
        <v>499</v>
      </c>
      <c r="N33" s="17">
        <f t="shared" si="1"/>
        <v>4</v>
      </c>
      <c r="O33" s="17">
        <f t="shared" si="0"/>
        <v>1996</v>
      </c>
      <c r="P33" s="17"/>
    </row>
    <row r="34" spans="1:16" x14ac:dyDescent="0.25">
      <c r="A34" s="17">
        <v>33</v>
      </c>
      <c r="B34" s="17" t="s">
        <v>59</v>
      </c>
      <c r="C34" s="17" t="s">
        <v>166</v>
      </c>
      <c r="D34" s="17">
        <v>4</v>
      </c>
      <c r="E34" s="17" t="s">
        <v>142</v>
      </c>
      <c r="F34" s="18">
        <v>1</v>
      </c>
      <c r="G34" s="17" t="s">
        <v>14</v>
      </c>
      <c r="H34" s="17" t="s">
        <v>36</v>
      </c>
      <c r="I34" s="17" t="s">
        <v>32</v>
      </c>
      <c r="J34" s="17"/>
      <c r="K34" s="17" t="s">
        <v>80</v>
      </c>
      <c r="L34" s="17" t="s">
        <v>143</v>
      </c>
      <c r="M34" s="17">
        <v>320</v>
      </c>
      <c r="N34" s="17">
        <f t="shared" si="1"/>
        <v>4</v>
      </c>
      <c r="O34" s="17">
        <f t="shared" si="0"/>
        <v>1280</v>
      </c>
      <c r="P34" s="17"/>
    </row>
    <row r="35" spans="1:16" x14ac:dyDescent="0.25">
      <c r="A35" s="17">
        <v>34</v>
      </c>
      <c r="B35" s="17" t="s">
        <v>59</v>
      </c>
      <c r="C35" s="17" t="s">
        <v>166</v>
      </c>
      <c r="D35" s="17">
        <v>4</v>
      </c>
      <c r="E35" s="17" t="s">
        <v>173</v>
      </c>
      <c r="F35" s="18">
        <v>1</v>
      </c>
      <c r="G35" s="17" t="s">
        <v>14</v>
      </c>
      <c r="H35" s="17" t="s">
        <v>0</v>
      </c>
      <c r="I35" s="17" t="s">
        <v>32</v>
      </c>
      <c r="J35" s="17"/>
      <c r="K35" s="17" t="s">
        <v>80</v>
      </c>
      <c r="L35" s="17" t="s">
        <v>148</v>
      </c>
      <c r="M35" s="17">
        <v>15</v>
      </c>
      <c r="N35" s="17">
        <f t="shared" si="1"/>
        <v>4</v>
      </c>
      <c r="O35" s="17">
        <f t="shared" si="0"/>
        <v>60</v>
      </c>
      <c r="P35" s="17"/>
    </row>
    <row r="36" spans="1:16" x14ac:dyDescent="0.25">
      <c r="A36" s="17">
        <v>35</v>
      </c>
      <c r="B36" s="17" t="s">
        <v>59</v>
      </c>
      <c r="C36" s="17" t="s">
        <v>166</v>
      </c>
      <c r="D36" s="17">
        <v>4</v>
      </c>
      <c r="E36" s="17" t="s">
        <v>174</v>
      </c>
      <c r="F36" s="18">
        <v>1</v>
      </c>
      <c r="G36" s="17" t="s">
        <v>14</v>
      </c>
      <c r="H36" s="17" t="s">
        <v>23</v>
      </c>
      <c r="I36" s="17" t="s">
        <v>62</v>
      </c>
      <c r="J36" s="17"/>
      <c r="K36" s="17" t="s">
        <v>175</v>
      </c>
      <c r="L36" s="17" t="s">
        <v>141</v>
      </c>
      <c r="M36" s="17">
        <v>50</v>
      </c>
      <c r="N36" s="17">
        <f t="shared" si="1"/>
        <v>4</v>
      </c>
      <c r="O36" s="17">
        <f t="shared" si="0"/>
        <v>200</v>
      </c>
      <c r="P36" s="17"/>
    </row>
    <row r="37" spans="1:16" x14ac:dyDescent="0.25">
      <c r="A37" s="17">
        <v>36</v>
      </c>
      <c r="B37" s="17" t="s">
        <v>59</v>
      </c>
      <c r="C37" s="17" t="s">
        <v>166</v>
      </c>
      <c r="D37" s="17">
        <v>4</v>
      </c>
      <c r="E37" s="17" t="s">
        <v>176</v>
      </c>
      <c r="F37" s="18">
        <v>1</v>
      </c>
      <c r="G37" s="17" t="s">
        <v>14</v>
      </c>
      <c r="H37" s="17" t="s">
        <v>23</v>
      </c>
      <c r="I37" s="17" t="s">
        <v>62</v>
      </c>
      <c r="J37" s="17"/>
      <c r="K37" s="17" t="s">
        <v>175</v>
      </c>
      <c r="L37" s="17" t="s">
        <v>141</v>
      </c>
      <c r="M37" s="17">
        <v>25</v>
      </c>
      <c r="N37" s="17">
        <f t="shared" si="1"/>
        <v>4</v>
      </c>
      <c r="O37" s="17">
        <f t="shared" si="0"/>
        <v>100</v>
      </c>
      <c r="P37" s="17"/>
    </row>
    <row r="38" spans="1:16" x14ac:dyDescent="0.25">
      <c r="A38" s="17">
        <v>37</v>
      </c>
      <c r="B38" s="17" t="s">
        <v>59</v>
      </c>
      <c r="C38" s="17" t="s">
        <v>166</v>
      </c>
      <c r="D38" s="17">
        <v>4</v>
      </c>
      <c r="E38" s="17" t="s">
        <v>177</v>
      </c>
      <c r="F38" s="18">
        <v>2</v>
      </c>
      <c r="G38" s="17" t="s">
        <v>14</v>
      </c>
      <c r="H38" s="17" t="s">
        <v>38</v>
      </c>
      <c r="I38" s="17" t="s">
        <v>64</v>
      </c>
      <c r="J38" s="17" t="s">
        <v>178</v>
      </c>
      <c r="K38" s="17" t="s">
        <v>179</v>
      </c>
      <c r="L38" s="17" t="s">
        <v>180</v>
      </c>
      <c r="M38" s="17">
        <v>1.1000000000000001</v>
      </c>
      <c r="N38" s="17">
        <f t="shared" si="1"/>
        <v>8</v>
      </c>
      <c r="O38" s="17">
        <f t="shared" si="0"/>
        <v>8.8000000000000007</v>
      </c>
      <c r="P38" s="17"/>
    </row>
    <row r="39" spans="1:16" x14ac:dyDescent="0.25">
      <c r="A39" s="17">
        <v>38</v>
      </c>
      <c r="B39" s="17" t="s">
        <v>59</v>
      </c>
      <c r="C39" s="17" t="s">
        <v>166</v>
      </c>
      <c r="D39" s="17">
        <v>4</v>
      </c>
      <c r="E39" s="17" t="s">
        <v>181</v>
      </c>
      <c r="F39" s="18">
        <v>2</v>
      </c>
      <c r="G39" s="17" t="s">
        <v>14</v>
      </c>
      <c r="H39" s="17" t="s">
        <v>38</v>
      </c>
      <c r="I39" s="17" t="s">
        <v>64</v>
      </c>
      <c r="J39" s="17" t="s">
        <v>182</v>
      </c>
      <c r="K39" s="17" t="s">
        <v>179</v>
      </c>
      <c r="L39" s="17" t="s">
        <v>180</v>
      </c>
      <c r="M39" s="17">
        <v>1.85</v>
      </c>
      <c r="N39" s="17">
        <f t="shared" si="1"/>
        <v>8</v>
      </c>
      <c r="O39" s="17">
        <f t="shared" si="0"/>
        <v>14.8</v>
      </c>
      <c r="P39" s="17"/>
    </row>
    <row r="40" spans="1:16" x14ac:dyDescent="0.25">
      <c r="A40" s="17">
        <v>39</v>
      </c>
      <c r="B40" s="17" t="s">
        <v>59</v>
      </c>
      <c r="C40" s="17" t="s">
        <v>166</v>
      </c>
      <c r="D40" s="17">
        <v>4</v>
      </c>
      <c r="E40" s="17" t="s">
        <v>181</v>
      </c>
      <c r="F40" s="18">
        <v>1</v>
      </c>
      <c r="G40" s="17" t="s">
        <v>14</v>
      </c>
      <c r="H40" s="17" t="s">
        <v>38</v>
      </c>
      <c r="I40" s="17" t="s">
        <v>64</v>
      </c>
      <c r="J40" s="17">
        <v>51200</v>
      </c>
      <c r="K40" s="17" t="s">
        <v>179</v>
      </c>
      <c r="L40" s="17" t="s">
        <v>180</v>
      </c>
      <c r="M40" s="17">
        <v>3</v>
      </c>
      <c r="N40" s="17">
        <f t="shared" si="1"/>
        <v>4</v>
      </c>
      <c r="O40" s="17">
        <f t="shared" si="0"/>
        <v>12</v>
      </c>
      <c r="P40" s="17"/>
    </row>
    <row r="41" spans="1:16" x14ac:dyDescent="0.25">
      <c r="A41" s="17">
        <v>40</v>
      </c>
      <c r="B41" s="17" t="s">
        <v>59</v>
      </c>
      <c r="C41" s="17" t="s">
        <v>166</v>
      </c>
      <c r="D41" s="17">
        <v>4</v>
      </c>
      <c r="E41" s="17" t="s">
        <v>183</v>
      </c>
      <c r="F41" s="18">
        <v>1</v>
      </c>
      <c r="G41" s="17" t="s">
        <v>14</v>
      </c>
      <c r="H41" s="17" t="s">
        <v>38</v>
      </c>
      <c r="I41" s="17" t="s">
        <v>64</v>
      </c>
      <c r="J41" s="17" t="s">
        <v>184</v>
      </c>
      <c r="K41" s="17" t="s">
        <v>158</v>
      </c>
      <c r="L41" s="17" t="s">
        <v>165</v>
      </c>
      <c r="M41" s="17">
        <v>2.5</v>
      </c>
      <c r="N41" s="17">
        <f t="shared" si="1"/>
        <v>4</v>
      </c>
      <c r="O41" s="17">
        <f t="shared" si="0"/>
        <v>10</v>
      </c>
      <c r="P41" s="17"/>
    </row>
    <row r="42" spans="1:16" x14ac:dyDescent="0.25">
      <c r="A42" s="17">
        <v>41</v>
      </c>
      <c r="B42" s="17" t="s">
        <v>59</v>
      </c>
      <c r="C42" s="17" t="s">
        <v>166</v>
      </c>
      <c r="D42" s="17">
        <v>4</v>
      </c>
      <c r="E42" s="17" t="s">
        <v>163</v>
      </c>
      <c r="F42" s="18">
        <v>6</v>
      </c>
      <c r="G42" s="17" t="s">
        <v>14</v>
      </c>
      <c r="H42" s="17" t="s">
        <v>38</v>
      </c>
      <c r="I42" s="17" t="s">
        <v>64</v>
      </c>
      <c r="J42" s="17" t="s">
        <v>185</v>
      </c>
      <c r="K42" s="17" t="s">
        <v>158</v>
      </c>
      <c r="L42" s="17" t="s">
        <v>165</v>
      </c>
      <c r="M42" s="17">
        <v>0.1</v>
      </c>
      <c r="N42" s="17">
        <f t="shared" si="1"/>
        <v>24</v>
      </c>
      <c r="O42" s="17">
        <f t="shared" si="0"/>
        <v>2.4000000000000004</v>
      </c>
      <c r="P42" s="17"/>
    </row>
    <row r="43" spans="1:16" x14ac:dyDescent="0.25">
      <c r="A43" s="17">
        <v>42</v>
      </c>
      <c r="B43" s="17" t="s">
        <v>59</v>
      </c>
      <c r="C43" s="17" t="s">
        <v>166</v>
      </c>
      <c r="D43" s="17">
        <v>4</v>
      </c>
      <c r="E43" s="17" t="s">
        <v>163</v>
      </c>
      <c r="F43" s="18">
        <v>6</v>
      </c>
      <c r="G43" s="17" t="s">
        <v>14</v>
      </c>
      <c r="H43" s="17" t="s">
        <v>38</v>
      </c>
      <c r="I43" s="17" t="s">
        <v>64</v>
      </c>
      <c r="J43" s="17" t="s">
        <v>186</v>
      </c>
      <c r="K43" s="17" t="s">
        <v>158</v>
      </c>
      <c r="L43" s="17" t="s">
        <v>165</v>
      </c>
      <c r="M43" s="17">
        <v>0.1</v>
      </c>
      <c r="N43" s="17">
        <f t="shared" si="1"/>
        <v>24</v>
      </c>
      <c r="O43" s="17">
        <f t="shared" si="0"/>
        <v>2.4000000000000004</v>
      </c>
      <c r="P43" s="17"/>
    </row>
    <row r="44" spans="1:16" x14ac:dyDescent="0.25">
      <c r="A44" s="17">
        <v>43</v>
      </c>
      <c r="B44" s="17" t="s">
        <v>59</v>
      </c>
      <c r="C44" s="17" t="s">
        <v>166</v>
      </c>
      <c r="D44" s="17">
        <v>4</v>
      </c>
      <c r="E44" s="17" t="s">
        <v>187</v>
      </c>
      <c r="F44" s="18">
        <v>1</v>
      </c>
      <c r="G44" s="17" t="s">
        <v>14</v>
      </c>
      <c r="H44" s="17" t="s">
        <v>58</v>
      </c>
      <c r="I44" s="17" t="s">
        <v>62</v>
      </c>
      <c r="J44" s="17"/>
      <c r="K44" s="17" t="s">
        <v>188</v>
      </c>
      <c r="L44" s="17" t="s">
        <v>189</v>
      </c>
      <c r="M44" s="17">
        <v>18</v>
      </c>
      <c r="N44" s="17">
        <f>D44*F44</f>
        <v>4</v>
      </c>
      <c r="O44" s="17">
        <f>M44*N44</f>
        <v>72</v>
      </c>
      <c r="P44" s="17"/>
    </row>
    <row r="45" spans="1:16" x14ac:dyDescent="0.25">
      <c r="A45" s="17">
        <v>44</v>
      </c>
      <c r="B45" s="17" t="s">
        <v>59</v>
      </c>
      <c r="C45" s="17" t="s">
        <v>166</v>
      </c>
      <c r="D45" s="17">
        <v>4</v>
      </c>
      <c r="E45" s="17" t="s">
        <v>190</v>
      </c>
      <c r="F45" s="18">
        <v>1</v>
      </c>
      <c r="G45" s="17" t="s">
        <v>14</v>
      </c>
      <c r="H45" s="17" t="s">
        <v>58</v>
      </c>
      <c r="I45" s="17" t="s">
        <v>62</v>
      </c>
      <c r="J45" s="17" t="s">
        <v>191</v>
      </c>
      <c r="K45" s="17" t="s">
        <v>188</v>
      </c>
      <c r="L45" s="17"/>
      <c r="M45" s="17">
        <v>69.5</v>
      </c>
      <c r="N45" s="17">
        <f t="shared" ref="N45:N101" si="2">D45*F45</f>
        <v>4</v>
      </c>
      <c r="O45" s="17">
        <f t="shared" ref="O45:O101" si="3">M45*N45</f>
        <v>278</v>
      </c>
      <c r="P45" s="17"/>
    </row>
    <row r="46" spans="1:16" ht="28.8" x14ac:dyDescent="0.25">
      <c r="A46" s="17">
        <v>45</v>
      </c>
      <c r="B46" s="17" t="s">
        <v>192</v>
      </c>
      <c r="C46" s="17" t="s">
        <v>193</v>
      </c>
      <c r="D46" s="17">
        <v>1</v>
      </c>
      <c r="E46" s="17" t="s">
        <v>194</v>
      </c>
      <c r="F46" s="18">
        <v>2</v>
      </c>
      <c r="G46" s="17" t="s">
        <v>13</v>
      </c>
      <c r="H46" s="17" t="s">
        <v>28</v>
      </c>
      <c r="I46" s="17" t="s">
        <v>64</v>
      </c>
      <c r="J46" s="17"/>
      <c r="K46" s="17" t="s">
        <v>115</v>
      </c>
      <c r="L46" s="17"/>
      <c r="M46" s="17">
        <v>899</v>
      </c>
      <c r="N46" s="17">
        <f t="shared" si="2"/>
        <v>2</v>
      </c>
      <c r="O46" s="17">
        <f t="shared" si="3"/>
        <v>1798</v>
      </c>
      <c r="P46" s="17"/>
    </row>
    <row r="47" spans="1:16" x14ac:dyDescent="0.25">
      <c r="A47" s="17">
        <v>46</v>
      </c>
      <c r="B47" s="17" t="s">
        <v>192</v>
      </c>
      <c r="C47" s="17" t="s">
        <v>193</v>
      </c>
      <c r="D47" s="17">
        <v>1</v>
      </c>
      <c r="E47" s="17" t="s">
        <v>195</v>
      </c>
      <c r="F47" s="18">
        <v>1</v>
      </c>
      <c r="G47" s="17" t="s">
        <v>21</v>
      </c>
      <c r="H47" s="17" t="s">
        <v>26</v>
      </c>
      <c r="I47" s="17" t="s">
        <v>64</v>
      </c>
      <c r="J47" s="17" t="s">
        <v>196</v>
      </c>
      <c r="K47" s="17" t="s">
        <v>197</v>
      </c>
      <c r="L47" s="17"/>
      <c r="M47" s="17">
        <v>3929</v>
      </c>
      <c r="N47" s="17">
        <f t="shared" si="2"/>
        <v>1</v>
      </c>
      <c r="O47" s="17">
        <f t="shared" si="3"/>
        <v>3929</v>
      </c>
      <c r="P47" s="17"/>
    </row>
    <row r="48" spans="1:16" x14ac:dyDescent="0.25">
      <c r="A48" s="17">
        <v>47</v>
      </c>
      <c r="B48" s="17" t="s">
        <v>192</v>
      </c>
      <c r="C48" s="17" t="s">
        <v>193</v>
      </c>
      <c r="D48" s="17">
        <v>1</v>
      </c>
      <c r="E48" s="17" t="s">
        <v>198</v>
      </c>
      <c r="F48" s="18">
        <v>1</v>
      </c>
      <c r="G48" s="17" t="s">
        <v>11</v>
      </c>
      <c r="H48" s="17" t="s">
        <v>25</v>
      </c>
      <c r="I48" s="17" t="s">
        <v>63</v>
      </c>
      <c r="J48" s="17"/>
      <c r="K48" s="17" t="s">
        <v>199</v>
      </c>
      <c r="L48" s="17" t="s">
        <v>200</v>
      </c>
      <c r="M48" s="17">
        <v>80</v>
      </c>
      <c r="N48" s="17">
        <f t="shared" si="2"/>
        <v>1</v>
      </c>
      <c r="O48" s="17">
        <f t="shared" si="3"/>
        <v>80</v>
      </c>
      <c r="P48" s="17"/>
    </row>
    <row r="49" spans="1:16" x14ac:dyDescent="0.25">
      <c r="A49" s="17">
        <v>48</v>
      </c>
      <c r="B49" s="17" t="s">
        <v>192</v>
      </c>
      <c r="C49" s="17" t="s">
        <v>193</v>
      </c>
      <c r="D49" s="17">
        <v>1</v>
      </c>
      <c r="E49" s="17" t="s">
        <v>201</v>
      </c>
      <c r="F49" s="18">
        <v>1</v>
      </c>
      <c r="G49" s="17" t="s">
        <v>14</v>
      </c>
      <c r="H49" s="17" t="s">
        <v>23</v>
      </c>
      <c r="I49" s="17" t="s">
        <v>62</v>
      </c>
      <c r="J49" s="17"/>
      <c r="K49" s="17" t="s">
        <v>175</v>
      </c>
      <c r="L49" s="17" t="s">
        <v>141</v>
      </c>
      <c r="M49" s="17">
        <v>150</v>
      </c>
      <c r="N49" s="17">
        <f t="shared" si="2"/>
        <v>1</v>
      </c>
      <c r="O49" s="17">
        <f t="shared" si="3"/>
        <v>150</v>
      </c>
      <c r="P49" s="17"/>
    </row>
    <row r="50" spans="1:16" x14ac:dyDescent="0.25">
      <c r="A50" s="17">
        <v>49</v>
      </c>
      <c r="B50" s="17" t="s">
        <v>192</v>
      </c>
      <c r="C50" s="17" t="s">
        <v>193</v>
      </c>
      <c r="D50" s="17">
        <v>1</v>
      </c>
      <c r="E50" s="17" t="s">
        <v>202</v>
      </c>
      <c r="F50" s="18">
        <v>1</v>
      </c>
      <c r="G50" s="17" t="s">
        <v>14</v>
      </c>
      <c r="H50" s="17" t="s">
        <v>23</v>
      </c>
      <c r="I50" s="17" t="s">
        <v>62</v>
      </c>
      <c r="J50" s="17"/>
      <c r="K50" s="17" t="s">
        <v>175</v>
      </c>
      <c r="L50" s="17" t="s">
        <v>141</v>
      </c>
      <c r="M50" s="17">
        <v>150</v>
      </c>
      <c r="N50" s="17">
        <f t="shared" si="2"/>
        <v>1</v>
      </c>
      <c r="O50" s="17">
        <f t="shared" si="3"/>
        <v>150</v>
      </c>
      <c r="P50" s="17"/>
    </row>
    <row r="51" spans="1:16" x14ac:dyDescent="0.25">
      <c r="A51" s="17">
        <v>50</v>
      </c>
      <c r="B51" s="17" t="s">
        <v>192</v>
      </c>
      <c r="C51" s="17" t="s">
        <v>193</v>
      </c>
      <c r="D51" s="17">
        <v>1</v>
      </c>
      <c r="E51" s="17" t="s">
        <v>203</v>
      </c>
      <c r="F51" s="18">
        <v>1</v>
      </c>
      <c r="G51" s="17" t="s">
        <v>14</v>
      </c>
      <c r="H51" s="17" t="s">
        <v>23</v>
      </c>
      <c r="I51" s="17" t="s">
        <v>62</v>
      </c>
      <c r="J51" s="17"/>
      <c r="K51" s="17" t="s">
        <v>175</v>
      </c>
      <c r="L51" s="17" t="s">
        <v>141</v>
      </c>
      <c r="M51" s="17">
        <v>150</v>
      </c>
      <c r="N51" s="17">
        <f t="shared" si="2"/>
        <v>1</v>
      </c>
      <c r="O51" s="17">
        <f t="shared" si="3"/>
        <v>150</v>
      </c>
      <c r="P51" s="17"/>
    </row>
    <row r="52" spans="1:16" x14ac:dyDescent="0.25">
      <c r="A52" s="17">
        <v>51</v>
      </c>
      <c r="B52" s="17" t="s">
        <v>192</v>
      </c>
      <c r="C52" s="17" t="s">
        <v>193</v>
      </c>
      <c r="D52" s="17">
        <v>1</v>
      </c>
      <c r="E52" s="17" t="s">
        <v>204</v>
      </c>
      <c r="F52" s="18">
        <v>1</v>
      </c>
      <c r="G52" s="17" t="s">
        <v>14</v>
      </c>
      <c r="H52" s="17" t="s">
        <v>23</v>
      </c>
      <c r="I52" s="17" t="s">
        <v>62</v>
      </c>
      <c r="J52" s="17"/>
      <c r="K52" s="17" t="s">
        <v>175</v>
      </c>
      <c r="L52" s="17" t="s">
        <v>141</v>
      </c>
      <c r="M52" s="17">
        <v>150</v>
      </c>
      <c r="N52" s="17">
        <f t="shared" si="2"/>
        <v>1</v>
      </c>
      <c r="O52" s="17">
        <f t="shared" si="3"/>
        <v>150</v>
      </c>
      <c r="P52" s="17"/>
    </row>
    <row r="53" spans="1:16" x14ac:dyDescent="0.25">
      <c r="A53" s="17">
        <v>52</v>
      </c>
      <c r="B53" s="17" t="s">
        <v>192</v>
      </c>
      <c r="C53" s="17" t="s">
        <v>193</v>
      </c>
      <c r="D53" s="17">
        <v>1</v>
      </c>
      <c r="E53" s="17" t="s">
        <v>142</v>
      </c>
      <c r="F53" s="18">
        <v>1</v>
      </c>
      <c r="G53" s="17" t="s">
        <v>14</v>
      </c>
      <c r="H53" s="17" t="s">
        <v>36</v>
      </c>
      <c r="I53" s="17" t="s">
        <v>32</v>
      </c>
      <c r="J53" s="17"/>
      <c r="K53" s="17" t="s">
        <v>80</v>
      </c>
      <c r="L53" s="17" t="s">
        <v>143</v>
      </c>
      <c r="M53" s="17">
        <v>280</v>
      </c>
      <c r="N53" s="17">
        <f t="shared" si="2"/>
        <v>1</v>
      </c>
      <c r="O53" s="17">
        <f t="shared" si="3"/>
        <v>280</v>
      </c>
      <c r="P53" s="17"/>
    </row>
    <row r="54" spans="1:16" x14ac:dyDescent="0.25">
      <c r="A54" s="17">
        <v>53</v>
      </c>
      <c r="B54" s="17" t="s">
        <v>192</v>
      </c>
      <c r="C54" s="17" t="s">
        <v>193</v>
      </c>
      <c r="D54" s="17">
        <v>1</v>
      </c>
      <c r="E54" s="17" t="s">
        <v>205</v>
      </c>
      <c r="F54" s="18">
        <v>2</v>
      </c>
      <c r="G54" s="17" t="s">
        <v>14</v>
      </c>
      <c r="H54" s="17" t="s">
        <v>0</v>
      </c>
      <c r="I54" s="17" t="s">
        <v>32</v>
      </c>
      <c r="J54" s="17"/>
      <c r="K54" s="17" t="s">
        <v>80</v>
      </c>
      <c r="L54" s="17" t="s">
        <v>148</v>
      </c>
      <c r="M54" s="17">
        <v>12</v>
      </c>
      <c r="N54" s="17">
        <f t="shared" si="2"/>
        <v>2</v>
      </c>
      <c r="O54" s="17">
        <f t="shared" si="3"/>
        <v>24</v>
      </c>
      <c r="P54" s="17"/>
    </row>
    <row r="55" spans="1:16" x14ac:dyDescent="0.25">
      <c r="A55" s="17">
        <v>54</v>
      </c>
      <c r="B55" s="17" t="s">
        <v>192</v>
      </c>
      <c r="C55" s="17" t="s">
        <v>193</v>
      </c>
      <c r="D55" s="17">
        <v>1</v>
      </c>
      <c r="E55" s="17" t="s">
        <v>206</v>
      </c>
      <c r="F55" s="18">
        <v>2</v>
      </c>
      <c r="G55" s="17" t="s">
        <v>14</v>
      </c>
      <c r="H55" s="17" t="s">
        <v>23</v>
      </c>
      <c r="I55" s="17" t="s">
        <v>64</v>
      </c>
      <c r="J55" s="17" t="s">
        <v>207</v>
      </c>
      <c r="K55" s="17" t="s">
        <v>208</v>
      </c>
      <c r="L55" s="17" t="s">
        <v>209</v>
      </c>
      <c r="M55" s="17">
        <v>7</v>
      </c>
      <c r="N55" s="17">
        <f t="shared" si="2"/>
        <v>2</v>
      </c>
      <c r="O55" s="17">
        <f t="shared" si="3"/>
        <v>14</v>
      </c>
      <c r="P55" s="17"/>
    </row>
    <row r="56" spans="1:16" x14ac:dyDescent="0.25">
      <c r="A56" s="17">
        <v>55</v>
      </c>
      <c r="B56" s="17" t="s">
        <v>192</v>
      </c>
      <c r="C56" s="17" t="s">
        <v>193</v>
      </c>
      <c r="D56" s="17">
        <v>1</v>
      </c>
      <c r="E56" s="17" t="s">
        <v>206</v>
      </c>
      <c r="F56" s="18">
        <v>5</v>
      </c>
      <c r="G56" s="17" t="s">
        <v>14</v>
      </c>
      <c r="H56" s="17" t="s">
        <v>23</v>
      </c>
      <c r="I56" s="17" t="s">
        <v>64</v>
      </c>
      <c r="J56" s="17" t="s">
        <v>210</v>
      </c>
      <c r="K56" s="17" t="s">
        <v>208</v>
      </c>
      <c r="L56" s="17" t="s">
        <v>209</v>
      </c>
      <c r="M56" s="17">
        <v>0.7</v>
      </c>
      <c r="N56" s="17">
        <f t="shared" si="2"/>
        <v>5</v>
      </c>
      <c r="O56" s="17">
        <f t="shared" si="3"/>
        <v>3.5</v>
      </c>
      <c r="P56" s="17"/>
    </row>
    <row r="57" spans="1:16" x14ac:dyDescent="0.25">
      <c r="A57" s="17">
        <v>56</v>
      </c>
      <c r="B57" s="17" t="s">
        <v>192</v>
      </c>
      <c r="C57" s="17" t="s">
        <v>193</v>
      </c>
      <c r="D57" s="17">
        <v>1</v>
      </c>
      <c r="E57" s="17" t="s">
        <v>211</v>
      </c>
      <c r="F57" s="18">
        <v>10</v>
      </c>
      <c r="G57" s="17" t="s">
        <v>14</v>
      </c>
      <c r="H57" s="17" t="s">
        <v>38</v>
      </c>
      <c r="I57" s="17" t="s">
        <v>64</v>
      </c>
      <c r="J57" s="17" t="s">
        <v>212</v>
      </c>
      <c r="K57" s="17" t="s">
        <v>158</v>
      </c>
      <c r="L57" s="17" t="s">
        <v>165</v>
      </c>
      <c r="M57" s="17">
        <v>7.0000000000000007E-2</v>
      </c>
      <c r="N57" s="17">
        <f t="shared" si="2"/>
        <v>10</v>
      </c>
      <c r="O57" s="17">
        <f t="shared" si="3"/>
        <v>0.70000000000000007</v>
      </c>
      <c r="P57" s="17"/>
    </row>
    <row r="58" spans="1:16" x14ac:dyDescent="0.25">
      <c r="A58" s="17">
        <v>57</v>
      </c>
      <c r="B58" s="17" t="s">
        <v>192</v>
      </c>
      <c r="C58" s="17" t="s">
        <v>193</v>
      </c>
      <c r="D58" s="17">
        <v>1</v>
      </c>
      <c r="E58" s="17" t="s">
        <v>211</v>
      </c>
      <c r="F58" s="18">
        <v>20</v>
      </c>
      <c r="G58" s="17" t="s">
        <v>14</v>
      </c>
      <c r="H58" s="17" t="s">
        <v>38</v>
      </c>
      <c r="I58" s="17" t="s">
        <v>64</v>
      </c>
      <c r="J58" s="17" t="s">
        <v>213</v>
      </c>
      <c r="K58" s="17" t="s">
        <v>158</v>
      </c>
      <c r="L58" s="17" t="s">
        <v>165</v>
      </c>
      <c r="M58" s="17">
        <v>0.27</v>
      </c>
      <c r="N58" s="17">
        <f t="shared" si="2"/>
        <v>20</v>
      </c>
      <c r="O58" s="17">
        <f t="shared" si="3"/>
        <v>5.4</v>
      </c>
      <c r="P58" s="17"/>
    </row>
    <row r="59" spans="1:16" x14ac:dyDescent="0.25">
      <c r="A59" s="17">
        <v>58</v>
      </c>
      <c r="B59" s="17" t="s">
        <v>192</v>
      </c>
      <c r="C59" s="17" t="s">
        <v>193</v>
      </c>
      <c r="D59" s="17">
        <v>1</v>
      </c>
      <c r="E59" s="17" t="s">
        <v>211</v>
      </c>
      <c r="F59" s="18">
        <v>12</v>
      </c>
      <c r="G59" s="17" t="s">
        <v>14</v>
      </c>
      <c r="H59" s="17" t="s">
        <v>38</v>
      </c>
      <c r="I59" s="17" t="s">
        <v>64</v>
      </c>
      <c r="J59" s="17" t="s">
        <v>214</v>
      </c>
      <c r="K59" s="17" t="s">
        <v>158</v>
      </c>
      <c r="L59" s="17" t="s">
        <v>165</v>
      </c>
      <c r="M59" s="17">
        <v>0.17</v>
      </c>
      <c r="N59" s="17">
        <f t="shared" si="2"/>
        <v>12</v>
      </c>
      <c r="O59" s="17">
        <f t="shared" si="3"/>
        <v>2.04</v>
      </c>
      <c r="P59" s="17"/>
    </row>
    <row r="60" spans="1:16" x14ac:dyDescent="0.25">
      <c r="A60" s="17">
        <v>59</v>
      </c>
      <c r="B60" s="17" t="s">
        <v>192</v>
      </c>
      <c r="C60" s="17" t="s">
        <v>193</v>
      </c>
      <c r="D60" s="17">
        <v>1</v>
      </c>
      <c r="E60" s="17" t="s">
        <v>211</v>
      </c>
      <c r="F60" s="18">
        <v>12</v>
      </c>
      <c r="G60" s="17" t="s">
        <v>14</v>
      </c>
      <c r="H60" s="17" t="s">
        <v>38</v>
      </c>
      <c r="I60" s="17" t="s">
        <v>64</v>
      </c>
      <c r="J60" s="17" t="s">
        <v>215</v>
      </c>
      <c r="K60" s="17" t="s">
        <v>158</v>
      </c>
      <c r="L60" s="17" t="s">
        <v>216</v>
      </c>
      <c r="M60" s="17">
        <f>5/40</f>
        <v>0.125</v>
      </c>
      <c r="N60" s="17">
        <f t="shared" si="2"/>
        <v>12</v>
      </c>
      <c r="O60" s="17">
        <f t="shared" si="3"/>
        <v>1.5</v>
      </c>
      <c r="P60" s="17"/>
    </row>
    <row r="61" spans="1:16" x14ac:dyDescent="0.25">
      <c r="A61" s="17">
        <v>60</v>
      </c>
      <c r="B61" s="17" t="s">
        <v>192</v>
      </c>
      <c r="C61" s="17" t="s">
        <v>193</v>
      </c>
      <c r="D61" s="17">
        <v>1</v>
      </c>
      <c r="E61" s="17" t="s">
        <v>183</v>
      </c>
      <c r="F61" s="18">
        <v>8</v>
      </c>
      <c r="G61" s="17" t="s">
        <v>14</v>
      </c>
      <c r="H61" s="17" t="s">
        <v>38</v>
      </c>
      <c r="I61" s="17" t="s">
        <v>64</v>
      </c>
      <c r="J61" s="17" t="s">
        <v>217</v>
      </c>
      <c r="K61" s="17" t="s">
        <v>158</v>
      </c>
      <c r="L61" s="17" t="s">
        <v>216</v>
      </c>
      <c r="M61" s="17">
        <v>1.6</v>
      </c>
      <c r="N61" s="17">
        <f t="shared" si="2"/>
        <v>8</v>
      </c>
      <c r="O61" s="17">
        <f t="shared" si="3"/>
        <v>12.8</v>
      </c>
      <c r="P61" s="17"/>
    </row>
    <row r="62" spans="1:16" x14ac:dyDescent="0.25">
      <c r="A62" s="17">
        <v>61</v>
      </c>
      <c r="B62" s="17" t="s">
        <v>192</v>
      </c>
      <c r="C62" s="17" t="s">
        <v>193</v>
      </c>
      <c r="D62" s="17">
        <v>1</v>
      </c>
      <c r="E62" s="17" t="s">
        <v>156</v>
      </c>
      <c r="F62" s="18">
        <v>8</v>
      </c>
      <c r="G62" s="17" t="s">
        <v>14</v>
      </c>
      <c r="H62" s="17" t="s">
        <v>38</v>
      </c>
      <c r="I62" s="17" t="s">
        <v>64</v>
      </c>
      <c r="J62" s="17" t="s">
        <v>161</v>
      </c>
      <c r="K62" s="17" t="s">
        <v>158</v>
      </c>
      <c r="L62" s="17" t="s">
        <v>162</v>
      </c>
      <c r="M62" s="17">
        <v>0.1</v>
      </c>
      <c r="N62" s="17">
        <f t="shared" si="2"/>
        <v>8</v>
      </c>
      <c r="O62" s="17">
        <f t="shared" si="3"/>
        <v>0.8</v>
      </c>
      <c r="P62" s="17"/>
    </row>
    <row r="63" spans="1:16" x14ac:dyDescent="0.25">
      <c r="A63" s="17">
        <v>62</v>
      </c>
      <c r="B63" s="17" t="s">
        <v>192</v>
      </c>
      <c r="C63" s="17" t="s">
        <v>193</v>
      </c>
      <c r="D63" s="17">
        <v>1</v>
      </c>
      <c r="E63" s="17" t="s">
        <v>156</v>
      </c>
      <c r="F63" s="18">
        <v>12</v>
      </c>
      <c r="G63" s="17" t="s">
        <v>14</v>
      </c>
      <c r="H63" s="17" t="s">
        <v>38</v>
      </c>
      <c r="I63" s="17" t="s">
        <v>64</v>
      </c>
      <c r="J63" s="17" t="s">
        <v>160</v>
      </c>
      <c r="K63" s="17" t="s">
        <v>158</v>
      </c>
      <c r="L63" s="17" t="s">
        <v>159</v>
      </c>
      <c r="M63" s="17">
        <v>0.1</v>
      </c>
      <c r="N63" s="17">
        <f t="shared" si="2"/>
        <v>12</v>
      </c>
      <c r="O63" s="17">
        <f t="shared" si="3"/>
        <v>1.2000000000000002</v>
      </c>
      <c r="P63" s="17"/>
    </row>
    <row r="64" spans="1:16" x14ac:dyDescent="0.25">
      <c r="A64" s="17">
        <v>63</v>
      </c>
      <c r="B64" s="17" t="s">
        <v>192</v>
      </c>
      <c r="C64" s="17" t="s">
        <v>193</v>
      </c>
      <c r="D64" s="17">
        <v>1</v>
      </c>
      <c r="E64" s="17" t="s">
        <v>218</v>
      </c>
      <c r="F64" s="18">
        <v>8</v>
      </c>
      <c r="G64" s="17" t="s">
        <v>14</v>
      </c>
      <c r="H64" s="17" t="s">
        <v>38</v>
      </c>
      <c r="I64" s="17" t="s">
        <v>64</v>
      </c>
      <c r="J64" s="17" t="s">
        <v>219</v>
      </c>
      <c r="K64" s="17" t="s">
        <v>158</v>
      </c>
      <c r="L64" s="17" t="s">
        <v>159</v>
      </c>
      <c r="M64" s="17">
        <f>3.5/50</f>
        <v>7.0000000000000007E-2</v>
      </c>
      <c r="N64" s="17">
        <f t="shared" si="2"/>
        <v>8</v>
      </c>
      <c r="O64" s="17">
        <f t="shared" si="3"/>
        <v>0.56000000000000005</v>
      </c>
      <c r="P64" s="17"/>
    </row>
    <row r="65" spans="1:16" x14ac:dyDescent="0.25">
      <c r="A65" s="17">
        <v>64</v>
      </c>
      <c r="B65" s="17" t="s">
        <v>192</v>
      </c>
      <c r="C65" s="17" t="s">
        <v>193</v>
      </c>
      <c r="D65" s="17">
        <v>1</v>
      </c>
      <c r="E65" s="17" t="s">
        <v>144</v>
      </c>
      <c r="F65" s="18">
        <v>8</v>
      </c>
      <c r="G65" s="17" t="s">
        <v>14</v>
      </c>
      <c r="H65" s="17" t="s">
        <v>23</v>
      </c>
      <c r="I65" s="17" t="s">
        <v>64</v>
      </c>
      <c r="J65" s="17" t="s">
        <v>145</v>
      </c>
      <c r="K65" s="17" t="s">
        <v>146</v>
      </c>
      <c r="L65" s="17" t="s">
        <v>141</v>
      </c>
      <c r="M65" s="17">
        <v>4</v>
      </c>
      <c r="N65" s="17">
        <f t="shared" si="2"/>
        <v>8</v>
      </c>
      <c r="O65" s="17">
        <f t="shared" si="3"/>
        <v>32</v>
      </c>
      <c r="P65" s="17"/>
    </row>
    <row r="66" spans="1:16" x14ac:dyDescent="0.25">
      <c r="A66" s="17">
        <v>65</v>
      </c>
      <c r="B66" s="17" t="s">
        <v>192</v>
      </c>
      <c r="C66" s="17" t="s">
        <v>193</v>
      </c>
      <c r="D66" s="17">
        <v>1</v>
      </c>
      <c r="E66" s="17" t="s">
        <v>177</v>
      </c>
      <c r="F66" s="18">
        <v>1</v>
      </c>
      <c r="G66" s="17" t="s">
        <v>14</v>
      </c>
      <c r="H66" s="17" t="s">
        <v>38</v>
      </c>
      <c r="I66" s="17" t="s">
        <v>64</v>
      </c>
      <c r="J66" s="17">
        <v>61814</v>
      </c>
      <c r="K66" s="17" t="s">
        <v>220</v>
      </c>
      <c r="L66" s="17" t="s">
        <v>180</v>
      </c>
      <c r="M66" s="17">
        <v>15</v>
      </c>
      <c r="N66" s="17">
        <f t="shared" si="2"/>
        <v>1</v>
      </c>
      <c r="O66" s="17">
        <f t="shared" si="3"/>
        <v>15</v>
      </c>
      <c r="P66" s="17"/>
    </row>
    <row r="67" spans="1:16" x14ac:dyDescent="0.25">
      <c r="A67" s="17">
        <v>66</v>
      </c>
      <c r="B67" s="17" t="s">
        <v>192</v>
      </c>
      <c r="C67" s="17" t="s">
        <v>193</v>
      </c>
      <c r="D67" s="17">
        <v>1</v>
      </c>
      <c r="E67" s="17" t="s">
        <v>221</v>
      </c>
      <c r="F67" s="18">
        <v>1</v>
      </c>
      <c r="G67" s="17" t="s">
        <v>14</v>
      </c>
      <c r="H67" s="17" t="s">
        <v>38</v>
      </c>
      <c r="I67" s="17" t="s">
        <v>64</v>
      </c>
      <c r="J67" s="17" t="s">
        <v>222</v>
      </c>
      <c r="K67" s="17" t="s">
        <v>179</v>
      </c>
      <c r="L67" s="17" t="s">
        <v>180</v>
      </c>
      <c r="M67" s="17">
        <v>1.6</v>
      </c>
      <c r="N67" s="17">
        <f t="shared" si="2"/>
        <v>1</v>
      </c>
      <c r="O67" s="17">
        <f t="shared" si="3"/>
        <v>1.6</v>
      </c>
      <c r="P67" s="17"/>
    </row>
    <row r="68" spans="1:16" x14ac:dyDescent="0.25">
      <c r="A68" s="17">
        <v>67</v>
      </c>
      <c r="B68" s="17" t="s">
        <v>192</v>
      </c>
      <c r="C68" s="17" t="s">
        <v>193</v>
      </c>
      <c r="D68" s="17">
        <v>1</v>
      </c>
      <c r="E68" s="17" t="s">
        <v>221</v>
      </c>
      <c r="F68" s="18">
        <v>4</v>
      </c>
      <c r="G68" s="17" t="s">
        <v>14</v>
      </c>
      <c r="H68" s="17" t="s">
        <v>38</v>
      </c>
      <c r="I68" s="17" t="s">
        <v>64</v>
      </c>
      <c r="J68" s="17" t="s">
        <v>223</v>
      </c>
      <c r="K68" s="17" t="s">
        <v>179</v>
      </c>
      <c r="L68" s="17" t="s">
        <v>180</v>
      </c>
      <c r="M68" s="17">
        <v>4.5</v>
      </c>
      <c r="N68" s="17">
        <f t="shared" si="2"/>
        <v>4</v>
      </c>
      <c r="O68" s="17">
        <f t="shared" si="3"/>
        <v>18</v>
      </c>
      <c r="P68" s="17"/>
    </row>
    <row r="69" spans="1:16" ht="43.2" x14ac:dyDescent="0.25">
      <c r="A69" s="17">
        <v>68</v>
      </c>
      <c r="B69" s="17" t="s">
        <v>192</v>
      </c>
      <c r="C69" s="17" t="s">
        <v>112</v>
      </c>
      <c r="D69" s="17">
        <v>1</v>
      </c>
      <c r="E69" s="17" t="s">
        <v>224</v>
      </c>
      <c r="F69" s="18">
        <v>1</v>
      </c>
      <c r="G69" s="17" t="s">
        <v>13</v>
      </c>
      <c r="H69" s="17" t="s">
        <v>28</v>
      </c>
      <c r="I69" s="17" t="s">
        <v>64</v>
      </c>
      <c r="J69" s="17" t="s">
        <v>225</v>
      </c>
      <c r="K69" s="17" t="s">
        <v>115</v>
      </c>
      <c r="L69" s="17"/>
      <c r="M69" s="17">
        <v>1449</v>
      </c>
      <c r="N69" s="17">
        <f t="shared" si="2"/>
        <v>1</v>
      </c>
      <c r="O69" s="17">
        <f t="shared" si="3"/>
        <v>1449</v>
      </c>
      <c r="P69" s="17"/>
    </row>
    <row r="70" spans="1:16" ht="28.8" x14ac:dyDescent="0.25">
      <c r="A70" s="17">
        <v>69</v>
      </c>
      <c r="B70" s="17" t="s">
        <v>192</v>
      </c>
      <c r="C70" s="17" t="s">
        <v>112</v>
      </c>
      <c r="D70" s="17">
        <v>1</v>
      </c>
      <c r="E70" s="17" t="s">
        <v>226</v>
      </c>
      <c r="F70" s="18">
        <v>1</v>
      </c>
      <c r="G70" s="17" t="s">
        <v>13</v>
      </c>
      <c r="H70" s="17" t="s">
        <v>28</v>
      </c>
      <c r="I70" s="17" t="s">
        <v>64</v>
      </c>
      <c r="J70" s="17" t="s">
        <v>227</v>
      </c>
      <c r="K70" s="17" t="s">
        <v>115</v>
      </c>
      <c r="L70" s="17"/>
      <c r="M70" s="17">
        <v>619</v>
      </c>
      <c r="N70" s="17">
        <f t="shared" si="2"/>
        <v>1</v>
      </c>
      <c r="O70" s="17">
        <f t="shared" si="3"/>
        <v>619</v>
      </c>
      <c r="P70" s="17"/>
    </row>
    <row r="71" spans="1:16" x14ac:dyDescent="0.25">
      <c r="A71" s="17">
        <v>70</v>
      </c>
      <c r="B71" s="17" t="s">
        <v>192</v>
      </c>
      <c r="C71" s="17" t="s">
        <v>228</v>
      </c>
      <c r="D71" s="17">
        <v>1</v>
      </c>
      <c r="E71" s="17" t="s">
        <v>229</v>
      </c>
      <c r="F71" s="18">
        <v>1</v>
      </c>
      <c r="G71" s="17" t="s">
        <v>21</v>
      </c>
      <c r="H71" s="17" t="s">
        <v>26</v>
      </c>
      <c r="I71" s="17" t="s">
        <v>64</v>
      </c>
      <c r="J71" s="17" t="s">
        <v>230</v>
      </c>
      <c r="K71" s="17" t="s">
        <v>231</v>
      </c>
      <c r="L71" s="17"/>
      <c r="M71" s="19">
        <v>2670</v>
      </c>
      <c r="N71" s="17">
        <f t="shared" si="2"/>
        <v>1</v>
      </c>
      <c r="O71" s="17">
        <f t="shared" si="3"/>
        <v>2670</v>
      </c>
      <c r="P71" s="17"/>
    </row>
    <row r="72" spans="1:16" ht="28.8" x14ac:dyDescent="0.25">
      <c r="A72" s="17">
        <v>71</v>
      </c>
      <c r="B72" s="17" t="s">
        <v>192</v>
      </c>
      <c r="C72" s="17" t="s">
        <v>228</v>
      </c>
      <c r="D72" s="17">
        <v>1</v>
      </c>
      <c r="E72" s="17" t="s">
        <v>170</v>
      </c>
      <c r="F72" s="18">
        <v>2</v>
      </c>
      <c r="G72" s="17" t="s">
        <v>13</v>
      </c>
      <c r="H72" s="17" t="s">
        <v>28</v>
      </c>
      <c r="I72" s="17" t="s">
        <v>64</v>
      </c>
      <c r="J72" s="17"/>
      <c r="K72" s="17" t="s">
        <v>115</v>
      </c>
      <c r="L72" s="17"/>
      <c r="M72" s="17">
        <v>499</v>
      </c>
      <c r="N72" s="17">
        <f t="shared" si="2"/>
        <v>2</v>
      </c>
      <c r="O72" s="17">
        <f t="shared" si="3"/>
        <v>998</v>
      </c>
      <c r="P72" s="17"/>
    </row>
    <row r="73" spans="1:16" ht="28.8" x14ac:dyDescent="0.25">
      <c r="A73" s="17">
        <v>72</v>
      </c>
      <c r="B73" s="17" t="s">
        <v>192</v>
      </c>
      <c r="C73" s="17" t="s">
        <v>228</v>
      </c>
      <c r="D73" s="17">
        <v>1</v>
      </c>
      <c r="E73" s="17" t="s">
        <v>171</v>
      </c>
      <c r="F73" s="18">
        <v>2</v>
      </c>
      <c r="G73" s="17" t="s">
        <v>13</v>
      </c>
      <c r="H73" s="17" t="s">
        <v>28</v>
      </c>
      <c r="I73" s="17" t="s">
        <v>64</v>
      </c>
      <c r="J73" s="17"/>
      <c r="K73" s="17" t="s">
        <v>115</v>
      </c>
      <c r="L73" s="17"/>
      <c r="M73" s="17">
        <v>399</v>
      </c>
      <c r="N73" s="17">
        <f t="shared" si="2"/>
        <v>2</v>
      </c>
      <c r="O73" s="17">
        <f t="shared" si="3"/>
        <v>798</v>
      </c>
      <c r="P73" s="17"/>
    </row>
    <row r="74" spans="1:16" ht="28.8" x14ac:dyDescent="0.25">
      <c r="A74" s="17">
        <v>73</v>
      </c>
      <c r="B74" s="17" t="s">
        <v>192</v>
      </c>
      <c r="C74" s="17" t="s">
        <v>228</v>
      </c>
      <c r="D74" s="17">
        <v>1</v>
      </c>
      <c r="E74" s="17" t="s">
        <v>232</v>
      </c>
      <c r="F74" s="18">
        <v>1</v>
      </c>
      <c r="G74" s="17" t="s">
        <v>13</v>
      </c>
      <c r="H74" s="17" t="s">
        <v>28</v>
      </c>
      <c r="I74" s="17" t="s">
        <v>64</v>
      </c>
      <c r="J74" s="17"/>
      <c r="K74" s="17" t="s">
        <v>115</v>
      </c>
      <c r="L74" s="17"/>
      <c r="M74" s="17">
        <v>259</v>
      </c>
      <c r="N74" s="17">
        <f t="shared" si="2"/>
        <v>1</v>
      </c>
      <c r="O74" s="17">
        <f t="shared" si="3"/>
        <v>259</v>
      </c>
      <c r="P74" s="17"/>
    </row>
    <row r="75" spans="1:16" ht="28.8" x14ac:dyDescent="0.25">
      <c r="A75" s="17">
        <v>74</v>
      </c>
      <c r="B75" s="17" t="s">
        <v>192</v>
      </c>
      <c r="C75" s="17" t="s">
        <v>228</v>
      </c>
      <c r="D75" s="17">
        <v>1</v>
      </c>
      <c r="E75" s="17" t="s">
        <v>233</v>
      </c>
      <c r="F75" s="18">
        <v>1</v>
      </c>
      <c r="G75" s="17" t="s">
        <v>13</v>
      </c>
      <c r="H75" s="17" t="s">
        <v>28</v>
      </c>
      <c r="I75" s="17" t="s">
        <v>64</v>
      </c>
      <c r="J75" s="17"/>
      <c r="K75" s="17" t="s">
        <v>115</v>
      </c>
      <c r="L75" s="17"/>
      <c r="M75" s="17">
        <v>159</v>
      </c>
      <c r="N75" s="17">
        <f t="shared" si="2"/>
        <v>1</v>
      </c>
      <c r="O75" s="17">
        <f t="shared" si="3"/>
        <v>159</v>
      </c>
      <c r="P75" s="17"/>
    </row>
    <row r="76" spans="1:16" x14ac:dyDescent="0.25">
      <c r="A76" s="17">
        <v>75</v>
      </c>
      <c r="B76" s="17" t="s">
        <v>192</v>
      </c>
      <c r="C76" s="17" t="s">
        <v>228</v>
      </c>
      <c r="D76" s="17">
        <v>1</v>
      </c>
      <c r="E76" s="17" t="s">
        <v>234</v>
      </c>
      <c r="F76" s="18">
        <v>1</v>
      </c>
      <c r="G76" s="17" t="s">
        <v>12</v>
      </c>
      <c r="H76" s="17" t="s">
        <v>25</v>
      </c>
      <c r="I76" s="17" t="s">
        <v>63</v>
      </c>
      <c r="J76" s="17" t="s">
        <v>235</v>
      </c>
      <c r="K76" s="17"/>
      <c r="L76" s="17"/>
      <c r="M76" s="17">
        <v>10</v>
      </c>
      <c r="N76" s="17">
        <f t="shared" si="2"/>
        <v>1</v>
      </c>
      <c r="O76" s="17">
        <f t="shared" si="3"/>
        <v>10</v>
      </c>
      <c r="P76" s="17"/>
    </row>
    <row r="77" spans="1:16" ht="28.8" x14ac:dyDescent="0.25">
      <c r="A77" s="17">
        <v>76</v>
      </c>
      <c r="B77" s="17" t="s">
        <v>192</v>
      </c>
      <c r="C77" s="17" t="s">
        <v>228</v>
      </c>
      <c r="D77" s="17">
        <v>1</v>
      </c>
      <c r="E77" s="17" t="s">
        <v>137</v>
      </c>
      <c r="F77" s="18">
        <v>1</v>
      </c>
      <c r="G77" s="17" t="s">
        <v>13</v>
      </c>
      <c r="H77" s="17" t="s">
        <v>28</v>
      </c>
      <c r="I77" s="17" t="s">
        <v>64</v>
      </c>
      <c r="J77" s="17"/>
      <c r="K77" s="17" t="s">
        <v>115</v>
      </c>
      <c r="L77" s="17"/>
      <c r="M77" s="17">
        <v>89</v>
      </c>
      <c r="N77" s="17">
        <f t="shared" si="2"/>
        <v>1</v>
      </c>
      <c r="O77" s="17">
        <f t="shared" si="3"/>
        <v>89</v>
      </c>
      <c r="P77" s="17"/>
    </row>
    <row r="78" spans="1:16" x14ac:dyDescent="0.25">
      <c r="A78" s="17">
        <v>77</v>
      </c>
      <c r="B78" s="17" t="s">
        <v>192</v>
      </c>
      <c r="C78" s="17" t="s">
        <v>228</v>
      </c>
      <c r="D78" s="17">
        <v>1</v>
      </c>
      <c r="E78" s="17" t="s">
        <v>138</v>
      </c>
      <c r="F78" s="18">
        <v>1</v>
      </c>
      <c r="G78" s="17" t="s">
        <v>13</v>
      </c>
      <c r="H78" s="17" t="s">
        <v>28</v>
      </c>
      <c r="I78" s="17" t="s">
        <v>64</v>
      </c>
      <c r="J78" s="17"/>
      <c r="K78" s="17" t="s">
        <v>115</v>
      </c>
      <c r="L78" s="17"/>
      <c r="M78" s="17">
        <v>369</v>
      </c>
      <c r="N78" s="17">
        <f t="shared" si="2"/>
        <v>1</v>
      </c>
      <c r="O78" s="17">
        <f t="shared" si="3"/>
        <v>369</v>
      </c>
      <c r="P78" s="17"/>
    </row>
    <row r="79" spans="1:16" ht="28.8" x14ac:dyDescent="0.25">
      <c r="A79" s="17">
        <v>78</v>
      </c>
      <c r="B79" s="17" t="s">
        <v>192</v>
      </c>
      <c r="C79" s="17" t="s">
        <v>228</v>
      </c>
      <c r="D79" s="17">
        <v>1</v>
      </c>
      <c r="E79" s="17" t="s">
        <v>236</v>
      </c>
      <c r="F79" s="18">
        <v>1</v>
      </c>
      <c r="G79" s="17" t="s">
        <v>13</v>
      </c>
      <c r="H79" s="17" t="s">
        <v>28</v>
      </c>
      <c r="I79" s="17" t="s">
        <v>64</v>
      </c>
      <c r="J79" s="17"/>
      <c r="K79" s="17" t="s">
        <v>115</v>
      </c>
      <c r="L79" s="17"/>
      <c r="M79" s="17">
        <v>169</v>
      </c>
      <c r="N79" s="17">
        <f t="shared" si="2"/>
        <v>1</v>
      </c>
      <c r="O79" s="17">
        <f t="shared" si="3"/>
        <v>169</v>
      </c>
      <c r="P79" s="17"/>
    </row>
    <row r="80" spans="1:16" ht="28.8" x14ac:dyDescent="0.25">
      <c r="A80" s="17">
        <v>79</v>
      </c>
      <c r="B80" s="17" t="s">
        <v>192</v>
      </c>
      <c r="C80" s="17" t="s">
        <v>228</v>
      </c>
      <c r="D80" s="17">
        <v>1</v>
      </c>
      <c r="E80" s="17" t="s">
        <v>237</v>
      </c>
      <c r="F80" s="18">
        <v>1</v>
      </c>
      <c r="G80" s="17" t="s">
        <v>13</v>
      </c>
      <c r="H80" s="17" t="s">
        <v>28</v>
      </c>
      <c r="I80" s="17" t="s">
        <v>64</v>
      </c>
      <c r="J80" s="17"/>
      <c r="K80" s="17" t="s">
        <v>115</v>
      </c>
      <c r="L80" s="17"/>
      <c r="M80" s="17">
        <v>139</v>
      </c>
      <c r="N80" s="17">
        <f t="shared" si="2"/>
        <v>1</v>
      </c>
      <c r="O80" s="17">
        <f t="shared" si="3"/>
        <v>139</v>
      </c>
      <c r="P80" s="17"/>
    </row>
    <row r="81" spans="1:16" ht="28.8" x14ac:dyDescent="0.25">
      <c r="A81" s="17">
        <v>80</v>
      </c>
      <c r="B81" s="17" t="s">
        <v>192</v>
      </c>
      <c r="C81" s="17" t="s">
        <v>228</v>
      </c>
      <c r="D81" s="17">
        <v>1</v>
      </c>
      <c r="E81" s="17" t="s">
        <v>238</v>
      </c>
      <c r="F81" s="18">
        <v>1</v>
      </c>
      <c r="G81" s="17" t="s">
        <v>13</v>
      </c>
      <c r="H81" s="17" t="s">
        <v>28</v>
      </c>
      <c r="I81" s="17" t="s">
        <v>64</v>
      </c>
      <c r="J81" s="17"/>
      <c r="K81" s="17" t="s">
        <v>115</v>
      </c>
      <c r="L81" s="17"/>
      <c r="M81" s="17">
        <v>69</v>
      </c>
      <c r="N81" s="17">
        <f t="shared" si="2"/>
        <v>1</v>
      </c>
      <c r="O81" s="17">
        <f t="shared" si="3"/>
        <v>69</v>
      </c>
      <c r="P81" s="17"/>
    </row>
    <row r="82" spans="1:16" x14ac:dyDescent="0.25">
      <c r="A82" s="17">
        <v>81</v>
      </c>
      <c r="B82" s="17" t="s">
        <v>192</v>
      </c>
      <c r="C82" s="17" t="s">
        <v>228</v>
      </c>
      <c r="D82" s="17">
        <v>1</v>
      </c>
      <c r="E82" s="17" t="s">
        <v>239</v>
      </c>
      <c r="F82" s="18">
        <v>1</v>
      </c>
      <c r="G82" s="17" t="s">
        <v>12</v>
      </c>
      <c r="H82" s="17" t="s">
        <v>41</v>
      </c>
      <c r="I82" s="17" t="s">
        <v>61</v>
      </c>
      <c r="J82" s="17"/>
      <c r="K82" s="17" t="s">
        <v>240</v>
      </c>
      <c r="L82" s="17" t="s">
        <v>241</v>
      </c>
      <c r="M82" s="17">
        <v>40</v>
      </c>
      <c r="N82" s="17">
        <f t="shared" si="2"/>
        <v>1</v>
      </c>
      <c r="O82" s="17">
        <f t="shared" si="3"/>
        <v>40</v>
      </c>
      <c r="P82" s="17"/>
    </row>
    <row r="83" spans="1:16" x14ac:dyDescent="0.25">
      <c r="A83" s="17">
        <v>82</v>
      </c>
      <c r="B83" s="17" t="s">
        <v>192</v>
      </c>
      <c r="C83" s="17" t="s">
        <v>228</v>
      </c>
      <c r="D83" s="17">
        <v>1</v>
      </c>
      <c r="E83" s="17" t="s">
        <v>242</v>
      </c>
      <c r="F83" s="18">
        <v>1</v>
      </c>
      <c r="G83" s="17" t="s">
        <v>14</v>
      </c>
      <c r="H83" s="17" t="s">
        <v>0</v>
      </c>
      <c r="I83" s="17" t="s">
        <v>32</v>
      </c>
      <c r="J83" s="17"/>
      <c r="K83" s="17" t="s">
        <v>80</v>
      </c>
      <c r="L83" s="17" t="s">
        <v>148</v>
      </c>
      <c r="M83" s="17">
        <v>46</v>
      </c>
      <c r="N83" s="17">
        <f t="shared" si="2"/>
        <v>1</v>
      </c>
      <c r="O83" s="17">
        <f t="shared" si="3"/>
        <v>46</v>
      </c>
      <c r="P83" s="17"/>
    </row>
    <row r="84" spans="1:16" x14ac:dyDescent="0.25">
      <c r="A84" s="17">
        <v>83</v>
      </c>
      <c r="B84" s="17" t="s">
        <v>192</v>
      </c>
      <c r="C84" s="17" t="s">
        <v>228</v>
      </c>
      <c r="D84" s="17">
        <v>1</v>
      </c>
      <c r="E84" s="17" t="s">
        <v>243</v>
      </c>
      <c r="F84" s="18">
        <v>1</v>
      </c>
      <c r="G84" s="17" t="s">
        <v>14</v>
      </c>
      <c r="H84" s="17" t="s">
        <v>244</v>
      </c>
      <c r="I84" s="17" t="s">
        <v>32</v>
      </c>
      <c r="J84" s="17"/>
      <c r="K84" s="17" t="s">
        <v>80</v>
      </c>
      <c r="L84" s="17" t="s">
        <v>148</v>
      </c>
      <c r="M84" s="17">
        <v>20</v>
      </c>
      <c r="N84" s="17">
        <f t="shared" si="2"/>
        <v>1</v>
      </c>
      <c r="O84" s="17">
        <f t="shared" si="3"/>
        <v>20</v>
      </c>
      <c r="P84" s="17"/>
    </row>
    <row r="85" spans="1:16" x14ac:dyDescent="0.25">
      <c r="A85" s="17">
        <v>84</v>
      </c>
      <c r="B85" s="17" t="s">
        <v>192</v>
      </c>
      <c r="C85" s="17" t="s">
        <v>228</v>
      </c>
      <c r="D85" s="17">
        <v>1</v>
      </c>
      <c r="E85" s="17" t="s">
        <v>206</v>
      </c>
      <c r="F85" s="18">
        <v>2</v>
      </c>
      <c r="G85" s="17" t="s">
        <v>14</v>
      </c>
      <c r="H85" s="17" t="s">
        <v>23</v>
      </c>
      <c r="I85" s="17" t="s">
        <v>64</v>
      </c>
      <c r="J85" s="17" t="s">
        <v>245</v>
      </c>
      <c r="K85" s="17" t="s">
        <v>208</v>
      </c>
      <c r="L85" s="17" t="s">
        <v>209</v>
      </c>
      <c r="M85" s="17">
        <v>2</v>
      </c>
      <c r="N85" s="17">
        <f t="shared" si="2"/>
        <v>2</v>
      </c>
      <c r="O85" s="17">
        <f t="shared" si="3"/>
        <v>4</v>
      </c>
      <c r="P85" s="17"/>
    </row>
    <row r="86" spans="1:16" x14ac:dyDescent="0.25">
      <c r="A86" s="17">
        <v>85</v>
      </c>
      <c r="B86" s="17" t="s">
        <v>192</v>
      </c>
      <c r="C86" s="17" t="s">
        <v>228</v>
      </c>
      <c r="D86" s="17">
        <v>1</v>
      </c>
      <c r="E86" s="17" t="s">
        <v>206</v>
      </c>
      <c r="F86" s="18">
        <v>8</v>
      </c>
      <c r="G86" s="17" t="s">
        <v>14</v>
      </c>
      <c r="H86" s="17" t="s">
        <v>23</v>
      </c>
      <c r="I86" s="17" t="s">
        <v>64</v>
      </c>
      <c r="J86" s="17" t="s">
        <v>246</v>
      </c>
      <c r="K86" s="17" t="s">
        <v>208</v>
      </c>
      <c r="L86" s="17" t="s">
        <v>209</v>
      </c>
      <c r="M86" s="17">
        <v>0.95</v>
      </c>
      <c r="N86" s="17">
        <f t="shared" si="2"/>
        <v>8</v>
      </c>
      <c r="O86" s="17">
        <f t="shared" si="3"/>
        <v>7.6</v>
      </c>
      <c r="P86" s="17"/>
    </row>
    <row r="87" spans="1:16" x14ac:dyDescent="0.25">
      <c r="A87" s="17">
        <v>86</v>
      </c>
      <c r="B87" s="17" t="s">
        <v>192</v>
      </c>
      <c r="C87" s="17" t="s">
        <v>228</v>
      </c>
      <c r="D87" s="17">
        <v>1</v>
      </c>
      <c r="E87" s="17" t="s">
        <v>142</v>
      </c>
      <c r="F87" s="18">
        <v>1</v>
      </c>
      <c r="G87" s="17" t="s">
        <v>14</v>
      </c>
      <c r="H87" s="17" t="s">
        <v>36</v>
      </c>
      <c r="I87" s="17" t="s">
        <v>32</v>
      </c>
      <c r="J87" s="17"/>
      <c r="K87" s="17" t="s">
        <v>80</v>
      </c>
      <c r="L87" s="17" t="s">
        <v>143</v>
      </c>
      <c r="M87" s="17">
        <v>180</v>
      </c>
      <c r="N87" s="17">
        <f t="shared" si="2"/>
        <v>1</v>
      </c>
      <c r="O87" s="17">
        <f t="shared" si="3"/>
        <v>180</v>
      </c>
      <c r="P87" s="17"/>
    </row>
    <row r="88" spans="1:16" x14ac:dyDescent="0.25">
      <c r="A88" s="17">
        <v>87</v>
      </c>
      <c r="B88" s="17" t="s">
        <v>192</v>
      </c>
      <c r="C88" s="17" t="s">
        <v>228</v>
      </c>
      <c r="D88" s="17">
        <v>1</v>
      </c>
      <c r="E88" s="17" t="s">
        <v>144</v>
      </c>
      <c r="F88" s="18">
        <v>6</v>
      </c>
      <c r="G88" s="17" t="s">
        <v>14</v>
      </c>
      <c r="H88" s="17" t="s">
        <v>23</v>
      </c>
      <c r="I88" s="17" t="s">
        <v>64</v>
      </c>
      <c r="J88" s="17" t="s">
        <v>145</v>
      </c>
      <c r="K88" s="17" t="s">
        <v>146</v>
      </c>
      <c r="L88" s="17" t="s">
        <v>141</v>
      </c>
      <c r="M88" s="17">
        <v>4</v>
      </c>
      <c r="N88" s="17">
        <f t="shared" si="2"/>
        <v>6</v>
      </c>
      <c r="O88" s="17">
        <f t="shared" si="3"/>
        <v>24</v>
      </c>
      <c r="P88" s="17"/>
    </row>
    <row r="89" spans="1:16" x14ac:dyDescent="0.25">
      <c r="A89" s="17">
        <v>88</v>
      </c>
      <c r="B89" s="17" t="s">
        <v>192</v>
      </c>
      <c r="C89" s="17" t="s">
        <v>228</v>
      </c>
      <c r="D89" s="17">
        <v>1</v>
      </c>
      <c r="E89" s="17" t="s">
        <v>247</v>
      </c>
      <c r="F89" s="18">
        <v>1</v>
      </c>
      <c r="G89" s="17" t="s">
        <v>14</v>
      </c>
      <c r="H89" s="17" t="s">
        <v>23</v>
      </c>
      <c r="I89" s="17" t="s">
        <v>62</v>
      </c>
      <c r="J89" s="17"/>
      <c r="K89" s="17" t="s">
        <v>175</v>
      </c>
      <c r="L89" s="17" t="s">
        <v>141</v>
      </c>
      <c r="M89" s="17">
        <v>150</v>
      </c>
      <c r="N89" s="17">
        <f t="shared" si="2"/>
        <v>1</v>
      </c>
      <c r="O89" s="17">
        <f t="shared" si="3"/>
        <v>150</v>
      </c>
      <c r="P89" s="17"/>
    </row>
    <row r="90" spans="1:16" x14ac:dyDescent="0.25">
      <c r="A90" s="17">
        <v>89</v>
      </c>
      <c r="B90" s="17" t="s">
        <v>192</v>
      </c>
      <c r="C90" s="17" t="s">
        <v>228</v>
      </c>
      <c r="D90" s="17">
        <v>1</v>
      </c>
      <c r="E90" s="17" t="s">
        <v>248</v>
      </c>
      <c r="F90" s="18">
        <v>2</v>
      </c>
      <c r="G90" s="17" t="s">
        <v>12</v>
      </c>
      <c r="H90" s="17" t="s">
        <v>25</v>
      </c>
      <c r="I90" s="17" t="s">
        <v>63</v>
      </c>
      <c r="J90" s="17"/>
      <c r="K90" s="17" t="s">
        <v>249</v>
      </c>
      <c r="L90" s="17"/>
      <c r="M90" s="17">
        <v>89</v>
      </c>
      <c r="N90" s="17">
        <f t="shared" si="2"/>
        <v>2</v>
      </c>
      <c r="O90" s="17">
        <f t="shared" si="3"/>
        <v>178</v>
      </c>
      <c r="P90" s="17"/>
    </row>
    <row r="91" spans="1:16" x14ac:dyDescent="0.25">
      <c r="A91" s="17">
        <v>90</v>
      </c>
      <c r="B91" s="17" t="s">
        <v>192</v>
      </c>
      <c r="C91" s="17" t="s">
        <v>228</v>
      </c>
      <c r="D91" s="17">
        <v>1</v>
      </c>
      <c r="E91" s="17" t="s">
        <v>156</v>
      </c>
      <c r="F91" s="18">
        <v>30</v>
      </c>
      <c r="G91" s="17" t="s">
        <v>14</v>
      </c>
      <c r="H91" s="17" t="s">
        <v>38</v>
      </c>
      <c r="I91" s="17" t="s">
        <v>64</v>
      </c>
      <c r="J91" s="17" t="s">
        <v>157</v>
      </c>
      <c r="K91" s="17" t="s">
        <v>158</v>
      </c>
      <c r="L91" s="17" t="s">
        <v>159</v>
      </c>
      <c r="M91" s="17">
        <v>0.1</v>
      </c>
      <c r="N91" s="17">
        <f t="shared" si="2"/>
        <v>30</v>
      </c>
      <c r="O91" s="17">
        <f t="shared" si="3"/>
        <v>3</v>
      </c>
      <c r="P91" s="17"/>
    </row>
    <row r="92" spans="1:16" x14ac:dyDescent="0.25">
      <c r="A92" s="17">
        <v>91</v>
      </c>
      <c r="B92" s="17" t="s">
        <v>192</v>
      </c>
      <c r="C92" s="17" t="s">
        <v>228</v>
      </c>
      <c r="D92" s="17">
        <v>1</v>
      </c>
      <c r="E92" s="17" t="s">
        <v>156</v>
      </c>
      <c r="F92" s="18">
        <v>8</v>
      </c>
      <c r="G92" s="17" t="s">
        <v>14</v>
      </c>
      <c r="H92" s="17" t="s">
        <v>38</v>
      </c>
      <c r="I92" s="17" t="s">
        <v>64</v>
      </c>
      <c r="J92" s="17" t="s">
        <v>250</v>
      </c>
      <c r="K92" s="17" t="s">
        <v>158</v>
      </c>
      <c r="L92" s="17" t="s">
        <v>162</v>
      </c>
      <c r="M92" s="17">
        <v>7.0000000000000007E-2</v>
      </c>
      <c r="N92" s="17">
        <f t="shared" si="2"/>
        <v>8</v>
      </c>
      <c r="O92" s="17">
        <f t="shared" si="3"/>
        <v>0.56000000000000005</v>
      </c>
      <c r="P92" s="17"/>
    </row>
    <row r="93" spans="1:16" x14ac:dyDescent="0.25">
      <c r="A93" s="17">
        <v>92</v>
      </c>
      <c r="B93" s="17" t="s">
        <v>192</v>
      </c>
      <c r="C93" s="17" t="s">
        <v>228</v>
      </c>
      <c r="D93" s="17">
        <v>1</v>
      </c>
      <c r="E93" s="17" t="s">
        <v>156</v>
      </c>
      <c r="F93" s="18">
        <v>8</v>
      </c>
      <c r="G93" s="17" t="s">
        <v>14</v>
      </c>
      <c r="H93" s="17" t="s">
        <v>38</v>
      </c>
      <c r="I93" s="17" t="s">
        <v>64</v>
      </c>
      <c r="J93" s="17" t="s">
        <v>251</v>
      </c>
      <c r="K93" s="17" t="s">
        <v>158</v>
      </c>
      <c r="L93" s="17" t="s">
        <v>162</v>
      </c>
      <c r="M93" s="17">
        <v>7.0000000000000007E-2</v>
      </c>
      <c r="N93" s="17">
        <f t="shared" si="2"/>
        <v>8</v>
      </c>
      <c r="O93" s="17">
        <f t="shared" si="3"/>
        <v>0.56000000000000005</v>
      </c>
      <c r="P93" s="17"/>
    </row>
    <row r="94" spans="1:16" x14ac:dyDescent="0.25">
      <c r="A94" s="17">
        <v>93</v>
      </c>
      <c r="B94" s="17" t="s">
        <v>192</v>
      </c>
      <c r="C94" s="17" t="s">
        <v>228</v>
      </c>
      <c r="D94" s="17">
        <v>1</v>
      </c>
      <c r="E94" s="17" t="s">
        <v>163</v>
      </c>
      <c r="F94" s="18">
        <v>40</v>
      </c>
      <c r="G94" s="17" t="s">
        <v>14</v>
      </c>
      <c r="H94" s="17" t="s">
        <v>38</v>
      </c>
      <c r="I94" s="17" t="s">
        <v>64</v>
      </c>
      <c r="J94" s="17" t="s">
        <v>252</v>
      </c>
      <c r="K94" s="17" t="s">
        <v>158</v>
      </c>
      <c r="L94" s="17" t="s">
        <v>165</v>
      </c>
      <c r="M94" s="17">
        <v>7.0000000000000007E-2</v>
      </c>
      <c r="N94" s="17">
        <f t="shared" si="2"/>
        <v>40</v>
      </c>
      <c r="O94" s="17">
        <f t="shared" si="3"/>
        <v>2.8000000000000003</v>
      </c>
      <c r="P94" s="17"/>
    </row>
    <row r="95" spans="1:16" x14ac:dyDescent="0.25">
      <c r="A95" s="17">
        <v>94</v>
      </c>
      <c r="B95" s="17" t="s">
        <v>192</v>
      </c>
      <c r="C95" s="17" t="s">
        <v>228</v>
      </c>
      <c r="D95" s="17">
        <v>1</v>
      </c>
      <c r="E95" s="17" t="s">
        <v>163</v>
      </c>
      <c r="F95" s="18">
        <v>12</v>
      </c>
      <c r="G95" s="17" t="s">
        <v>14</v>
      </c>
      <c r="H95" s="17" t="s">
        <v>38</v>
      </c>
      <c r="I95" s="17" t="s">
        <v>64</v>
      </c>
      <c r="J95" s="17" t="s">
        <v>253</v>
      </c>
      <c r="K95" s="17" t="s">
        <v>158</v>
      </c>
      <c r="L95" s="17" t="s">
        <v>165</v>
      </c>
      <c r="M95" s="17">
        <v>7.0000000000000007E-2</v>
      </c>
      <c r="N95" s="17">
        <f t="shared" si="2"/>
        <v>12</v>
      </c>
      <c r="O95" s="17">
        <f t="shared" si="3"/>
        <v>0.84000000000000008</v>
      </c>
      <c r="P95" s="17"/>
    </row>
    <row r="96" spans="1:16" x14ac:dyDescent="0.25">
      <c r="A96" s="17">
        <v>95</v>
      </c>
      <c r="B96" s="17" t="s">
        <v>192</v>
      </c>
      <c r="C96" s="17" t="s">
        <v>228</v>
      </c>
      <c r="D96" s="17">
        <v>1</v>
      </c>
      <c r="E96" s="17" t="s">
        <v>163</v>
      </c>
      <c r="F96" s="18">
        <v>16</v>
      </c>
      <c r="G96" s="17" t="s">
        <v>14</v>
      </c>
      <c r="H96" s="17" t="s">
        <v>38</v>
      </c>
      <c r="I96" s="17" t="s">
        <v>64</v>
      </c>
      <c r="J96" s="17" t="s">
        <v>254</v>
      </c>
      <c r="K96" s="17" t="s">
        <v>158</v>
      </c>
      <c r="L96" s="17" t="s">
        <v>216</v>
      </c>
      <c r="M96" s="17">
        <v>7.0000000000000007E-2</v>
      </c>
      <c r="N96" s="17">
        <f t="shared" si="2"/>
        <v>16</v>
      </c>
      <c r="O96" s="17">
        <f t="shared" si="3"/>
        <v>1.1200000000000001</v>
      </c>
      <c r="P96" s="17"/>
    </row>
    <row r="97" spans="1:16" x14ac:dyDescent="0.25">
      <c r="A97" s="17">
        <v>96</v>
      </c>
      <c r="B97" s="17" t="s">
        <v>192</v>
      </c>
      <c r="C97" s="17" t="s">
        <v>228</v>
      </c>
      <c r="D97" s="17">
        <v>1</v>
      </c>
      <c r="E97" s="17" t="s">
        <v>163</v>
      </c>
      <c r="F97" s="18">
        <v>8</v>
      </c>
      <c r="G97" s="17" t="s">
        <v>14</v>
      </c>
      <c r="H97" s="17" t="s">
        <v>38</v>
      </c>
      <c r="I97" s="17" t="s">
        <v>64</v>
      </c>
      <c r="J97" s="17" t="s">
        <v>255</v>
      </c>
      <c r="K97" s="17" t="s">
        <v>158</v>
      </c>
      <c r="L97" s="17" t="s">
        <v>216</v>
      </c>
      <c r="M97" s="17">
        <v>0.1</v>
      </c>
      <c r="N97" s="17">
        <f t="shared" si="2"/>
        <v>8</v>
      </c>
      <c r="O97" s="17">
        <f t="shared" si="3"/>
        <v>0.8</v>
      </c>
      <c r="P97" s="17"/>
    </row>
    <row r="98" spans="1:16" x14ac:dyDescent="0.25">
      <c r="A98" s="17">
        <v>97</v>
      </c>
      <c r="B98" s="17" t="s">
        <v>192</v>
      </c>
      <c r="C98" s="17" t="s">
        <v>228</v>
      </c>
      <c r="D98" s="17">
        <v>1</v>
      </c>
      <c r="E98" s="17" t="s">
        <v>163</v>
      </c>
      <c r="F98" s="18">
        <v>4</v>
      </c>
      <c r="G98" s="17" t="s">
        <v>14</v>
      </c>
      <c r="H98" s="17" t="s">
        <v>38</v>
      </c>
      <c r="I98" s="17" t="s">
        <v>64</v>
      </c>
      <c r="J98" s="17" t="s">
        <v>256</v>
      </c>
      <c r="K98" s="17" t="s">
        <v>158</v>
      </c>
      <c r="L98" s="17" t="s">
        <v>216</v>
      </c>
      <c r="M98" s="17">
        <v>0.1</v>
      </c>
      <c r="N98" s="17">
        <f t="shared" si="2"/>
        <v>4</v>
      </c>
      <c r="O98" s="17">
        <f t="shared" si="3"/>
        <v>0.4</v>
      </c>
      <c r="P98" s="17"/>
    </row>
    <row r="99" spans="1:16" x14ac:dyDescent="0.25">
      <c r="A99" s="17">
        <v>98</v>
      </c>
      <c r="B99" s="17" t="s">
        <v>192</v>
      </c>
      <c r="C99" s="17" t="s">
        <v>228</v>
      </c>
      <c r="D99" s="17">
        <v>1</v>
      </c>
      <c r="E99" s="17" t="s">
        <v>211</v>
      </c>
      <c r="F99" s="18">
        <v>12</v>
      </c>
      <c r="G99" s="17" t="s">
        <v>14</v>
      </c>
      <c r="H99" s="17" t="s">
        <v>38</v>
      </c>
      <c r="I99" s="17" t="s">
        <v>64</v>
      </c>
      <c r="J99" s="17" t="s">
        <v>257</v>
      </c>
      <c r="K99" s="17" t="s">
        <v>158</v>
      </c>
      <c r="L99" s="17" t="s">
        <v>165</v>
      </c>
      <c r="M99" s="17">
        <v>7.0000000000000007E-2</v>
      </c>
      <c r="N99" s="17">
        <f t="shared" si="2"/>
        <v>12</v>
      </c>
      <c r="O99" s="17">
        <f t="shared" si="3"/>
        <v>0.84000000000000008</v>
      </c>
      <c r="P99" s="17"/>
    </row>
    <row r="100" spans="1:16" x14ac:dyDescent="0.25">
      <c r="A100" s="17">
        <v>99</v>
      </c>
      <c r="B100" s="17" t="s">
        <v>192</v>
      </c>
      <c r="C100" s="17" t="s">
        <v>228</v>
      </c>
      <c r="D100" s="17">
        <v>1</v>
      </c>
      <c r="E100" s="17" t="s">
        <v>211</v>
      </c>
      <c r="F100" s="18">
        <v>3</v>
      </c>
      <c r="G100" s="17" t="s">
        <v>14</v>
      </c>
      <c r="H100" s="17" t="s">
        <v>38</v>
      </c>
      <c r="I100" s="17" t="s">
        <v>64</v>
      </c>
      <c r="J100" s="17" t="s">
        <v>258</v>
      </c>
      <c r="K100" s="17" t="s">
        <v>158</v>
      </c>
      <c r="L100" s="17" t="s">
        <v>216</v>
      </c>
      <c r="M100" s="17">
        <v>7.0000000000000007E-2</v>
      </c>
      <c r="N100" s="17">
        <f t="shared" si="2"/>
        <v>3</v>
      </c>
      <c r="O100" s="17">
        <f t="shared" si="3"/>
        <v>0.21000000000000002</v>
      </c>
      <c r="P100" s="17"/>
    </row>
    <row r="101" spans="1:16" x14ac:dyDescent="0.25">
      <c r="A101" s="17">
        <v>100</v>
      </c>
      <c r="B101" s="17" t="s">
        <v>192</v>
      </c>
      <c r="C101" s="17" t="s">
        <v>228</v>
      </c>
      <c r="D101" s="17">
        <v>1</v>
      </c>
      <c r="E101" s="17" t="s">
        <v>177</v>
      </c>
      <c r="F101" s="18">
        <v>8</v>
      </c>
      <c r="G101" s="17" t="s">
        <v>14</v>
      </c>
      <c r="H101" s="17" t="s">
        <v>38</v>
      </c>
      <c r="I101" s="17" t="s">
        <v>64</v>
      </c>
      <c r="J101" s="17" t="s">
        <v>259</v>
      </c>
      <c r="K101" s="17" t="s">
        <v>179</v>
      </c>
      <c r="L101" s="17" t="s">
        <v>180</v>
      </c>
      <c r="M101" s="17">
        <v>1</v>
      </c>
      <c r="N101" s="17">
        <f t="shared" si="2"/>
        <v>8</v>
      </c>
      <c r="O101" s="17">
        <f t="shared" si="3"/>
        <v>8</v>
      </c>
      <c r="P101" s="17"/>
    </row>
    <row r="102" spans="1:16" ht="15.6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14" t="s">
        <v>68</v>
      </c>
      <c r="O102" s="2">
        <f>SUM(表1[父模块该物料总价
（计算）])</f>
        <v>31736.09</v>
      </c>
    </row>
    <row r="103" spans="1:16" ht="15.6" x14ac:dyDescent="0.2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O103" s="2"/>
    </row>
    <row r="104" spans="1:16" ht="15.6" x14ac:dyDescent="0.2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O104" s="2"/>
    </row>
    <row r="105" spans="1:16" ht="15.6" x14ac:dyDescent="0.2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O105" s="2"/>
    </row>
    <row r="106" spans="1:16" ht="15.6" x14ac:dyDescent="0.2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O106" s="2"/>
    </row>
    <row r="107" spans="1:16" ht="15.6" x14ac:dyDescent="0.2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O107" s="2"/>
    </row>
    <row r="108" spans="1:16" ht="15.6" x14ac:dyDescent="0.2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O108" s="2"/>
    </row>
  </sheetData>
  <dataConsolidate/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200-000000000000}">
          <x14:formula1>
            <xm:f>下拉菜单选项!$A$2:$A$5</xm:f>
          </x14:formula1>
          <xm:sqref>G2:G101</xm:sqref>
        </x14:dataValidation>
        <x14:dataValidation type="list" allowBlank="1" showInputMessage="1" showErrorMessage="1" xr:uid="{00000000-0002-0000-0200-000001000000}">
          <x14:formula1>
            <xm:f>下拉菜单选项!$B$2:$B$14</xm:f>
          </x14:formula1>
          <xm:sqref>H2:H101</xm:sqref>
        </x14:dataValidation>
        <x14:dataValidation type="list" allowBlank="1" showInputMessage="1" showErrorMessage="1" xr:uid="{00000000-0002-0000-0200-000002000000}">
          <x14:formula1>
            <xm:f>下拉菜单选项!$C$2:$C$7</xm:f>
          </x14:formula1>
          <xm:sqref>I2:I101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B1ED-5AB2-406A-AF79-318258ECD3BD}">
  <dimension ref="A1:R120"/>
  <sheetViews>
    <sheetView topLeftCell="D1" workbookViewId="0">
      <pane ySplit="1" topLeftCell="A35" activePane="bottomLeft" state="frozen"/>
      <selection activeCell="E22" sqref="E22"/>
      <selection pane="bottomLeft" activeCell="H8" sqref="H8"/>
    </sheetView>
  </sheetViews>
  <sheetFormatPr defaultColWidth="12.21875" defaultRowHeight="14.4" x14ac:dyDescent="0.25"/>
  <cols>
    <col min="1" max="1" width="7.109375" style="3" customWidth="1"/>
    <col min="2" max="4" width="12.21875" style="3"/>
    <col min="5" max="5" width="21.6640625" style="3" bestFit="1" customWidth="1"/>
    <col min="6" max="7" width="12.21875" style="3"/>
    <col min="8" max="8" width="15.21875" style="3" customWidth="1"/>
    <col min="9" max="9" width="15.109375" style="3" customWidth="1"/>
    <col min="10" max="10" width="17.21875" style="3" customWidth="1"/>
    <col min="11" max="11" width="15.109375" style="3" customWidth="1"/>
    <col min="12" max="12" width="20.21875" style="3" bestFit="1" customWidth="1"/>
    <col min="13" max="13" width="14.21875" style="3" customWidth="1"/>
    <col min="14" max="14" width="12.21875" style="7"/>
    <col min="15" max="16384" width="12.21875" style="3"/>
  </cols>
  <sheetData>
    <row r="1" spans="1:16" ht="62.4" x14ac:dyDescent="0.25">
      <c r="A1" s="27" t="s">
        <v>40</v>
      </c>
      <c r="B1" s="8" t="s">
        <v>88</v>
      </c>
      <c r="C1" s="8" t="s">
        <v>89</v>
      </c>
      <c r="D1" s="8" t="s">
        <v>52</v>
      </c>
      <c r="E1" s="8" t="s">
        <v>73</v>
      </c>
      <c r="F1" s="9" t="s">
        <v>87</v>
      </c>
      <c r="G1" s="27" t="s">
        <v>53</v>
      </c>
      <c r="H1" s="27" t="s">
        <v>50</v>
      </c>
      <c r="I1" s="27" t="s">
        <v>51</v>
      </c>
      <c r="J1" s="8" t="s">
        <v>76</v>
      </c>
      <c r="K1" s="8" t="s">
        <v>79</v>
      </c>
      <c r="L1" s="16" t="s">
        <v>100</v>
      </c>
      <c r="M1" s="10" t="s">
        <v>65</v>
      </c>
      <c r="N1" s="11" t="s">
        <v>66</v>
      </c>
      <c r="O1" s="11" t="s">
        <v>67</v>
      </c>
      <c r="P1" s="27" t="s">
        <v>39</v>
      </c>
    </row>
    <row r="2" spans="1:16" s="15" customFormat="1" ht="28.8" x14ac:dyDescent="0.25">
      <c r="A2" s="30">
        <v>1</v>
      </c>
      <c r="B2" s="30" t="s">
        <v>59</v>
      </c>
      <c r="C2" s="30" t="s">
        <v>112</v>
      </c>
      <c r="D2" s="30">
        <v>1</v>
      </c>
      <c r="E2" s="30" t="s">
        <v>113</v>
      </c>
      <c r="F2" s="31">
        <v>8</v>
      </c>
      <c r="G2" s="30" t="s">
        <v>13</v>
      </c>
      <c r="H2" s="30" t="s">
        <v>28</v>
      </c>
      <c r="I2" s="26" t="s">
        <v>64</v>
      </c>
      <c r="J2" s="30" t="s">
        <v>114</v>
      </c>
      <c r="K2" s="30" t="s">
        <v>115</v>
      </c>
      <c r="L2" s="30"/>
      <c r="M2" s="30">
        <v>88.25</v>
      </c>
      <c r="N2" s="30">
        <f>D2*F2</f>
        <v>8</v>
      </c>
      <c r="O2" s="30">
        <f>M2*N2</f>
        <v>706</v>
      </c>
      <c r="P2" s="30"/>
    </row>
    <row r="3" spans="1:16" s="15" customFormat="1" ht="28.8" x14ac:dyDescent="0.25">
      <c r="A3" s="30">
        <v>2</v>
      </c>
      <c r="B3" s="30" t="s">
        <v>59</v>
      </c>
      <c r="C3" s="30" t="s">
        <v>112</v>
      </c>
      <c r="D3" s="30">
        <v>1</v>
      </c>
      <c r="E3" s="30" t="s">
        <v>1114</v>
      </c>
      <c r="F3" s="31">
        <v>2</v>
      </c>
      <c r="G3" s="30" t="s">
        <v>13</v>
      </c>
      <c r="H3" s="30" t="s">
        <v>28</v>
      </c>
      <c r="I3" s="26" t="s">
        <v>64</v>
      </c>
      <c r="J3" s="30" t="s">
        <v>397</v>
      </c>
      <c r="K3" s="30" t="s">
        <v>115</v>
      </c>
      <c r="L3" s="30"/>
      <c r="M3" s="30">
        <v>852</v>
      </c>
      <c r="N3" s="30">
        <f>D3*F3</f>
        <v>2</v>
      </c>
      <c r="O3" s="30">
        <f t="shared" ref="O3:O66" si="0">M3*N3</f>
        <v>1704</v>
      </c>
      <c r="P3" s="30"/>
    </row>
    <row r="4" spans="1:16" s="15" customFormat="1" ht="28.8" x14ac:dyDescent="0.25">
      <c r="A4" s="30">
        <v>3</v>
      </c>
      <c r="B4" s="30" t="s">
        <v>59</v>
      </c>
      <c r="C4" s="30" t="s">
        <v>112</v>
      </c>
      <c r="D4" s="30">
        <v>1</v>
      </c>
      <c r="E4" s="30" t="s">
        <v>118</v>
      </c>
      <c r="F4" s="31">
        <v>1</v>
      </c>
      <c r="G4" s="30" t="s">
        <v>13</v>
      </c>
      <c r="H4" s="30" t="s">
        <v>28</v>
      </c>
      <c r="I4" s="26" t="s">
        <v>64</v>
      </c>
      <c r="J4" s="30" t="s">
        <v>119</v>
      </c>
      <c r="K4" s="30" t="s">
        <v>115</v>
      </c>
      <c r="L4" s="30"/>
      <c r="M4" s="30">
        <v>594</v>
      </c>
      <c r="N4" s="30">
        <f t="shared" ref="N4:N67" si="1">D4*F4</f>
        <v>1</v>
      </c>
      <c r="O4" s="30">
        <f t="shared" si="0"/>
        <v>594</v>
      </c>
      <c r="P4" s="30"/>
    </row>
    <row r="5" spans="1:16" s="15" customFormat="1" ht="28.8" x14ac:dyDescent="0.25">
      <c r="A5" s="30">
        <v>4</v>
      </c>
      <c r="B5" s="30" t="s">
        <v>59</v>
      </c>
      <c r="C5" s="30" t="s">
        <v>112</v>
      </c>
      <c r="D5" s="30">
        <v>1</v>
      </c>
      <c r="E5" s="30" t="s">
        <v>120</v>
      </c>
      <c r="F5" s="31">
        <v>1</v>
      </c>
      <c r="G5" s="30" t="s">
        <v>13</v>
      </c>
      <c r="H5" s="30" t="s">
        <v>28</v>
      </c>
      <c r="I5" s="26" t="s">
        <v>64</v>
      </c>
      <c r="J5" s="30" t="s">
        <v>121</v>
      </c>
      <c r="K5" s="30" t="s">
        <v>115</v>
      </c>
      <c r="L5" s="30"/>
      <c r="M5" s="30">
        <v>620</v>
      </c>
      <c r="N5" s="30">
        <f t="shared" si="1"/>
        <v>1</v>
      </c>
      <c r="O5" s="30">
        <f t="shared" si="0"/>
        <v>620</v>
      </c>
      <c r="P5" s="30"/>
    </row>
    <row r="6" spans="1:16" s="15" customFormat="1" ht="28.8" x14ac:dyDescent="0.25">
      <c r="A6" s="30">
        <v>5</v>
      </c>
      <c r="B6" s="30" t="s">
        <v>59</v>
      </c>
      <c r="C6" s="30" t="s">
        <v>112</v>
      </c>
      <c r="D6" s="30">
        <v>1</v>
      </c>
      <c r="E6" s="30" t="s">
        <v>122</v>
      </c>
      <c r="F6" s="31">
        <v>1</v>
      </c>
      <c r="G6" s="30" t="s">
        <v>13</v>
      </c>
      <c r="H6" s="30" t="s">
        <v>28</v>
      </c>
      <c r="I6" s="26" t="s">
        <v>64</v>
      </c>
      <c r="J6" s="30" t="s">
        <v>123</v>
      </c>
      <c r="K6" s="30" t="s">
        <v>115</v>
      </c>
      <c r="L6" s="30"/>
      <c r="M6" s="30">
        <v>630</v>
      </c>
      <c r="N6" s="30">
        <f t="shared" si="1"/>
        <v>1</v>
      </c>
      <c r="O6" s="30">
        <f t="shared" si="0"/>
        <v>630</v>
      </c>
      <c r="P6" s="30"/>
    </row>
    <row r="7" spans="1:16" s="15" customFormat="1" ht="28.8" x14ac:dyDescent="0.25">
      <c r="A7" s="30">
        <v>6</v>
      </c>
      <c r="B7" s="30" t="s">
        <v>59</v>
      </c>
      <c r="C7" s="30" t="s">
        <v>112</v>
      </c>
      <c r="D7" s="30">
        <v>1</v>
      </c>
      <c r="E7" s="30" t="s">
        <v>124</v>
      </c>
      <c r="F7" s="31">
        <v>1</v>
      </c>
      <c r="G7" s="30" t="s">
        <v>13</v>
      </c>
      <c r="H7" s="30" t="s">
        <v>28</v>
      </c>
      <c r="I7" s="26" t="s">
        <v>64</v>
      </c>
      <c r="J7" s="30" t="s">
        <v>125</v>
      </c>
      <c r="K7" s="30" t="s">
        <v>115</v>
      </c>
      <c r="L7" s="30"/>
      <c r="M7" s="30">
        <v>288</v>
      </c>
      <c r="N7" s="30">
        <f t="shared" si="1"/>
        <v>1</v>
      </c>
      <c r="O7" s="30">
        <f t="shared" si="0"/>
        <v>288</v>
      </c>
      <c r="P7" s="30"/>
    </row>
    <row r="8" spans="1:16" s="15" customFormat="1" ht="43.2" x14ac:dyDescent="0.25">
      <c r="A8" s="30">
        <v>7</v>
      </c>
      <c r="B8" s="30" t="s">
        <v>59</v>
      </c>
      <c r="C8" s="30" t="s">
        <v>112</v>
      </c>
      <c r="D8" s="30">
        <v>1</v>
      </c>
      <c r="E8" s="30" t="s">
        <v>126</v>
      </c>
      <c r="F8" s="31">
        <v>1</v>
      </c>
      <c r="G8" s="30" t="s">
        <v>13</v>
      </c>
      <c r="H8" s="30" t="s">
        <v>28</v>
      </c>
      <c r="I8" s="30" t="s">
        <v>64</v>
      </c>
      <c r="J8" s="30" t="s">
        <v>127</v>
      </c>
      <c r="K8" s="30" t="s">
        <v>115</v>
      </c>
      <c r="L8" s="30"/>
      <c r="M8" s="30">
        <v>99</v>
      </c>
      <c r="N8" s="30">
        <f t="shared" si="1"/>
        <v>1</v>
      </c>
      <c r="O8" s="30">
        <f t="shared" si="0"/>
        <v>99</v>
      </c>
      <c r="P8" s="30"/>
    </row>
    <row r="9" spans="1:16" s="15" customFormat="1" x14ac:dyDescent="0.25">
      <c r="A9" s="30">
        <v>8</v>
      </c>
      <c r="B9" s="30" t="s">
        <v>59</v>
      </c>
      <c r="C9" s="30" t="s">
        <v>128</v>
      </c>
      <c r="D9" s="30">
        <v>1</v>
      </c>
      <c r="E9" s="30" t="s">
        <v>129</v>
      </c>
      <c r="F9" s="31">
        <v>1</v>
      </c>
      <c r="G9" s="30" t="s">
        <v>13</v>
      </c>
      <c r="H9" s="30" t="s">
        <v>28</v>
      </c>
      <c r="I9" s="30" t="s">
        <v>64</v>
      </c>
      <c r="J9" s="30"/>
      <c r="K9" s="30" t="s">
        <v>115</v>
      </c>
      <c r="L9" s="30"/>
      <c r="M9" s="30">
        <v>199</v>
      </c>
      <c r="N9" s="30">
        <f t="shared" si="1"/>
        <v>1</v>
      </c>
      <c r="O9" s="30">
        <f t="shared" si="0"/>
        <v>199</v>
      </c>
      <c r="P9" s="30"/>
    </row>
    <row r="10" spans="1:16" s="15" customFormat="1" x14ac:dyDescent="0.25">
      <c r="A10" s="30">
        <v>9</v>
      </c>
      <c r="B10" s="30" t="s">
        <v>59</v>
      </c>
      <c r="C10" s="30" t="s">
        <v>128</v>
      </c>
      <c r="D10" s="30">
        <v>1</v>
      </c>
      <c r="E10" s="30" t="s">
        <v>130</v>
      </c>
      <c r="F10" s="31">
        <v>1</v>
      </c>
      <c r="G10" s="30" t="s">
        <v>13</v>
      </c>
      <c r="H10" s="30" t="s">
        <v>28</v>
      </c>
      <c r="I10" s="30" t="s">
        <v>64</v>
      </c>
      <c r="J10" s="30" t="s">
        <v>131</v>
      </c>
      <c r="K10" s="30" t="s">
        <v>115</v>
      </c>
      <c r="L10" s="30"/>
      <c r="M10" s="30">
        <v>1599</v>
      </c>
      <c r="N10" s="30">
        <f t="shared" si="1"/>
        <v>1</v>
      </c>
      <c r="O10" s="30">
        <f t="shared" si="0"/>
        <v>1599</v>
      </c>
      <c r="P10" s="30"/>
    </row>
    <row r="11" spans="1:16" s="15" customFormat="1" x14ac:dyDescent="0.25">
      <c r="A11" s="30">
        <v>10</v>
      </c>
      <c r="B11" s="30" t="s">
        <v>59</v>
      </c>
      <c r="C11" s="30" t="s">
        <v>128</v>
      </c>
      <c r="D11" s="30">
        <v>1</v>
      </c>
      <c r="E11" s="30" t="s">
        <v>132</v>
      </c>
      <c r="F11" s="31">
        <v>1</v>
      </c>
      <c r="G11" s="30" t="s">
        <v>13</v>
      </c>
      <c r="H11" s="30" t="s">
        <v>19</v>
      </c>
      <c r="I11" s="30" t="s">
        <v>30</v>
      </c>
      <c r="J11" s="30"/>
      <c r="K11" s="30" t="s">
        <v>80</v>
      </c>
      <c r="L11" s="30"/>
      <c r="M11" s="30">
        <v>200</v>
      </c>
      <c r="N11" s="30">
        <f t="shared" si="1"/>
        <v>1</v>
      </c>
      <c r="O11" s="30">
        <f t="shared" si="0"/>
        <v>200</v>
      </c>
      <c r="P11" s="30"/>
    </row>
    <row r="12" spans="1:16" s="15" customFormat="1" x14ac:dyDescent="0.25">
      <c r="A12" s="30">
        <v>11</v>
      </c>
      <c r="B12" s="30" t="s">
        <v>59</v>
      </c>
      <c r="C12" s="30" t="s">
        <v>128</v>
      </c>
      <c r="D12" s="30">
        <v>1</v>
      </c>
      <c r="E12" s="30" t="s">
        <v>133</v>
      </c>
      <c r="F12" s="31">
        <v>1</v>
      </c>
      <c r="G12" s="30" t="s">
        <v>13</v>
      </c>
      <c r="H12" s="30" t="s">
        <v>26</v>
      </c>
      <c r="I12" s="30" t="s">
        <v>64</v>
      </c>
      <c r="J12" s="30"/>
      <c r="K12" s="30" t="s">
        <v>134</v>
      </c>
      <c r="L12" s="30"/>
      <c r="M12" s="30">
        <v>779</v>
      </c>
      <c r="N12" s="30">
        <f t="shared" si="1"/>
        <v>1</v>
      </c>
      <c r="O12" s="30">
        <f t="shared" si="0"/>
        <v>779</v>
      </c>
      <c r="P12" s="30"/>
    </row>
    <row r="13" spans="1:16" s="15" customFormat="1" x14ac:dyDescent="0.25">
      <c r="A13" s="30">
        <v>12</v>
      </c>
      <c r="B13" s="30" t="s">
        <v>59</v>
      </c>
      <c r="C13" s="30" t="s">
        <v>128</v>
      </c>
      <c r="D13" s="30">
        <v>1</v>
      </c>
      <c r="E13" s="30" t="s">
        <v>135</v>
      </c>
      <c r="F13" s="31">
        <v>1</v>
      </c>
      <c r="G13" s="30" t="s">
        <v>13</v>
      </c>
      <c r="H13" s="30" t="s">
        <v>26</v>
      </c>
      <c r="I13" s="30" t="s">
        <v>64</v>
      </c>
      <c r="J13" s="30"/>
      <c r="K13" s="30" t="s">
        <v>134</v>
      </c>
      <c r="L13" s="30" t="s">
        <v>136</v>
      </c>
      <c r="M13" s="30">
        <v>549</v>
      </c>
      <c r="N13" s="30">
        <f t="shared" si="1"/>
        <v>1</v>
      </c>
      <c r="O13" s="30">
        <f t="shared" si="0"/>
        <v>549</v>
      </c>
      <c r="P13" s="30"/>
    </row>
    <row r="14" spans="1:16" ht="28.8" x14ac:dyDescent="0.25">
      <c r="A14" s="30">
        <v>13</v>
      </c>
      <c r="B14" s="30" t="s">
        <v>59</v>
      </c>
      <c r="C14" s="30" t="s">
        <v>128</v>
      </c>
      <c r="D14" s="30">
        <v>1</v>
      </c>
      <c r="E14" s="30" t="s">
        <v>137</v>
      </c>
      <c r="F14" s="31">
        <v>2</v>
      </c>
      <c r="G14" s="30" t="s">
        <v>13</v>
      </c>
      <c r="H14" s="30" t="s">
        <v>28</v>
      </c>
      <c r="I14" s="30" t="s">
        <v>64</v>
      </c>
      <c r="J14" s="30"/>
      <c r="K14" s="30" t="s">
        <v>115</v>
      </c>
      <c r="L14" s="30"/>
      <c r="M14" s="30">
        <v>89</v>
      </c>
      <c r="N14" s="30">
        <f t="shared" si="1"/>
        <v>2</v>
      </c>
      <c r="O14" s="30">
        <f t="shared" si="0"/>
        <v>178</v>
      </c>
      <c r="P14" s="30"/>
    </row>
    <row r="15" spans="1:16" x14ac:dyDescent="0.25">
      <c r="A15" s="30">
        <v>14</v>
      </c>
      <c r="B15" s="30" t="s">
        <v>59</v>
      </c>
      <c r="C15" s="30" t="s">
        <v>128</v>
      </c>
      <c r="D15" s="30">
        <v>1</v>
      </c>
      <c r="E15" s="30" t="s">
        <v>138</v>
      </c>
      <c r="F15" s="31">
        <v>1</v>
      </c>
      <c r="G15" s="30" t="s">
        <v>13</v>
      </c>
      <c r="H15" s="30" t="s">
        <v>28</v>
      </c>
      <c r="I15" s="30" t="s">
        <v>64</v>
      </c>
      <c r="J15" s="30"/>
      <c r="K15" s="30" t="s">
        <v>115</v>
      </c>
      <c r="L15" s="30"/>
      <c r="M15" s="30">
        <v>369</v>
      </c>
      <c r="N15" s="30">
        <f t="shared" si="1"/>
        <v>1</v>
      </c>
      <c r="O15" s="30">
        <f t="shared" si="0"/>
        <v>369</v>
      </c>
      <c r="P15" s="30"/>
    </row>
    <row r="16" spans="1:16" ht="28.8" x14ac:dyDescent="0.25">
      <c r="A16" s="30">
        <v>15</v>
      </c>
      <c r="B16" s="30" t="s">
        <v>59</v>
      </c>
      <c r="C16" s="30" t="s">
        <v>128</v>
      </c>
      <c r="D16" s="29">
        <v>2</v>
      </c>
      <c r="E16" s="29" t="s">
        <v>1115</v>
      </c>
      <c r="F16" s="45">
        <v>4</v>
      </c>
      <c r="G16" s="29" t="s">
        <v>12</v>
      </c>
      <c r="H16" s="29" t="s">
        <v>35</v>
      </c>
      <c r="I16" s="29" t="s">
        <v>80</v>
      </c>
      <c r="J16" s="30"/>
      <c r="K16" s="30" t="s">
        <v>80</v>
      </c>
      <c r="L16" s="30"/>
      <c r="M16" s="30">
        <v>50</v>
      </c>
      <c r="N16" s="30">
        <f t="shared" si="1"/>
        <v>8</v>
      </c>
      <c r="O16" s="30">
        <f t="shared" si="0"/>
        <v>400</v>
      </c>
      <c r="P16" s="29"/>
    </row>
    <row r="17" spans="1:18" x14ac:dyDescent="0.25">
      <c r="A17" s="30">
        <v>16</v>
      </c>
      <c r="B17" s="30" t="s">
        <v>59</v>
      </c>
      <c r="C17" s="30" t="s">
        <v>128</v>
      </c>
      <c r="D17" s="29">
        <v>2</v>
      </c>
      <c r="E17" s="29" t="s">
        <v>1116</v>
      </c>
      <c r="F17" s="45">
        <v>8</v>
      </c>
      <c r="G17" s="29" t="s">
        <v>12</v>
      </c>
      <c r="H17" s="29" t="s">
        <v>37</v>
      </c>
      <c r="I17" s="29" t="s">
        <v>63</v>
      </c>
      <c r="J17" s="30" t="s">
        <v>223</v>
      </c>
      <c r="K17" s="30" t="s">
        <v>179</v>
      </c>
      <c r="L17" s="30" t="s">
        <v>180</v>
      </c>
      <c r="M17" s="30">
        <v>4.5</v>
      </c>
      <c r="N17" s="30">
        <f t="shared" si="1"/>
        <v>16</v>
      </c>
      <c r="O17" s="30">
        <f t="shared" si="0"/>
        <v>72</v>
      </c>
      <c r="P17" s="29"/>
    </row>
    <row r="18" spans="1:18" x14ac:dyDescent="0.25">
      <c r="A18" s="30">
        <v>17</v>
      </c>
      <c r="B18" s="30" t="s">
        <v>59</v>
      </c>
      <c r="C18" s="30" t="s">
        <v>128</v>
      </c>
      <c r="D18" s="29">
        <v>2</v>
      </c>
      <c r="E18" s="29" t="s">
        <v>1117</v>
      </c>
      <c r="F18" s="45">
        <v>2</v>
      </c>
      <c r="G18" s="29" t="s">
        <v>12</v>
      </c>
      <c r="H18" s="29" t="s">
        <v>37</v>
      </c>
      <c r="I18" s="29" t="s">
        <v>63</v>
      </c>
      <c r="J18" s="30" t="s">
        <v>1118</v>
      </c>
      <c r="K18" s="30" t="s">
        <v>158</v>
      </c>
      <c r="L18" s="30" t="s">
        <v>165</v>
      </c>
      <c r="M18" s="30">
        <v>5</v>
      </c>
      <c r="N18" s="30">
        <f t="shared" si="1"/>
        <v>4</v>
      </c>
      <c r="O18" s="30">
        <f t="shared" si="0"/>
        <v>20</v>
      </c>
      <c r="P18" s="29"/>
    </row>
    <row r="19" spans="1:18" x14ac:dyDescent="0.25">
      <c r="A19" s="30">
        <v>18</v>
      </c>
      <c r="B19" s="30" t="s">
        <v>59</v>
      </c>
      <c r="C19" s="30" t="s">
        <v>128</v>
      </c>
      <c r="D19" s="29">
        <v>1</v>
      </c>
      <c r="E19" s="29" t="s">
        <v>1119</v>
      </c>
      <c r="F19" s="45">
        <v>4</v>
      </c>
      <c r="G19" s="29" t="s">
        <v>12</v>
      </c>
      <c r="H19" s="29" t="s">
        <v>26</v>
      </c>
      <c r="I19" s="29" t="s">
        <v>63</v>
      </c>
      <c r="J19" s="30"/>
      <c r="K19" s="30" t="s">
        <v>1120</v>
      </c>
      <c r="L19" s="30"/>
      <c r="M19" s="30">
        <v>2500</v>
      </c>
      <c r="N19" s="30">
        <f t="shared" si="1"/>
        <v>4</v>
      </c>
      <c r="O19" s="30">
        <f t="shared" si="0"/>
        <v>10000</v>
      </c>
      <c r="P19" s="29"/>
      <c r="R19" s="3" t="s">
        <v>3</v>
      </c>
    </row>
    <row r="20" spans="1:18" x14ac:dyDescent="0.25">
      <c r="A20" s="30">
        <v>19</v>
      </c>
      <c r="B20" s="30" t="s">
        <v>59</v>
      </c>
      <c r="C20" s="30" t="s">
        <v>128</v>
      </c>
      <c r="D20" s="29">
        <v>1</v>
      </c>
      <c r="E20" s="29" t="s">
        <v>1121</v>
      </c>
      <c r="F20" s="45">
        <v>2</v>
      </c>
      <c r="G20" s="29" t="s">
        <v>12</v>
      </c>
      <c r="H20" s="29" t="s">
        <v>35</v>
      </c>
      <c r="I20" s="29" t="s">
        <v>80</v>
      </c>
      <c r="J20" s="30"/>
      <c r="K20" s="30" t="s">
        <v>80</v>
      </c>
      <c r="L20" s="30"/>
      <c r="M20" s="30">
        <v>30</v>
      </c>
      <c r="N20" s="30">
        <f t="shared" si="1"/>
        <v>2</v>
      </c>
      <c r="O20" s="30">
        <f t="shared" si="0"/>
        <v>60</v>
      </c>
      <c r="P20" s="29"/>
    </row>
    <row r="21" spans="1:18" x14ac:dyDescent="0.25">
      <c r="A21" s="30">
        <v>20</v>
      </c>
      <c r="B21" s="30" t="s">
        <v>59</v>
      </c>
      <c r="C21" s="30" t="s">
        <v>128</v>
      </c>
      <c r="D21" s="29">
        <v>1</v>
      </c>
      <c r="E21" s="29" t="s">
        <v>1121</v>
      </c>
      <c r="F21" s="45">
        <v>2</v>
      </c>
      <c r="G21" s="29" t="s">
        <v>12</v>
      </c>
      <c r="H21" s="29" t="s">
        <v>35</v>
      </c>
      <c r="I21" s="29" t="s">
        <v>80</v>
      </c>
      <c r="J21" s="30"/>
      <c r="K21" s="30" t="s">
        <v>80</v>
      </c>
      <c r="L21" s="30"/>
      <c r="M21" s="30">
        <v>42</v>
      </c>
      <c r="N21" s="30">
        <f t="shared" si="1"/>
        <v>2</v>
      </c>
      <c r="O21" s="30">
        <f t="shared" si="0"/>
        <v>84</v>
      </c>
      <c r="P21" s="29"/>
    </row>
    <row r="22" spans="1:18" x14ac:dyDescent="0.25">
      <c r="A22" s="30">
        <v>21</v>
      </c>
      <c r="B22" s="30" t="s">
        <v>59</v>
      </c>
      <c r="C22" s="30" t="s">
        <v>128</v>
      </c>
      <c r="D22" s="29">
        <v>1</v>
      </c>
      <c r="E22" s="29" t="s">
        <v>1122</v>
      </c>
      <c r="F22" s="45">
        <v>4</v>
      </c>
      <c r="G22" s="29" t="s">
        <v>12</v>
      </c>
      <c r="H22" s="29" t="s">
        <v>36</v>
      </c>
      <c r="I22" s="29" t="s">
        <v>80</v>
      </c>
      <c r="J22" s="30"/>
      <c r="K22" s="30" t="s">
        <v>80</v>
      </c>
      <c r="L22" s="30"/>
      <c r="M22" s="30">
        <v>15</v>
      </c>
      <c r="N22" s="44">
        <f t="shared" si="1"/>
        <v>4</v>
      </c>
      <c r="O22" s="44">
        <f t="shared" si="0"/>
        <v>60</v>
      </c>
      <c r="P22" s="29"/>
    </row>
    <row r="23" spans="1:18" x14ac:dyDescent="0.25">
      <c r="A23" s="30">
        <v>22</v>
      </c>
      <c r="B23" s="30" t="s">
        <v>59</v>
      </c>
      <c r="C23" s="30" t="s">
        <v>128</v>
      </c>
      <c r="D23" s="29">
        <v>1</v>
      </c>
      <c r="E23" s="29" t="s">
        <v>1123</v>
      </c>
      <c r="F23" s="45">
        <v>1</v>
      </c>
      <c r="G23" s="29" t="s">
        <v>12</v>
      </c>
      <c r="H23" s="29" t="s">
        <v>35</v>
      </c>
      <c r="I23" s="29" t="s">
        <v>80</v>
      </c>
      <c r="J23" s="30"/>
      <c r="K23" s="30" t="s">
        <v>80</v>
      </c>
      <c r="L23" s="30"/>
      <c r="M23" s="30">
        <v>32</v>
      </c>
      <c r="N23" s="44">
        <f t="shared" si="1"/>
        <v>1</v>
      </c>
      <c r="O23" s="44">
        <f t="shared" si="0"/>
        <v>32</v>
      </c>
      <c r="P23" s="29"/>
    </row>
    <row r="24" spans="1:18" x14ac:dyDescent="0.25">
      <c r="A24" s="30">
        <v>23</v>
      </c>
      <c r="B24" s="30" t="s">
        <v>59</v>
      </c>
      <c r="C24" s="30" t="s">
        <v>128</v>
      </c>
      <c r="D24" s="29">
        <v>1</v>
      </c>
      <c r="E24" s="29" t="s">
        <v>1124</v>
      </c>
      <c r="F24" s="45">
        <v>1</v>
      </c>
      <c r="G24" s="29" t="s">
        <v>12</v>
      </c>
      <c r="H24" s="29" t="s">
        <v>35</v>
      </c>
      <c r="I24" s="29" t="s">
        <v>80</v>
      </c>
      <c r="J24" s="30"/>
      <c r="K24" s="30" t="s">
        <v>80</v>
      </c>
      <c r="L24" s="30"/>
      <c r="M24" s="30">
        <v>59</v>
      </c>
      <c r="N24" s="44">
        <f t="shared" si="1"/>
        <v>1</v>
      </c>
      <c r="O24" s="44">
        <f t="shared" si="0"/>
        <v>59</v>
      </c>
      <c r="P24" s="29"/>
    </row>
    <row r="25" spans="1:18" x14ac:dyDescent="0.25">
      <c r="A25" s="30">
        <v>24</v>
      </c>
      <c r="B25" s="30" t="s">
        <v>59</v>
      </c>
      <c r="C25" s="30" t="s">
        <v>128</v>
      </c>
      <c r="D25" s="29">
        <v>1</v>
      </c>
      <c r="E25" s="29" t="s">
        <v>1125</v>
      </c>
      <c r="F25" s="45">
        <v>1</v>
      </c>
      <c r="G25" s="29" t="s">
        <v>12</v>
      </c>
      <c r="H25" s="29" t="s">
        <v>35</v>
      </c>
      <c r="I25" s="29" t="s">
        <v>80</v>
      </c>
      <c r="J25" s="30"/>
      <c r="K25" s="30" t="s">
        <v>80</v>
      </c>
      <c r="L25" s="30"/>
      <c r="M25" s="30">
        <v>45</v>
      </c>
      <c r="N25" s="44">
        <f t="shared" si="1"/>
        <v>1</v>
      </c>
      <c r="O25" s="44">
        <f t="shared" si="0"/>
        <v>45</v>
      </c>
      <c r="P25" s="29"/>
    </row>
    <row r="26" spans="1:18" x14ac:dyDescent="0.25">
      <c r="A26" s="30">
        <v>25</v>
      </c>
      <c r="B26" s="30" t="s">
        <v>59</v>
      </c>
      <c r="C26" s="30" t="s">
        <v>128</v>
      </c>
      <c r="D26" s="29">
        <v>1</v>
      </c>
      <c r="E26" s="29" t="s">
        <v>1126</v>
      </c>
      <c r="F26" s="45">
        <v>1</v>
      </c>
      <c r="G26" s="29" t="s">
        <v>12</v>
      </c>
      <c r="H26" s="29" t="s">
        <v>35</v>
      </c>
      <c r="I26" s="29" t="s">
        <v>80</v>
      </c>
      <c r="J26" s="30"/>
      <c r="K26" s="30" t="s">
        <v>80</v>
      </c>
      <c r="L26" s="30"/>
      <c r="M26" s="30">
        <v>50</v>
      </c>
      <c r="N26" s="44">
        <f t="shared" si="1"/>
        <v>1</v>
      </c>
      <c r="O26" s="44">
        <f t="shared" si="0"/>
        <v>50</v>
      </c>
      <c r="P26" s="29"/>
    </row>
    <row r="27" spans="1:18" x14ac:dyDescent="0.25">
      <c r="A27" s="30">
        <v>26</v>
      </c>
      <c r="B27" s="30" t="s">
        <v>59</v>
      </c>
      <c r="C27" s="30" t="s">
        <v>128</v>
      </c>
      <c r="D27" s="29">
        <v>1</v>
      </c>
      <c r="E27" s="29" t="s">
        <v>1127</v>
      </c>
      <c r="F27" s="45">
        <v>1</v>
      </c>
      <c r="G27" s="29" t="s">
        <v>12</v>
      </c>
      <c r="H27" s="29" t="s">
        <v>35</v>
      </c>
      <c r="I27" s="29" t="s">
        <v>80</v>
      </c>
      <c r="J27" s="30"/>
      <c r="K27" s="30" t="s">
        <v>80</v>
      </c>
      <c r="L27" s="30"/>
      <c r="M27" s="30">
        <v>60</v>
      </c>
      <c r="N27" s="44">
        <f t="shared" si="1"/>
        <v>1</v>
      </c>
      <c r="O27" s="44">
        <f t="shared" si="0"/>
        <v>60</v>
      </c>
      <c r="P27" s="29"/>
    </row>
    <row r="28" spans="1:18" x14ac:dyDescent="0.25">
      <c r="A28" s="30">
        <v>27</v>
      </c>
      <c r="B28" s="30" t="s">
        <v>59</v>
      </c>
      <c r="C28" s="30" t="s">
        <v>166</v>
      </c>
      <c r="D28" s="29">
        <v>1</v>
      </c>
      <c r="E28" s="29" t="s">
        <v>870</v>
      </c>
      <c r="F28" s="45">
        <v>22</v>
      </c>
      <c r="G28" s="29" t="s">
        <v>12</v>
      </c>
      <c r="H28" s="30" t="s">
        <v>23</v>
      </c>
      <c r="I28" s="30" t="s">
        <v>64</v>
      </c>
      <c r="J28" s="30" t="s">
        <v>145</v>
      </c>
      <c r="K28" s="30" t="s">
        <v>146</v>
      </c>
      <c r="L28" s="30" t="s">
        <v>141</v>
      </c>
      <c r="M28" s="30">
        <v>4</v>
      </c>
      <c r="N28" s="44">
        <f t="shared" si="1"/>
        <v>22</v>
      </c>
      <c r="O28" s="44">
        <f t="shared" si="0"/>
        <v>88</v>
      </c>
      <c r="P28" s="29"/>
    </row>
    <row r="29" spans="1:18" x14ac:dyDescent="0.25">
      <c r="A29" s="30">
        <v>28</v>
      </c>
      <c r="B29" s="30" t="s">
        <v>59</v>
      </c>
      <c r="C29" s="30" t="s">
        <v>128</v>
      </c>
      <c r="D29" s="29">
        <v>1</v>
      </c>
      <c r="E29" s="29" t="s">
        <v>1128</v>
      </c>
      <c r="F29" s="45">
        <v>2</v>
      </c>
      <c r="G29" s="29" t="s">
        <v>12</v>
      </c>
      <c r="H29" s="29" t="s">
        <v>41</v>
      </c>
      <c r="I29" s="29" t="s">
        <v>80</v>
      </c>
      <c r="J29" s="30"/>
      <c r="K29" s="30" t="s">
        <v>80</v>
      </c>
      <c r="L29" s="30"/>
      <c r="M29" s="30">
        <v>12</v>
      </c>
      <c r="N29" s="44">
        <f t="shared" si="1"/>
        <v>2</v>
      </c>
      <c r="O29" s="44">
        <f t="shared" si="0"/>
        <v>24</v>
      </c>
      <c r="P29" s="29"/>
    </row>
    <row r="30" spans="1:18" x14ac:dyDescent="0.25">
      <c r="A30" s="30">
        <v>29</v>
      </c>
      <c r="B30" s="30" t="s">
        <v>59</v>
      </c>
      <c r="C30" s="30" t="s">
        <v>128</v>
      </c>
      <c r="D30" s="29">
        <v>1</v>
      </c>
      <c r="E30" s="29" t="s">
        <v>1129</v>
      </c>
      <c r="F30" s="45">
        <v>2</v>
      </c>
      <c r="G30" s="29" t="s">
        <v>12</v>
      </c>
      <c r="H30" s="29" t="s">
        <v>41</v>
      </c>
      <c r="I30" s="29" t="s">
        <v>80</v>
      </c>
      <c r="J30" s="30"/>
      <c r="K30" s="30" t="s">
        <v>80</v>
      </c>
      <c r="L30" s="30"/>
      <c r="M30" s="30">
        <v>12</v>
      </c>
      <c r="N30" s="44">
        <f t="shared" si="1"/>
        <v>2</v>
      </c>
      <c r="O30" s="44">
        <f t="shared" si="0"/>
        <v>24</v>
      </c>
      <c r="P30" s="29"/>
    </row>
    <row r="31" spans="1:18" ht="28.8" x14ac:dyDescent="0.25">
      <c r="A31" s="30">
        <v>30</v>
      </c>
      <c r="B31" s="30" t="s">
        <v>59</v>
      </c>
      <c r="C31" s="30" t="s">
        <v>166</v>
      </c>
      <c r="D31" s="29">
        <v>1</v>
      </c>
      <c r="E31" s="29" t="s">
        <v>1130</v>
      </c>
      <c r="F31" s="45">
        <v>2</v>
      </c>
      <c r="G31" s="29" t="s">
        <v>12</v>
      </c>
      <c r="H31" s="29" t="s">
        <v>35</v>
      </c>
      <c r="I31" s="29" t="s">
        <v>80</v>
      </c>
      <c r="J31" s="30"/>
      <c r="K31" s="30" t="s">
        <v>80</v>
      </c>
      <c r="L31" s="30"/>
      <c r="M31" s="30">
        <v>10</v>
      </c>
      <c r="N31" s="44">
        <f t="shared" si="1"/>
        <v>2</v>
      </c>
      <c r="O31" s="44">
        <f t="shared" si="0"/>
        <v>20</v>
      </c>
      <c r="P31" s="29"/>
    </row>
    <row r="32" spans="1:18" x14ac:dyDescent="0.25">
      <c r="A32" s="30">
        <v>31</v>
      </c>
      <c r="B32" s="30" t="s">
        <v>59</v>
      </c>
      <c r="C32" s="30" t="s">
        <v>166</v>
      </c>
      <c r="D32" s="29">
        <v>1</v>
      </c>
      <c r="E32" s="29" t="s">
        <v>1131</v>
      </c>
      <c r="F32" s="45">
        <v>4</v>
      </c>
      <c r="G32" s="29" t="s">
        <v>12</v>
      </c>
      <c r="H32" s="29" t="s">
        <v>41</v>
      </c>
      <c r="I32" s="29" t="s">
        <v>80</v>
      </c>
      <c r="J32" s="30"/>
      <c r="K32" s="30" t="s">
        <v>80</v>
      </c>
      <c r="L32" s="30"/>
      <c r="M32" s="30">
        <v>15</v>
      </c>
      <c r="N32" s="44">
        <f t="shared" si="1"/>
        <v>4</v>
      </c>
      <c r="O32" s="44">
        <f t="shared" si="0"/>
        <v>60</v>
      </c>
      <c r="P32" s="29"/>
    </row>
    <row r="33" spans="1:16" x14ac:dyDescent="0.25">
      <c r="A33" s="30">
        <v>32</v>
      </c>
      <c r="B33" s="30" t="s">
        <v>59</v>
      </c>
      <c r="C33" s="30" t="s">
        <v>166</v>
      </c>
      <c r="D33" s="29">
        <v>1</v>
      </c>
      <c r="E33" s="29" t="s">
        <v>1132</v>
      </c>
      <c r="F33" s="45">
        <v>2</v>
      </c>
      <c r="G33" s="29" t="s">
        <v>12</v>
      </c>
      <c r="H33" s="29" t="s">
        <v>41</v>
      </c>
      <c r="I33" s="29" t="s">
        <v>80</v>
      </c>
      <c r="J33" s="30"/>
      <c r="K33" s="30" t="s">
        <v>80</v>
      </c>
      <c r="L33" s="30"/>
      <c r="M33" s="30">
        <v>12</v>
      </c>
      <c r="N33" s="44">
        <f t="shared" si="1"/>
        <v>2</v>
      </c>
      <c r="O33" s="44">
        <f t="shared" si="0"/>
        <v>24</v>
      </c>
      <c r="P33" s="29"/>
    </row>
    <row r="34" spans="1:16" x14ac:dyDescent="0.25">
      <c r="A34" s="30">
        <v>33</v>
      </c>
      <c r="B34" s="30" t="s">
        <v>59</v>
      </c>
      <c r="C34" s="30" t="s">
        <v>166</v>
      </c>
      <c r="D34" s="29">
        <v>2</v>
      </c>
      <c r="E34" s="29" t="s">
        <v>1133</v>
      </c>
      <c r="F34" s="45">
        <v>1</v>
      </c>
      <c r="G34" s="29" t="s">
        <v>12</v>
      </c>
      <c r="H34" s="29" t="s">
        <v>25</v>
      </c>
      <c r="I34" s="29" t="s">
        <v>63</v>
      </c>
      <c r="J34" s="30"/>
      <c r="K34" s="30" t="s">
        <v>1134</v>
      </c>
      <c r="L34" s="30"/>
      <c r="M34" s="30">
        <v>75</v>
      </c>
      <c r="N34" s="44">
        <f t="shared" si="1"/>
        <v>2</v>
      </c>
      <c r="O34" s="44">
        <f t="shared" si="0"/>
        <v>150</v>
      </c>
      <c r="P34" s="29"/>
    </row>
    <row r="35" spans="1:16" x14ac:dyDescent="0.25">
      <c r="A35" s="30">
        <v>34</v>
      </c>
      <c r="B35" s="30" t="s">
        <v>59</v>
      </c>
      <c r="C35" s="30" t="s">
        <v>166</v>
      </c>
      <c r="D35" s="29">
        <v>2</v>
      </c>
      <c r="E35" s="29" t="s">
        <v>1119</v>
      </c>
      <c r="F35" s="45">
        <v>1</v>
      </c>
      <c r="G35" s="29" t="s">
        <v>12</v>
      </c>
      <c r="H35" s="29" t="s">
        <v>27</v>
      </c>
      <c r="I35" s="29" t="s">
        <v>63</v>
      </c>
      <c r="J35" s="30"/>
      <c r="K35" s="30" t="s">
        <v>1120</v>
      </c>
      <c r="L35" s="30"/>
      <c r="M35" s="30">
        <v>2500</v>
      </c>
      <c r="N35" s="44">
        <f t="shared" si="1"/>
        <v>2</v>
      </c>
      <c r="O35" s="44">
        <f t="shared" si="0"/>
        <v>5000</v>
      </c>
      <c r="P35" s="29"/>
    </row>
    <row r="36" spans="1:16" ht="28.8" x14ac:dyDescent="0.25">
      <c r="A36" s="30">
        <v>35</v>
      </c>
      <c r="B36" s="30" t="s">
        <v>59</v>
      </c>
      <c r="C36" s="30" t="s">
        <v>166</v>
      </c>
      <c r="D36" s="29">
        <v>2</v>
      </c>
      <c r="E36" s="29" t="s">
        <v>1135</v>
      </c>
      <c r="F36" s="45">
        <v>2</v>
      </c>
      <c r="G36" s="29" t="s">
        <v>12</v>
      </c>
      <c r="H36" s="29" t="s">
        <v>35</v>
      </c>
      <c r="I36" s="29" t="s">
        <v>63</v>
      </c>
      <c r="J36" s="30"/>
      <c r="K36" s="30" t="s">
        <v>80</v>
      </c>
      <c r="L36" s="30"/>
      <c r="M36" s="30">
        <v>35</v>
      </c>
      <c r="N36" s="44">
        <f t="shared" si="1"/>
        <v>4</v>
      </c>
      <c r="O36" s="44">
        <f t="shared" si="0"/>
        <v>140</v>
      </c>
      <c r="P36" s="29"/>
    </row>
    <row r="37" spans="1:16" x14ac:dyDescent="0.25">
      <c r="A37" s="30">
        <v>36</v>
      </c>
      <c r="B37" s="30" t="s">
        <v>59</v>
      </c>
      <c r="C37" s="30" t="s">
        <v>166</v>
      </c>
      <c r="D37" s="29">
        <v>2</v>
      </c>
      <c r="E37" s="29" t="s">
        <v>1116</v>
      </c>
      <c r="F37" s="45">
        <v>2</v>
      </c>
      <c r="G37" s="29" t="s">
        <v>12</v>
      </c>
      <c r="H37" s="29" t="s">
        <v>37</v>
      </c>
      <c r="I37" s="29" t="s">
        <v>63</v>
      </c>
      <c r="J37" s="30" t="s">
        <v>1053</v>
      </c>
      <c r="K37" s="30" t="s">
        <v>179</v>
      </c>
      <c r="L37" s="30" t="s">
        <v>180</v>
      </c>
      <c r="M37" s="30">
        <v>5.5</v>
      </c>
      <c r="N37" s="44">
        <f t="shared" si="1"/>
        <v>4</v>
      </c>
      <c r="O37" s="44">
        <f t="shared" si="0"/>
        <v>22</v>
      </c>
      <c r="P37" s="29"/>
    </row>
    <row r="38" spans="1:16" x14ac:dyDescent="0.25">
      <c r="A38" s="30">
        <v>37</v>
      </c>
      <c r="B38" s="30" t="s">
        <v>59</v>
      </c>
      <c r="C38" s="30" t="s">
        <v>166</v>
      </c>
      <c r="D38" s="29">
        <v>2</v>
      </c>
      <c r="E38" s="29" t="s">
        <v>1136</v>
      </c>
      <c r="F38" s="45">
        <v>1</v>
      </c>
      <c r="G38" s="29" t="s">
        <v>12</v>
      </c>
      <c r="H38" s="30" t="s">
        <v>23</v>
      </c>
      <c r="I38" s="29" t="s">
        <v>61</v>
      </c>
      <c r="J38" s="30"/>
      <c r="K38" s="30" t="s">
        <v>77</v>
      </c>
      <c r="L38" s="30"/>
      <c r="M38" s="30">
        <v>80</v>
      </c>
      <c r="N38" s="44">
        <f t="shared" si="1"/>
        <v>2</v>
      </c>
      <c r="O38" s="44">
        <f t="shared" si="0"/>
        <v>160</v>
      </c>
      <c r="P38" s="29"/>
    </row>
    <row r="39" spans="1:16" x14ac:dyDescent="0.25">
      <c r="A39" s="30">
        <v>38</v>
      </c>
      <c r="B39" s="30" t="s">
        <v>59</v>
      </c>
      <c r="C39" s="30" t="s">
        <v>166</v>
      </c>
      <c r="D39" s="29">
        <v>1</v>
      </c>
      <c r="E39" s="29" t="s">
        <v>1137</v>
      </c>
      <c r="F39" s="45">
        <v>2</v>
      </c>
      <c r="G39" s="29" t="s">
        <v>12</v>
      </c>
      <c r="H39" s="29" t="s">
        <v>41</v>
      </c>
      <c r="I39" s="29" t="s">
        <v>80</v>
      </c>
      <c r="J39" s="30"/>
      <c r="K39" s="30" t="s">
        <v>80</v>
      </c>
      <c r="L39" s="30"/>
      <c r="M39" s="30">
        <v>22</v>
      </c>
      <c r="N39" s="44">
        <f t="shared" si="1"/>
        <v>2</v>
      </c>
      <c r="O39" s="44">
        <f t="shared" si="0"/>
        <v>44</v>
      </c>
      <c r="P39" s="29"/>
    </row>
    <row r="40" spans="1:16" x14ac:dyDescent="0.25">
      <c r="A40" s="30">
        <v>39</v>
      </c>
      <c r="B40" s="30" t="s">
        <v>59</v>
      </c>
      <c r="C40" s="30" t="s">
        <v>166</v>
      </c>
      <c r="D40" s="29">
        <v>1</v>
      </c>
      <c r="E40" s="29" t="s">
        <v>1138</v>
      </c>
      <c r="F40" s="45">
        <v>1</v>
      </c>
      <c r="G40" s="29" t="s">
        <v>12</v>
      </c>
      <c r="H40" s="29" t="s">
        <v>35</v>
      </c>
      <c r="I40" s="29" t="s">
        <v>80</v>
      </c>
      <c r="J40" s="30"/>
      <c r="K40" s="30" t="s">
        <v>80</v>
      </c>
      <c r="L40" s="30"/>
      <c r="M40" s="30">
        <v>32</v>
      </c>
      <c r="N40" s="44">
        <f t="shared" si="1"/>
        <v>1</v>
      </c>
      <c r="O40" s="44">
        <f t="shared" si="0"/>
        <v>32</v>
      </c>
      <c r="P40" s="29"/>
    </row>
    <row r="41" spans="1:16" x14ac:dyDescent="0.25">
      <c r="A41" s="30">
        <v>40</v>
      </c>
      <c r="B41" s="30" t="s">
        <v>59</v>
      </c>
      <c r="C41" s="30" t="s">
        <v>166</v>
      </c>
      <c r="D41" s="29">
        <v>1</v>
      </c>
      <c r="E41" s="29" t="s">
        <v>1139</v>
      </c>
      <c r="F41" s="45">
        <v>8</v>
      </c>
      <c r="G41" s="29" t="s">
        <v>12</v>
      </c>
      <c r="H41" s="29" t="s">
        <v>35</v>
      </c>
      <c r="I41" s="29" t="s">
        <v>80</v>
      </c>
      <c r="J41" s="30"/>
      <c r="K41" s="30" t="s">
        <v>80</v>
      </c>
      <c r="L41" s="30"/>
      <c r="M41" s="30">
        <v>30</v>
      </c>
      <c r="N41" s="44">
        <f t="shared" si="1"/>
        <v>8</v>
      </c>
      <c r="O41" s="44">
        <f t="shared" si="0"/>
        <v>240</v>
      </c>
      <c r="P41" s="29"/>
    </row>
    <row r="42" spans="1:16" x14ac:dyDescent="0.25">
      <c r="A42" s="30">
        <v>41</v>
      </c>
      <c r="B42" s="30" t="s">
        <v>59</v>
      </c>
      <c r="C42" s="30" t="s">
        <v>166</v>
      </c>
      <c r="D42" s="29">
        <v>1</v>
      </c>
      <c r="E42" s="30" t="s">
        <v>163</v>
      </c>
      <c r="F42" s="45">
        <v>124</v>
      </c>
      <c r="G42" s="29" t="s">
        <v>12</v>
      </c>
      <c r="H42" s="29" t="s">
        <v>37</v>
      </c>
      <c r="I42" s="29" t="s">
        <v>63</v>
      </c>
      <c r="J42" s="30" t="s">
        <v>1140</v>
      </c>
      <c r="K42" s="30" t="s">
        <v>158</v>
      </c>
      <c r="L42" s="30" t="s">
        <v>165</v>
      </c>
      <c r="M42" s="30">
        <v>7.0000000000000007E-2</v>
      </c>
      <c r="N42" s="44">
        <f t="shared" si="1"/>
        <v>124</v>
      </c>
      <c r="O42" s="44">
        <f t="shared" si="0"/>
        <v>8.6800000000000015</v>
      </c>
      <c r="P42" s="29"/>
    </row>
    <row r="43" spans="1:16" x14ac:dyDescent="0.25">
      <c r="A43" s="30">
        <v>42</v>
      </c>
      <c r="B43" s="30" t="s">
        <v>59</v>
      </c>
      <c r="C43" s="30" t="s">
        <v>166</v>
      </c>
      <c r="D43" s="29">
        <v>1</v>
      </c>
      <c r="E43" s="30" t="s">
        <v>163</v>
      </c>
      <c r="F43" s="45">
        <v>72</v>
      </c>
      <c r="G43" s="29" t="s">
        <v>12</v>
      </c>
      <c r="H43" s="29" t="s">
        <v>37</v>
      </c>
      <c r="I43" s="29" t="s">
        <v>63</v>
      </c>
      <c r="J43" s="30" t="s">
        <v>1141</v>
      </c>
      <c r="K43" s="30" t="s">
        <v>158</v>
      </c>
      <c r="L43" s="30" t="s">
        <v>165</v>
      </c>
      <c r="M43" s="30">
        <v>7.0000000000000007E-2</v>
      </c>
      <c r="N43" s="44">
        <f t="shared" si="1"/>
        <v>72</v>
      </c>
      <c r="O43" s="44">
        <f t="shared" si="0"/>
        <v>5.0400000000000009</v>
      </c>
      <c r="P43" s="29"/>
    </row>
    <row r="44" spans="1:16" x14ac:dyDescent="0.25">
      <c r="A44" s="30">
        <v>43</v>
      </c>
      <c r="B44" s="30" t="s">
        <v>59</v>
      </c>
      <c r="C44" s="30" t="s">
        <v>166</v>
      </c>
      <c r="D44" s="29">
        <v>1</v>
      </c>
      <c r="E44" s="30" t="s">
        <v>163</v>
      </c>
      <c r="F44" s="45">
        <v>24</v>
      </c>
      <c r="G44" s="29" t="s">
        <v>12</v>
      </c>
      <c r="H44" s="29" t="s">
        <v>37</v>
      </c>
      <c r="I44" s="29" t="s">
        <v>63</v>
      </c>
      <c r="J44" s="30" t="s">
        <v>1142</v>
      </c>
      <c r="K44" s="30" t="s">
        <v>158</v>
      </c>
      <c r="L44" s="30" t="s">
        <v>165</v>
      </c>
      <c r="M44" s="30">
        <v>7.0000000000000007E-2</v>
      </c>
      <c r="N44" s="44">
        <f t="shared" si="1"/>
        <v>24</v>
      </c>
      <c r="O44" s="44">
        <f t="shared" si="0"/>
        <v>1.6800000000000002</v>
      </c>
      <c r="P44" s="29"/>
    </row>
    <row r="45" spans="1:16" x14ac:dyDescent="0.25">
      <c r="A45" s="30">
        <v>44</v>
      </c>
      <c r="B45" s="30" t="s">
        <v>59</v>
      </c>
      <c r="C45" s="30" t="s">
        <v>166</v>
      </c>
      <c r="D45" s="29">
        <v>1</v>
      </c>
      <c r="E45" s="30" t="s">
        <v>163</v>
      </c>
      <c r="F45" s="45">
        <v>8</v>
      </c>
      <c r="G45" s="29" t="s">
        <v>12</v>
      </c>
      <c r="H45" s="29" t="s">
        <v>37</v>
      </c>
      <c r="I45" s="29" t="s">
        <v>63</v>
      </c>
      <c r="J45" s="30" t="s">
        <v>1143</v>
      </c>
      <c r="K45" s="30" t="s">
        <v>158</v>
      </c>
      <c r="L45" s="30" t="s">
        <v>216</v>
      </c>
      <c r="M45" s="30">
        <v>7.0000000000000007E-2</v>
      </c>
      <c r="N45" s="44">
        <f t="shared" si="1"/>
        <v>8</v>
      </c>
      <c r="O45" s="44">
        <f t="shared" si="0"/>
        <v>0.56000000000000005</v>
      </c>
      <c r="P45" s="29"/>
    </row>
    <row r="46" spans="1:16" x14ac:dyDescent="0.25">
      <c r="A46" s="30">
        <v>45</v>
      </c>
      <c r="B46" s="30" t="s">
        <v>192</v>
      </c>
      <c r="C46" s="30" t="s">
        <v>193</v>
      </c>
      <c r="D46" s="29">
        <v>1</v>
      </c>
      <c r="E46" s="30" t="s">
        <v>163</v>
      </c>
      <c r="F46" s="45">
        <v>8</v>
      </c>
      <c r="G46" s="29" t="s">
        <v>12</v>
      </c>
      <c r="H46" s="29" t="s">
        <v>37</v>
      </c>
      <c r="I46" s="29" t="s">
        <v>63</v>
      </c>
      <c r="J46" s="30" t="s">
        <v>1144</v>
      </c>
      <c r="K46" s="30" t="s">
        <v>158</v>
      </c>
      <c r="L46" s="30" t="s">
        <v>216</v>
      </c>
      <c r="M46" s="30">
        <v>7.0000000000000007E-2</v>
      </c>
      <c r="N46" s="44">
        <f t="shared" si="1"/>
        <v>8</v>
      </c>
      <c r="O46" s="44">
        <f t="shared" si="0"/>
        <v>0.56000000000000005</v>
      </c>
      <c r="P46" s="29"/>
    </row>
    <row r="47" spans="1:16" x14ac:dyDescent="0.25">
      <c r="A47" s="30">
        <v>46</v>
      </c>
      <c r="B47" s="30" t="s">
        <v>192</v>
      </c>
      <c r="C47" s="30" t="s">
        <v>193</v>
      </c>
      <c r="D47" s="29">
        <v>1</v>
      </c>
      <c r="E47" s="30" t="s">
        <v>163</v>
      </c>
      <c r="F47" s="45">
        <v>4</v>
      </c>
      <c r="G47" s="29" t="s">
        <v>12</v>
      </c>
      <c r="H47" s="29" t="s">
        <v>37</v>
      </c>
      <c r="I47" s="29" t="s">
        <v>63</v>
      </c>
      <c r="J47" s="30" t="s">
        <v>1145</v>
      </c>
      <c r="K47" s="30" t="s">
        <v>158</v>
      </c>
      <c r="L47" s="30" t="s">
        <v>216</v>
      </c>
      <c r="M47" s="30">
        <v>7.0000000000000007E-2</v>
      </c>
      <c r="N47" s="44">
        <f t="shared" si="1"/>
        <v>4</v>
      </c>
      <c r="O47" s="44">
        <f t="shared" si="0"/>
        <v>0.28000000000000003</v>
      </c>
      <c r="P47" s="29"/>
    </row>
    <row r="48" spans="1:16" x14ac:dyDescent="0.25">
      <c r="A48" s="30">
        <v>47</v>
      </c>
      <c r="B48" s="30" t="s">
        <v>192</v>
      </c>
      <c r="C48" s="30" t="s">
        <v>193</v>
      </c>
      <c r="D48" s="29">
        <v>1</v>
      </c>
      <c r="E48" s="30" t="s">
        <v>163</v>
      </c>
      <c r="F48" s="45">
        <v>1</v>
      </c>
      <c r="G48" s="29" t="s">
        <v>12</v>
      </c>
      <c r="H48" s="29" t="s">
        <v>37</v>
      </c>
      <c r="I48" s="29" t="s">
        <v>63</v>
      </c>
      <c r="J48" s="30" t="s">
        <v>1146</v>
      </c>
      <c r="K48" s="30" t="s">
        <v>158</v>
      </c>
      <c r="L48" s="30" t="s">
        <v>216</v>
      </c>
      <c r="M48" s="30">
        <v>7.0000000000000007E-2</v>
      </c>
      <c r="N48" s="44">
        <f t="shared" si="1"/>
        <v>1</v>
      </c>
      <c r="O48" s="44">
        <f t="shared" si="0"/>
        <v>7.0000000000000007E-2</v>
      </c>
      <c r="P48" s="29"/>
    </row>
    <row r="49" spans="1:16" x14ac:dyDescent="0.25">
      <c r="A49" s="30">
        <v>48</v>
      </c>
      <c r="B49" s="30" t="s">
        <v>192</v>
      </c>
      <c r="C49" s="30" t="s">
        <v>193</v>
      </c>
      <c r="D49" s="29">
        <v>1</v>
      </c>
      <c r="E49" s="30" t="s">
        <v>163</v>
      </c>
      <c r="F49" s="45">
        <v>2</v>
      </c>
      <c r="G49" s="29" t="s">
        <v>12</v>
      </c>
      <c r="H49" s="29" t="s">
        <v>37</v>
      </c>
      <c r="I49" s="29" t="s">
        <v>63</v>
      </c>
      <c r="J49" s="30" t="s">
        <v>1147</v>
      </c>
      <c r="K49" s="30" t="s">
        <v>158</v>
      </c>
      <c r="L49" s="30" t="s">
        <v>216</v>
      </c>
      <c r="M49" s="30">
        <v>7.0000000000000007E-2</v>
      </c>
      <c r="N49" s="44">
        <f t="shared" si="1"/>
        <v>2</v>
      </c>
      <c r="O49" s="44">
        <f t="shared" si="0"/>
        <v>0.14000000000000001</v>
      </c>
      <c r="P49" s="29"/>
    </row>
    <row r="50" spans="1:16" x14ac:dyDescent="0.25">
      <c r="A50" s="30">
        <v>49</v>
      </c>
      <c r="B50" s="30" t="s">
        <v>192</v>
      </c>
      <c r="C50" s="30" t="s">
        <v>193</v>
      </c>
      <c r="D50" s="29">
        <v>1</v>
      </c>
      <c r="E50" s="30" t="s">
        <v>163</v>
      </c>
      <c r="F50" s="45">
        <v>6</v>
      </c>
      <c r="G50" s="29" t="s">
        <v>12</v>
      </c>
      <c r="H50" s="29" t="s">
        <v>37</v>
      </c>
      <c r="I50" s="29" t="s">
        <v>63</v>
      </c>
      <c r="J50" s="30" t="s">
        <v>1148</v>
      </c>
      <c r="K50" s="30" t="s">
        <v>158</v>
      </c>
      <c r="L50" s="30" t="s">
        <v>216</v>
      </c>
      <c r="M50" s="30">
        <v>7.0000000000000007E-2</v>
      </c>
      <c r="N50" s="44">
        <f t="shared" si="1"/>
        <v>6</v>
      </c>
      <c r="O50" s="44">
        <f t="shared" si="0"/>
        <v>0.42000000000000004</v>
      </c>
      <c r="P50" s="29"/>
    </row>
    <row r="51" spans="1:16" x14ac:dyDescent="0.25">
      <c r="A51" s="30">
        <v>50</v>
      </c>
      <c r="B51" s="30" t="s">
        <v>192</v>
      </c>
      <c r="C51" s="30" t="s">
        <v>193</v>
      </c>
      <c r="D51" s="29">
        <v>1</v>
      </c>
      <c r="E51" s="30" t="s">
        <v>163</v>
      </c>
      <c r="F51" s="45">
        <v>4</v>
      </c>
      <c r="G51" s="29" t="s">
        <v>12</v>
      </c>
      <c r="H51" s="29" t="s">
        <v>37</v>
      </c>
      <c r="I51" s="29" t="s">
        <v>63</v>
      </c>
      <c r="J51" s="29" t="s">
        <v>630</v>
      </c>
      <c r="K51" s="30" t="s">
        <v>158</v>
      </c>
      <c r="L51" s="30" t="s">
        <v>216</v>
      </c>
      <c r="M51" s="30">
        <v>0.1</v>
      </c>
      <c r="N51" s="44">
        <f t="shared" si="1"/>
        <v>4</v>
      </c>
      <c r="O51" s="44">
        <f t="shared" si="0"/>
        <v>0.4</v>
      </c>
      <c r="P51" s="29"/>
    </row>
    <row r="52" spans="1:16" x14ac:dyDescent="0.25">
      <c r="A52" s="30">
        <v>51</v>
      </c>
      <c r="B52" s="30" t="s">
        <v>192</v>
      </c>
      <c r="C52" s="30" t="s">
        <v>193</v>
      </c>
      <c r="D52" s="29">
        <v>1</v>
      </c>
      <c r="E52" s="30" t="s">
        <v>163</v>
      </c>
      <c r="F52" s="45">
        <v>2</v>
      </c>
      <c r="G52" s="29" t="s">
        <v>12</v>
      </c>
      <c r="H52" s="29" t="s">
        <v>37</v>
      </c>
      <c r="I52" s="29" t="s">
        <v>63</v>
      </c>
      <c r="J52" s="29" t="s">
        <v>1149</v>
      </c>
      <c r="K52" s="30" t="s">
        <v>158</v>
      </c>
      <c r="L52" s="30" t="s">
        <v>216</v>
      </c>
      <c r="M52" s="30">
        <v>0.1</v>
      </c>
      <c r="N52" s="44">
        <f t="shared" si="1"/>
        <v>2</v>
      </c>
      <c r="O52" s="44">
        <f t="shared" si="0"/>
        <v>0.2</v>
      </c>
      <c r="P52" s="29"/>
    </row>
    <row r="53" spans="1:16" x14ac:dyDescent="0.25">
      <c r="A53" s="30">
        <v>52</v>
      </c>
      <c r="B53" s="30" t="s">
        <v>192</v>
      </c>
      <c r="C53" s="30" t="s">
        <v>193</v>
      </c>
      <c r="D53" s="29">
        <v>1</v>
      </c>
      <c r="E53" s="30" t="s">
        <v>163</v>
      </c>
      <c r="F53" s="45">
        <v>8</v>
      </c>
      <c r="G53" s="29" t="s">
        <v>12</v>
      </c>
      <c r="H53" s="29" t="s">
        <v>37</v>
      </c>
      <c r="I53" s="29" t="s">
        <v>63</v>
      </c>
      <c r="J53" s="29" t="s">
        <v>1150</v>
      </c>
      <c r="K53" s="30" t="s">
        <v>158</v>
      </c>
      <c r="L53" s="30" t="s">
        <v>216</v>
      </c>
      <c r="M53" s="30">
        <v>0.1</v>
      </c>
      <c r="N53" s="44">
        <f t="shared" si="1"/>
        <v>8</v>
      </c>
      <c r="O53" s="44">
        <f t="shared" si="0"/>
        <v>0.8</v>
      </c>
      <c r="P53" s="29"/>
    </row>
    <row r="54" spans="1:16" x14ac:dyDescent="0.25">
      <c r="A54" s="30">
        <v>53</v>
      </c>
      <c r="B54" s="30" t="s">
        <v>192</v>
      </c>
      <c r="C54" s="30" t="s">
        <v>193</v>
      </c>
      <c r="D54" s="30">
        <v>1</v>
      </c>
      <c r="E54" s="30" t="s">
        <v>156</v>
      </c>
      <c r="F54" s="31">
        <v>18</v>
      </c>
      <c r="G54" s="30" t="s">
        <v>14</v>
      </c>
      <c r="H54" s="30" t="s">
        <v>38</v>
      </c>
      <c r="I54" s="30" t="s">
        <v>64</v>
      </c>
      <c r="J54" s="30" t="s">
        <v>157</v>
      </c>
      <c r="K54" s="30" t="s">
        <v>158</v>
      </c>
      <c r="L54" s="30" t="s">
        <v>159</v>
      </c>
      <c r="M54" s="30">
        <f>2.8/40</f>
        <v>6.9999999999999993E-2</v>
      </c>
      <c r="N54" s="44">
        <f t="shared" si="1"/>
        <v>18</v>
      </c>
      <c r="O54" s="44">
        <f t="shared" si="0"/>
        <v>1.2599999999999998</v>
      </c>
      <c r="P54" s="29"/>
    </row>
    <row r="55" spans="1:16" x14ac:dyDescent="0.25">
      <c r="A55" s="30">
        <v>54</v>
      </c>
      <c r="B55" s="30" t="s">
        <v>192</v>
      </c>
      <c r="C55" s="30" t="s">
        <v>193</v>
      </c>
      <c r="D55" s="30">
        <v>1</v>
      </c>
      <c r="E55" s="30" t="s">
        <v>156</v>
      </c>
      <c r="F55" s="31">
        <v>12</v>
      </c>
      <c r="G55" s="30" t="s">
        <v>14</v>
      </c>
      <c r="H55" s="30" t="s">
        <v>38</v>
      </c>
      <c r="I55" s="30" t="s">
        <v>64</v>
      </c>
      <c r="J55" s="30" t="s">
        <v>160</v>
      </c>
      <c r="K55" s="30" t="s">
        <v>158</v>
      </c>
      <c r="L55" s="30" t="s">
        <v>159</v>
      </c>
      <c r="M55" s="30">
        <v>0.1</v>
      </c>
      <c r="N55" s="44">
        <f t="shared" si="1"/>
        <v>12</v>
      </c>
      <c r="O55" s="44">
        <f t="shared" si="0"/>
        <v>1.2000000000000002</v>
      </c>
      <c r="P55" s="29"/>
    </row>
    <row r="56" spans="1:16" x14ac:dyDescent="0.25">
      <c r="A56" s="30">
        <v>55</v>
      </c>
      <c r="B56" s="30" t="s">
        <v>192</v>
      </c>
      <c r="C56" s="30" t="s">
        <v>193</v>
      </c>
      <c r="D56" s="30">
        <v>1</v>
      </c>
      <c r="E56" s="30" t="s">
        <v>156</v>
      </c>
      <c r="F56" s="31">
        <v>4</v>
      </c>
      <c r="G56" s="30" t="s">
        <v>14</v>
      </c>
      <c r="H56" s="30" t="s">
        <v>38</v>
      </c>
      <c r="I56" s="30" t="s">
        <v>64</v>
      </c>
      <c r="J56" s="30" t="s">
        <v>1151</v>
      </c>
      <c r="K56" s="30" t="s">
        <v>158</v>
      </c>
      <c r="L56" s="30" t="s">
        <v>162</v>
      </c>
      <c r="M56" s="30">
        <v>0.5</v>
      </c>
      <c r="N56" s="44">
        <f t="shared" si="1"/>
        <v>4</v>
      </c>
      <c r="O56" s="44">
        <f t="shared" si="0"/>
        <v>2</v>
      </c>
      <c r="P56" s="29"/>
    </row>
    <row r="57" spans="1:16" x14ac:dyDescent="0.25">
      <c r="A57" s="30">
        <v>56</v>
      </c>
      <c r="B57" s="30" t="s">
        <v>192</v>
      </c>
      <c r="C57" s="30" t="s">
        <v>193</v>
      </c>
      <c r="D57" s="30">
        <v>1</v>
      </c>
      <c r="E57" s="30" t="s">
        <v>163</v>
      </c>
      <c r="F57" s="31">
        <v>50</v>
      </c>
      <c r="G57" s="30" t="s">
        <v>14</v>
      </c>
      <c r="H57" s="30" t="s">
        <v>38</v>
      </c>
      <c r="I57" s="30" t="s">
        <v>64</v>
      </c>
      <c r="J57" s="30" t="s">
        <v>164</v>
      </c>
      <c r="K57" s="30" t="s">
        <v>158</v>
      </c>
      <c r="L57" s="30" t="s">
        <v>165</v>
      </c>
      <c r="M57" s="30">
        <v>0.1</v>
      </c>
      <c r="N57" s="44">
        <f t="shared" si="1"/>
        <v>50</v>
      </c>
      <c r="O57" s="44">
        <f t="shared" si="0"/>
        <v>5</v>
      </c>
      <c r="P57" s="29"/>
    </row>
    <row r="58" spans="1:16" ht="28.8" x14ac:dyDescent="0.25">
      <c r="A58" s="30">
        <v>57</v>
      </c>
      <c r="B58" s="30" t="s">
        <v>192</v>
      </c>
      <c r="C58" s="30" t="s">
        <v>193</v>
      </c>
      <c r="D58" s="30">
        <v>1</v>
      </c>
      <c r="E58" s="30" t="s">
        <v>194</v>
      </c>
      <c r="F58" s="31">
        <v>2</v>
      </c>
      <c r="G58" s="30" t="s">
        <v>13</v>
      </c>
      <c r="H58" s="30" t="s">
        <v>28</v>
      </c>
      <c r="I58" s="30" t="s">
        <v>64</v>
      </c>
      <c r="J58" s="30"/>
      <c r="K58" s="30" t="s">
        <v>115</v>
      </c>
      <c r="L58" s="30"/>
      <c r="M58" s="30">
        <v>899</v>
      </c>
      <c r="N58" s="44">
        <f t="shared" si="1"/>
        <v>2</v>
      </c>
      <c r="O58" s="44">
        <f t="shared" si="0"/>
        <v>1798</v>
      </c>
      <c r="P58" s="29"/>
    </row>
    <row r="59" spans="1:16" x14ac:dyDescent="0.25">
      <c r="A59" s="30">
        <v>58</v>
      </c>
      <c r="B59" s="30" t="s">
        <v>192</v>
      </c>
      <c r="C59" s="30" t="s">
        <v>193</v>
      </c>
      <c r="D59" s="30">
        <v>1</v>
      </c>
      <c r="E59" s="30" t="s">
        <v>195</v>
      </c>
      <c r="F59" s="31">
        <v>1</v>
      </c>
      <c r="G59" s="30" t="s">
        <v>21</v>
      </c>
      <c r="H59" s="30" t="s">
        <v>26</v>
      </c>
      <c r="I59" s="30" t="s">
        <v>64</v>
      </c>
      <c r="J59" s="30" t="s">
        <v>196</v>
      </c>
      <c r="K59" s="30" t="s">
        <v>197</v>
      </c>
      <c r="L59" s="30"/>
      <c r="M59" s="30">
        <v>3929</v>
      </c>
      <c r="N59" s="44">
        <f t="shared" si="1"/>
        <v>1</v>
      </c>
      <c r="O59" s="44">
        <f t="shared" si="0"/>
        <v>3929</v>
      </c>
      <c r="P59" s="29"/>
    </row>
    <row r="60" spans="1:16" x14ac:dyDescent="0.25">
      <c r="A60" s="30">
        <v>59</v>
      </c>
      <c r="B60" s="30" t="s">
        <v>192</v>
      </c>
      <c r="C60" s="30" t="s">
        <v>193</v>
      </c>
      <c r="D60" s="30">
        <v>1</v>
      </c>
      <c r="E60" s="30" t="s">
        <v>198</v>
      </c>
      <c r="F60" s="31">
        <v>1</v>
      </c>
      <c r="G60" s="30" t="s">
        <v>11</v>
      </c>
      <c r="H60" s="30" t="s">
        <v>25</v>
      </c>
      <c r="I60" s="30" t="s">
        <v>63</v>
      </c>
      <c r="J60" s="30"/>
      <c r="K60" s="30" t="s">
        <v>199</v>
      </c>
      <c r="L60" s="30" t="s">
        <v>200</v>
      </c>
      <c r="M60" s="30">
        <v>80</v>
      </c>
      <c r="N60" s="44">
        <f t="shared" si="1"/>
        <v>1</v>
      </c>
      <c r="O60" s="44">
        <f t="shared" si="0"/>
        <v>80</v>
      </c>
      <c r="P60" s="29"/>
    </row>
    <row r="61" spans="1:16" x14ac:dyDescent="0.25">
      <c r="A61" s="30">
        <v>60</v>
      </c>
      <c r="B61" s="30" t="s">
        <v>192</v>
      </c>
      <c r="C61" s="30" t="s">
        <v>193</v>
      </c>
      <c r="D61" s="30">
        <v>1</v>
      </c>
      <c r="E61" s="30" t="s">
        <v>201</v>
      </c>
      <c r="F61" s="31">
        <v>1</v>
      </c>
      <c r="G61" s="30" t="s">
        <v>14</v>
      </c>
      <c r="H61" s="30" t="s">
        <v>23</v>
      </c>
      <c r="I61" s="30" t="s">
        <v>62</v>
      </c>
      <c r="J61" s="30"/>
      <c r="K61" s="30" t="s">
        <v>175</v>
      </c>
      <c r="L61" s="30" t="s">
        <v>141</v>
      </c>
      <c r="M61" s="30">
        <v>150</v>
      </c>
      <c r="N61" s="44">
        <f t="shared" si="1"/>
        <v>1</v>
      </c>
      <c r="O61" s="44">
        <f t="shared" si="0"/>
        <v>150</v>
      </c>
      <c r="P61" s="29"/>
    </row>
    <row r="62" spans="1:16" x14ac:dyDescent="0.25">
      <c r="A62" s="30">
        <v>61</v>
      </c>
      <c r="B62" s="30" t="s">
        <v>192</v>
      </c>
      <c r="C62" s="30" t="s">
        <v>193</v>
      </c>
      <c r="D62" s="30">
        <v>1</v>
      </c>
      <c r="E62" s="30" t="s">
        <v>202</v>
      </c>
      <c r="F62" s="31">
        <v>1</v>
      </c>
      <c r="G62" s="30" t="s">
        <v>14</v>
      </c>
      <c r="H62" s="30" t="s">
        <v>23</v>
      </c>
      <c r="I62" s="30" t="s">
        <v>62</v>
      </c>
      <c r="J62" s="30"/>
      <c r="K62" s="30" t="s">
        <v>175</v>
      </c>
      <c r="L62" s="30" t="s">
        <v>141</v>
      </c>
      <c r="M62" s="30">
        <v>150</v>
      </c>
      <c r="N62" s="44">
        <f t="shared" si="1"/>
        <v>1</v>
      </c>
      <c r="O62" s="44">
        <f t="shared" si="0"/>
        <v>150</v>
      </c>
      <c r="P62" s="29"/>
    </row>
    <row r="63" spans="1:16" x14ac:dyDescent="0.25">
      <c r="A63" s="30">
        <v>62</v>
      </c>
      <c r="B63" s="30" t="s">
        <v>192</v>
      </c>
      <c r="C63" s="30" t="s">
        <v>193</v>
      </c>
      <c r="D63" s="30">
        <v>1</v>
      </c>
      <c r="E63" s="30" t="s">
        <v>203</v>
      </c>
      <c r="F63" s="31">
        <v>1</v>
      </c>
      <c r="G63" s="30" t="s">
        <v>14</v>
      </c>
      <c r="H63" s="30" t="s">
        <v>23</v>
      </c>
      <c r="I63" s="30" t="s">
        <v>62</v>
      </c>
      <c r="J63" s="30"/>
      <c r="K63" s="30" t="s">
        <v>175</v>
      </c>
      <c r="L63" s="30" t="s">
        <v>141</v>
      </c>
      <c r="M63" s="30">
        <v>150</v>
      </c>
      <c r="N63" s="44">
        <f t="shared" si="1"/>
        <v>1</v>
      </c>
      <c r="O63" s="44">
        <f t="shared" si="0"/>
        <v>150</v>
      </c>
      <c r="P63" s="29"/>
    </row>
    <row r="64" spans="1:16" x14ac:dyDescent="0.25">
      <c r="A64" s="30">
        <v>63</v>
      </c>
      <c r="B64" s="30" t="s">
        <v>192</v>
      </c>
      <c r="C64" s="30" t="s">
        <v>193</v>
      </c>
      <c r="D64" s="30">
        <v>1</v>
      </c>
      <c r="E64" s="30" t="s">
        <v>204</v>
      </c>
      <c r="F64" s="31">
        <v>1</v>
      </c>
      <c r="G64" s="30" t="s">
        <v>14</v>
      </c>
      <c r="H64" s="30" t="s">
        <v>23</v>
      </c>
      <c r="I64" s="30" t="s">
        <v>62</v>
      </c>
      <c r="J64" s="30"/>
      <c r="K64" s="30" t="s">
        <v>175</v>
      </c>
      <c r="L64" s="30" t="s">
        <v>141</v>
      </c>
      <c r="M64" s="30">
        <v>150</v>
      </c>
      <c r="N64" s="44">
        <f t="shared" si="1"/>
        <v>1</v>
      </c>
      <c r="O64" s="44">
        <f t="shared" si="0"/>
        <v>150</v>
      </c>
      <c r="P64" s="29"/>
    </row>
    <row r="65" spans="1:16" x14ac:dyDescent="0.25">
      <c r="A65" s="30">
        <v>64</v>
      </c>
      <c r="B65" s="30" t="s">
        <v>192</v>
      </c>
      <c r="C65" s="30" t="s">
        <v>193</v>
      </c>
      <c r="D65" s="30">
        <v>1</v>
      </c>
      <c r="E65" s="30" t="s">
        <v>142</v>
      </c>
      <c r="F65" s="31">
        <v>1</v>
      </c>
      <c r="G65" s="30" t="s">
        <v>14</v>
      </c>
      <c r="H65" s="30" t="s">
        <v>36</v>
      </c>
      <c r="I65" s="30" t="s">
        <v>32</v>
      </c>
      <c r="J65" s="30"/>
      <c r="K65" s="30" t="s">
        <v>80</v>
      </c>
      <c r="L65" s="30" t="s">
        <v>143</v>
      </c>
      <c r="M65" s="30">
        <v>280</v>
      </c>
      <c r="N65" s="44">
        <f t="shared" si="1"/>
        <v>1</v>
      </c>
      <c r="O65" s="44">
        <f t="shared" si="0"/>
        <v>280</v>
      </c>
      <c r="P65" s="29"/>
    </row>
    <row r="66" spans="1:16" x14ac:dyDescent="0.25">
      <c r="A66" s="30">
        <v>65</v>
      </c>
      <c r="B66" s="30" t="s">
        <v>192</v>
      </c>
      <c r="C66" s="30" t="s">
        <v>193</v>
      </c>
      <c r="D66" s="30">
        <v>1</v>
      </c>
      <c r="E66" s="30" t="s">
        <v>205</v>
      </c>
      <c r="F66" s="31">
        <v>2</v>
      </c>
      <c r="G66" s="30" t="s">
        <v>14</v>
      </c>
      <c r="H66" s="30" t="s">
        <v>0</v>
      </c>
      <c r="I66" s="30" t="s">
        <v>32</v>
      </c>
      <c r="J66" s="30"/>
      <c r="K66" s="30" t="s">
        <v>80</v>
      </c>
      <c r="L66" s="30" t="s">
        <v>148</v>
      </c>
      <c r="M66" s="30">
        <v>12</v>
      </c>
      <c r="N66" s="44">
        <f t="shared" si="1"/>
        <v>2</v>
      </c>
      <c r="O66" s="44">
        <f t="shared" si="0"/>
        <v>24</v>
      </c>
      <c r="P66" s="29"/>
    </row>
    <row r="67" spans="1:16" x14ac:dyDescent="0.25">
      <c r="A67" s="30">
        <v>66</v>
      </c>
      <c r="B67" s="30" t="s">
        <v>192</v>
      </c>
      <c r="C67" s="30" t="s">
        <v>193</v>
      </c>
      <c r="D67" s="30">
        <v>1</v>
      </c>
      <c r="E67" s="30" t="s">
        <v>206</v>
      </c>
      <c r="F67" s="31">
        <v>2</v>
      </c>
      <c r="G67" s="30" t="s">
        <v>14</v>
      </c>
      <c r="H67" s="30" t="s">
        <v>23</v>
      </c>
      <c r="I67" s="30" t="s">
        <v>64</v>
      </c>
      <c r="J67" s="30" t="s">
        <v>207</v>
      </c>
      <c r="K67" s="30" t="s">
        <v>208</v>
      </c>
      <c r="L67" s="30" t="s">
        <v>209</v>
      </c>
      <c r="M67" s="30">
        <v>7</v>
      </c>
      <c r="N67" s="44">
        <f t="shared" si="1"/>
        <v>2</v>
      </c>
      <c r="O67" s="44">
        <f t="shared" ref="O67:O113" si="2">M67*N67</f>
        <v>14</v>
      </c>
      <c r="P67" s="29"/>
    </row>
    <row r="68" spans="1:16" x14ac:dyDescent="0.25">
      <c r="A68" s="30">
        <v>67</v>
      </c>
      <c r="B68" s="30" t="s">
        <v>192</v>
      </c>
      <c r="C68" s="30" t="s">
        <v>193</v>
      </c>
      <c r="D68" s="30">
        <v>1</v>
      </c>
      <c r="E68" s="30" t="s">
        <v>206</v>
      </c>
      <c r="F68" s="31">
        <v>5</v>
      </c>
      <c r="G68" s="30" t="s">
        <v>14</v>
      </c>
      <c r="H68" s="30" t="s">
        <v>23</v>
      </c>
      <c r="I68" s="30" t="s">
        <v>64</v>
      </c>
      <c r="J68" s="30" t="s">
        <v>210</v>
      </c>
      <c r="K68" s="30" t="s">
        <v>208</v>
      </c>
      <c r="L68" s="30" t="s">
        <v>209</v>
      </c>
      <c r="M68" s="30">
        <v>0.7</v>
      </c>
      <c r="N68" s="44">
        <f t="shared" ref="N68:N113" si="3">D68*F68</f>
        <v>5</v>
      </c>
      <c r="O68" s="44">
        <f t="shared" si="2"/>
        <v>3.5</v>
      </c>
      <c r="P68" s="29"/>
    </row>
    <row r="69" spans="1:16" x14ac:dyDescent="0.25">
      <c r="A69" s="30">
        <v>68</v>
      </c>
      <c r="B69" s="30" t="s">
        <v>192</v>
      </c>
      <c r="C69" s="30" t="s">
        <v>112</v>
      </c>
      <c r="D69" s="30">
        <v>1</v>
      </c>
      <c r="E69" s="30" t="s">
        <v>211</v>
      </c>
      <c r="F69" s="31">
        <v>10</v>
      </c>
      <c r="G69" s="30" t="s">
        <v>14</v>
      </c>
      <c r="H69" s="30" t="s">
        <v>38</v>
      </c>
      <c r="I69" s="30" t="s">
        <v>64</v>
      </c>
      <c r="J69" s="30" t="s">
        <v>212</v>
      </c>
      <c r="K69" s="30" t="s">
        <v>158</v>
      </c>
      <c r="L69" s="30" t="s">
        <v>165</v>
      </c>
      <c r="M69" s="30">
        <v>7.0000000000000007E-2</v>
      </c>
      <c r="N69" s="44">
        <f t="shared" si="3"/>
        <v>10</v>
      </c>
      <c r="O69" s="44">
        <f t="shared" si="2"/>
        <v>0.70000000000000007</v>
      </c>
      <c r="P69" s="29"/>
    </row>
    <row r="70" spans="1:16" x14ac:dyDescent="0.25">
      <c r="A70" s="30">
        <v>69</v>
      </c>
      <c r="B70" s="30" t="s">
        <v>192</v>
      </c>
      <c r="C70" s="30" t="s">
        <v>112</v>
      </c>
      <c r="D70" s="30">
        <v>1</v>
      </c>
      <c r="E70" s="30" t="s">
        <v>211</v>
      </c>
      <c r="F70" s="31">
        <v>20</v>
      </c>
      <c r="G70" s="30" t="s">
        <v>14</v>
      </c>
      <c r="H70" s="30" t="s">
        <v>38</v>
      </c>
      <c r="I70" s="30" t="s">
        <v>64</v>
      </c>
      <c r="J70" s="30" t="s">
        <v>213</v>
      </c>
      <c r="K70" s="30" t="s">
        <v>158</v>
      </c>
      <c r="L70" s="30" t="s">
        <v>165</v>
      </c>
      <c r="M70" s="30">
        <v>0.27</v>
      </c>
      <c r="N70" s="44">
        <f t="shared" si="3"/>
        <v>20</v>
      </c>
      <c r="O70" s="44">
        <f t="shared" si="2"/>
        <v>5.4</v>
      </c>
      <c r="P70" s="29"/>
    </row>
    <row r="71" spans="1:16" x14ac:dyDescent="0.25">
      <c r="A71" s="30">
        <v>70</v>
      </c>
      <c r="B71" s="30" t="s">
        <v>192</v>
      </c>
      <c r="C71" s="30" t="s">
        <v>228</v>
      </c>
      <c r="D71" s="30">
        <v>1</v>
      </c>
      <c r="E71" s="30" t="s">
        <v>211</v>
      </c>
      <c r="F71" s="31">
        <v>12</v>
      </c>
      <c r="G71" s="30" t="s">
        <v>14</v>
      </c>
      <c r="H71" s="30" t="s">
        <v>38</v>
      </c>
      <c r="I71" s="30" t="s">
        <v>64</v>
      </c>
      <c r="J71" s="30" t="s">
        <v>214</v>
      </c>
      <c r="K71" s="30" t="s">
        <v>158</v>
      </c>
      <c r="L71" s="30" t="s">
        <v>165</v>
      </c>
      <c r="M71" s="30">
        <v>0.17</v>
      </c>
      <c r="N71" s="44">
        <f t="shared" si="3"/>
        <v>12</v>
      </c>
      <c r="O71" s="44">
        <f t="shared" si="2"/>
        <v>2.04</v>
      </c>
      <c r="P71" s="29"/>
    </row>
    <row r="72" spans="1:16" x14ac:dyDescent="0.25">
      <c r="A72" s="30">
        <v>71</v>
      </c>
      <c r="B72" s="30" t="s">
        <v>192</v>
      </c>
      <c r="C72" s="30" t="s">
        <v>228</v>
      </c>
      <c r="D72" s="30">
        <v>1</v>
      </c>
      <c r="E72" s="30" t="s">
        <v>211</v>
      </c>
      <c r="F72" s="31">
        <v>12</v>
      </c>
      <c r="G72" s="30" t="s">
        <v>14</v>
      </c>
      <c r="H72" s="30" t="s">
        <v>38</v>
      </c>
      <c r="I72" s="30" t="s">
        <v>64</v>
      </c>
      <c r="J72" s="30" t="s">
        <v>215</v>
      </c>
      <c r="K72" s="30" t="s">
        <v>158</v>
      </c>
      <c r="L72" s="30" t="s">
        <v>216</v>
      </c>
      <c r="M72" s="30">
        <f>5/40</f>
        <v>0.125</v>
      </c>
      <c r="N72" s="44">
        <f t="shared" si="3"/>
        <v>12</v>
      </c>
      <c r="O72" s="44">
        <f t="shared" si="2"/>
        <v>1.5</v>
      </c>
      <c r="P72" s="29"/>
    </row>
    <row r="73" spans="1:16" x14ac:dyDescent="0.25">
      <c r="A73" s="30">
        <v>72</v>
      </c>
      <c r="B73" s="30" t="s">
        <v>192</v>
      </c>
      <c r="C73" s="30" t="s">
        <v>228</v>
      </c>
      <c r="D73" s="30">
        <v>1</v>
      </c>
      <c r="E73" s="30" t="s">
        <v>183</v>
      </c>
      <c r="F73" s="31">
        <v>8</v>
      </c>
      <c r="G73" s="30" t="s">
        <v>14</v>
      </c>
      <c r="H73" s="30" t="s">
        <v>38</v>
      </c>
      <c r="I73" s="30" t="s">
        <v>64</v>
      </c>
      <c r="J73" s="30" t="s">
        <v>217</v>
      </c>
      <c r="K73" s="30" t="s">
        <v>158</v>
      </c>
      <c r="L73" s="30" t="s">
        <v>216</v>
      </c>
      <c r="M73" s="30">
        <v>1.6</v>
      </c>
      <c r="N73" s="44">
        <f t="shared" si="3"/>
        <v>8</v>
      </c>
      <c r="O73" s="44">
        <f t="shared" si="2"/>
        <v>12.8</v>
      </c>
      <c r="P73" s="29"/>
    </row>
    <row r="74" spans="1:16" x14ac:dyDescent="0.25">
      <c r="A74" s="30">
        <v>73</v>
      </c>
      <c r="B74" s="30" t="s">
        <v>192</v>
      </c>
      <c r="C74" s="30" t="s">
        <v>228</v>
      </c>
      <c r="D74" s="30">
        <v>1</v>
      </c>
      <c r="E74" s="30" t="s">
        <v>156</v>
      </c>
      <c r="F74" s="31">
        <v>8</v>
      </c>
      <c r="G74" s="30" t="s">
        <v>14</v>
      </c>
      <c r="H74" s="30" t="s">
        <v>38</v>
      </c>
      <c r="I74" s="30" t="s">
        <v>64</v>
      </c>
      <c r="J74" s="30" t="s">
        <v>161</v>
      </c>
      <c r="K74" s="30" t="s">
        <v>158</v>
      </c>
      <c r="L74" s="30" t="s">
        <v>162</v>
      </c>
      <c r="M74" s="30">
        <v>0.1</v>
      </c>
      <c r="N74" s="44">
        <f t="shared" si="3"/>
        <v>8</v>
      </c>
      <c r="O74" s="44">
        <f t="shared" si="2"/>
        <v>0.8</v>
      </c>
      <c r="P74" s="29"/>
    </row>
    <row r="75" spans="1:16" x14ac:dyDescent="0.25">
      <c r="A75" s="30">
        <v>74</v>
      </c>
      <c r="B75" s="30" t="s">
        <v>192</v>
      </c>
      <c r="C75" s="30" t="s">
        <v>228</v>
      </c>
      <c r="D75" s="30">
        <v>1</v>
      </c>
      <c r="E75" s="30" t="s">
        <v>156</v>
      </c>
      <c r="F75" s="31">
        <v>12</v>
      </c>
      <c r="G75" s="30" t="s">
        <v>14</v>
      </c>
      <c r="H75" s="30" t="s">
        <v>38</v>
      </c>
      <c r="I75" s="30" t="s">
        <v>64</v>
      </c>
      <c r="J75" s="30" t="s">
        <v>160</v>
      </c>
      <c r="K75" s="30" t="s">
        <v>158</v>
      </c>
      <c r="L75" s="30" t="s">
        <v>159</v>
      </c>
      <c r="M75" s="30">
        <v>0.1</v>
      </c>
      <c r="N75" s="44">
        <f t="shared" si="3"/>
        <v>12</v>
      </c>
      <c r="O75" s="44">
        <f t="shared" si="2"/>
        <v>1.2000000000000002</v>
      </c>
      <c r="P75" s="29"/>
    </row>
    <row r="76" spans="1:16" x14ac:dyDescent="0.25">
      <c r="A76" s="30">
        <v>75</v>
      </c>
      <c r="B76" s="30" t="s">
        <v>192</v>
      </c>
      <c r="C76" s="30" t="s">
        <v>228</v>
      </c>
      <c r="D76" s="30">
        <v>1</v>
      </c>
      <c r="E76" s="30" t="s">
        <v>218</v>
      </c>
      <c r="F76" s="31">
        <v>8</v>
      </c>
      <c r="G76" s="30" t="s">
        <v>14</v>
      </c>
      <c r="H76" s="30" t="s">
        <v>38</v>
      </c>
      <c r="I76" s="30" t="s">
        <v>64</v>
      </c>
      <c r="J76" s="30" t="s">
        <v>219</v>
      </c>
      <c r="K76" s="30" t="s">
        <v>158</v>
      </c>
      <c r="L76" s="30" t="s">
        <v>159</v>
      </c>
      <c r="M76" s="30">
        <f>3.5/50</f>
        <v>7.0000000000000007E-2</v>
      </c>
      <c r="N76" s="44">
        <f t="shared" si="3"/>
        <v>8</v>
      </c>
      <c r="O76" s="44">
        <f t="shared" si="2"/>
        <v>0.56000000000000005</v>
      </c>
      <c r="P76" s="29"/>
    </row>
    <row r="77" spans="1:16" x14ac:dyDescent="0.25">
      <c r="A77" s="30">
        <v>76</v>
      </c>
      <c r="B77" s="30" t="s">
        <v>192</v>
      </c>
      <c r="C77" s="30" t="s">
        <v>228</v>
      </c>
      <c r="D77" s="30">
        <v>1</v>
      </c>
      <c r="E77" s="30" t="s">
        <v>144</v>
      </c>
      <c r="F77" s="31">
        <v>8</v>
      </c>
      <c r="G77" s="30" t="s">
        <v>14</v>
      </c>
      <c r="H77" s="30" t="s">
        <v>23</v>
      </c>
      <c r="I77" s="30" t="s">
        <v>64</v>
      </c>
      <c r="J77" s="30" t="s">
        <v>145</v>
      </c>
      <c r="K77" s="30" t="s">
        <v>146</v>
      </c>
      <c r="L77" s="30" t="s">
        <v>141</v>
      </c>
      <c r="M77" s="30">
        <v>4</v>
      </c>
      <c r="N77" s="44">
        <f t="shared" si="3"/>
        <v>8</v>
      </c>
      <c r="O77" s="44">
        <f t="shared" si="2"/>
        <v>32</v>
      </c>
      <c r="P77" s="29"/>
    </row>
    <row r="78" spans="1:16" x14ac:dyDescent="0.25">
      <c r="A78" s="30">
        <v>77</v>
      </c>
      <c r="B78" s="30" t="s">
        <v>192</v>
      </c>
      <c r="C78" s="30" t="s">
        <v>228</v>
      </c>
      <c r="D78" s="30">
        <v>1</v>
      </c>
      <c r="E78" s="30" t="s">
        <v>177</v>
      </c>
      <c r="F78" s="31">
        <v>1</v>
      </c>
      <c r="G78" s="30" t="s">
        <v>14</v>
      </c>
      <c r="H78" s="30" t="s">
        <v>38</v>
      </c>
      <c r="I78" s="30" t="s">
        <v>64</v>
      </c>
      <c r="J78" s="30">
        <v>61814</v>
      </c>
      <c r="K78" s="30" t="s">
        <v>220</v>
      </c>
      <c r="L78" s="30" t="s">
        <v>180</v>
      </c>
      <c r="M78" s="30">
        <v>15</v>
      </c>
      <c r="N78" s="44">
        <f t="shared" si="3"/>
        <v>1</v>
      </c>
      <c r="O78" s="44">
        <f t="shared" si="2"/>
        <v>15</v>
      </c>
      <c r="P78" s="29"/>
    </row>
    <row r="79" spans="1:16" x14ac:dyDescent="0.25">
      <c r="A79" s="30">
        <v>78</v>
      </c>
      <c r="B79" s="30" t="s">
        <v>192</v>
      </c>
      <c r="C79" s="30" t="s">
        <v>228</v>
      </c>
      <c r="D79" s="30">
        <v>1</v>
      </c>
      <c r="E79" s="30" t="s">
        <v>221</v>
      </c>
      <c r="F79" s="31">
        <v>1</v>
      </c>
      <c r="G79" s="30" t="s">
        <v>14</v>
      </c>
      <c r="H79" s="30" t="s">
        <v>38</v>
      </c>
      <c r="I79" s="30" t="s">
        <v>64</v>
      </c>
      <c r="J79" s="30" t="s">
        <v>222</v>
      </c>
      <c r="K79" s="30" t="s">
        <v>179</v>
      </c>
      <c r="L79" s="30" t="s">
        <v>180</v>
      </c>
      <c r="M79" s="30">
        <v>1.6</v>
      </c>
      <c r="N79" s="44">
        <f t="shared" si="3"/>
        <v>1</v>
      </c>
      <c r="O79" s="44">
        <f t="shared" si="2"/>
        <v>1.6</v>
      </c>
      <c r="P79" s="29"/>
    </row>
    <row r="80" spans="1:16" x14ac:dyDescent="0.25">
      <c r="A80" s="30">
        <v>79</v>
      </c>
      <c r="B80" s="30" t="s">
        <v>192</v>
      </c>
      <c r="C80" s="30" t="s">
        <v>228</v>
      </c>
      <c r="D80" s="30">
        <v>1</v>
      </c>
      <c r="E80" s="30" t="s">
        <v>221</v>
      </c>
      <c r="F80" s="31">
        <v>4</v>
      </c>
      <c r="G80" s="30" t="s">
        <v>14</v>
      </c>
      <c r="H80" s="30" t="s">
        <v>38</v>
      </c>
      <c r="I80" s="30" t="s">
        <v>64</v>
      </c>
      <c r="J80" s="30" t="s">
        <v>223</v>
      </c>
      <c r="K80" s="30" t="s">
        <v>179</v>
      </c>
      <c r="L80" s="30" t="s">
        <v>180</v>
      </c>
      <c r="M80" s="30">
        <v>4.5</v>
      </c>
      <c r="N80" s="44">
        <f t="shared" si="3"/>
        <v>4</v>
      </c>
      <c r="O80" s="44">
        <f t="shared" si="2"/>
        <v>18</v>
      </c>
      <c r="P80" s="29"/>
    </row>
    <row r="81" spans="1:16" ht="43.2" x14ac:dyDescent="0.25">
      <c r="A81" s="30">
        <v>80</v>
      </c>
      <c r="B81" s="30" t="s">
        <v>192</v>
      </c>
      <c r="C81" s="30" t="s">
        <v>228</v>
      </c>
      <c r="D81" s="30">
        <v>1</v>
      </c>
      <c r="E81" s="30" t="s">
        <v>224</v>
      </c>
      <c r="F81" s="31">
        <v>1</v>
      </c>
      <c r="G81" s="30" t="s">
        <v>13</v>
      </c>
      <c r="H81" s="30" t="s">
        <v>28</v>
      </c>
      <c r="I81" s="30" t="s">
        <v>64</v>
      </c>
      <c r="J81" s="30" t="s">
        <v>225</v>
      </c>
      <c r="K81" s="30" t="s">
        <v>115</v>
      </c>
      <c r="L81" s="30"/>
      <c r="M81" s="30">
        <v>1449</v>
      </c>
      <c r="N81" s="44">
        <f t="shared" si="3"/>
        <v>1</v>
      </c>
      <c r="O81" s="44">
        <f t="shared" si="2"/>
        <v>1449</v>
      </c>
      <c r="P81" s="29"/>
    </row>
    <row r="82" spans="1:16" ht="28.8" x14ac:dyDescent="0.25">
      <c r="A82" s="30">
        <v>81</v>
      </c>
      <c r="B82" s="30" t="s">
        <v>192</v>
      </c>
      <c r="C82" s="30" t="s">
        <v>228</v>
      </c>
      <c r="D82" s="30">
        <v>1</v>
      </c>
      <c r="E82" s="30" t="s">
        <v>226</v>
      </c>
      <c r="F82" s="31">
        <v>1</v>
      </c>
      <c r="G82" s="30" t="s">
        <v>13</v>
      </c>
      <c r="H82" s="30" t="s">
        <v>28</v>
      </c>
      <c r="I82" s="30" t="s">
        <v>64</v>
      </c>
      <c r="J82" s="30" t="s">
        <v>227</v>
      </c>
      <c r="K82" s="30" t="s">
        <v>115</v>
      </c>
      <c r="L82" s="30"/>
      <c r="M82" s="30">
        <v>619</v>
      </c>
      <c r="N82" s="44">
        <f t="shared" si="3"/>
        <v>1</v>
      </c>
      <c r="O82" s="44">
        <f t="shared" si="2"/>
        <v>619</v>
      </c>
      <c r="P82" s="29"/>
    </row>
    <row r="83" spans="1:16" x14ac:dyDescent="0.25">
      <c r="A83" s="30">
        <v>82</v>
      </c>
      <c r="B83" s="30" t="s">
        <v>192</v>
      </c>
      <c r="C83" s="30" t="s">
        <v>228</v>
      </c>
      <c r="D83" s="30">
        <v>1</v>
      </c>
      <c r="E83" s="30" t="s">
        <v>229</v>
      </c>
      <c r="F83" s="31">
        <v>1</v>
      </c>
      <c r="G83" s="30" t="s">
        <v>21</v>
      </c>
      <c r="H83" s="30" t="s">
        <v>26</v>
      </c>
      <c r="I83" s="30" t="s">
        <v>64</v>
      </c>
      <c r="J83" s="30" t="s">
        <v>230</v>
      </c>
      <c r="K83" s="30" t="s">
        <v>231</v>
      </c>
      <c r="L83" s="30"/>
      <c r="M83" s="35">
        <v>2670</v>
      </c>
      <c r="N83" s="44">
        <f t="shared" si="3"/>
        <v>1</v>
      </c>
      <c r="O83" s="44">
        <f t="shared" si="2"/>
        <v>2670</v>
      </c>
      <c r="P83" s="29"/>
    </row>
    <row r="84" spans="1:16" ht="28.8" x14ac:dyDescent="0.25">
      <c r="A84" s="30">
        <v>83</v>
      </c>
      <c r="B84" s="30" t="s">
        <v>192</v>
      </c>
      <c r="C84" s="30" t="s">
        <v>228</v>
      </c>
      <c r="D84" s="30">
        <v>1</v>
      </c>
      <c r="E84" s="30" t="s">
        <v>170</v>
      </c>
      <c r="F84" s="31">
        <v>2</v>
      </c>
      <c r="G84" s="30" t="s">
        <v>13</v>
      </c>
      <c r="H84" s="30" t="s">
        <v>28</v>
      </c>
      <c r="I84" s="30" t="s">
        <v>64</v>
      </c>
      <c r="J84" s="30"/>
      <c r="K84" s="30" t="s">
        <v>115</v>
      </c>
      <c r="L84" s="30"/>
      <c r="M84" s="30">
        <v>499</v>
      </c>
      <c r="N84" s="44">
        <f t="shared" si="3"/>
        <v>2</v>
      </c>
      <c r="O84" s="44">
        <f t="shared" si="2"/>
        <v>998</v>
      </c>
      <c r="P84" s="29"/>
    </row>
    <row r="85" spans="1:16" ht="28.8" x14ac:dyDescent="0.25">
      <c r="A85" s="30">
        <v>84</v>
      </c>
      <c r="B85" s="30" t="s">
        <v>192</v>
      </c>
      <c r="C85" s="30" t="s">
        <v>228</v>
      </c>
      <c r="D85" s="30">
        <v>1</v>
      </c>
      <c r="E85" s="30" t="s">
        <v>171</v>
      </c>
      <c r="F85" s="31">
        <v>2</v>
      </c>
      <c r="G85" s="30" t="s">
        <v>13</v>
      </c>
      <c r="H85" s="30" t="s">
        <v>28</v>
      </c>
      <c r="I85" s="30" t="s">
        <v>64</v>
      </c>
      <c r="J85" s="30"/>
      <c r="K85" s="30" t="s">
        <v>115</v>
      </c>
      <c r="L85" s="30"/>
      <c r="M85" s="30">
        <v>399</v>
      </c>
      <c r="N85" s="44">
        <f t="shared" si="3"/>
        <v>2</v>
      </c>
      <c r="O85" s="44">
        <f t="shared" si="2"/>
        <v>798</v>
      </c>
      <c r="P85" s="29"/>
    </row>
    <row r="86" spans="1:16" ht="28.8" x14ac:dyDescent="0.25">
      <c r="A86" s="30">
        <v>85</v>
      </c>
      <c r="B86" s="30" t="s">
        <v>192</v>
      </c>
      <c r="C86" s="30" t="s">
        <v>228</v>
      </c>
      <c r="D86" s="30">
        <v>1</v>
      </c>
      <c r="E86" s="30" t="s">
        <v>232</v>
      </c>
      <c r="F86" s="31">
        <v>1</v>
      </c>
      <c r="G86" s="30" t="s">
        <v>13</v>
      </c>
      <c r="H86" s="30" t="s">
        <v>28</v>
      </c>
      <c r="I86" s="30" t="s">
        <v>64</v>
      </c>
      <c r="J86" s="30"/>
      <c r="K86" s="30" t="s">
        <v>115</v>
      </c>
      <c r="L86" s="30"/>
      <c r="M86" s="30">
        <v>259</v>
      </c>
      <c r="N86" s="44">
        <f t="shared" si="3"/>
        <v>1</v>
      </c>
      <c r="O86" s="44">
        <f t="shared" si="2"/>
        <v>259</v>
      </c>
      <c r="P86" s="29"/>
    </row>
    <row r="87" spans="1:16" ht="28.8" x14ac:dyDescent="0.25">
      <c r="A87" s="30">
        <v>86</v>
      </c>
      <c r="B87" s="30" t="s">
        <v>192</v>
      </c>
      <c r="C87" s="30" t="s">
        <v>228</v>
      </c>
      <c r="D87" s="30">
        <v>1</v>
      </c>
      <c r="E87" s="30" t="s">
        <v>233</v>
      </c>
      <c r="F87" s="31">
        <v>1</v>
      </c>
      <c r="G87" s="30" t="s">
        <v>13</v>
      </c>
      <c r="H87" s="30" t="s">
        <v>28</v>
      </c>
      <c r="I87" s="30" t="s">
        <v>64</v>
      </c>
      <c r="J87" s="30"/>
      <c r="K87" s="30" t="s">
        <v>115</v>
      </c>
      <c r="L87" s="30"/>
      <c r="M87" s="30">
        <v>159</v>
      </c>
      <c r="N87" s="44">
        <f t="shared" si="3"/>
        <v>1</v>
      </c>
      <c r="O87" s="44">
        <f t="shared" si="2"/>
        <v>159</v>
      </c>
      <c r="P87" s="29"/>
    </row>
    <row r="88" spans="1:16" x14ac:dyDescent="0.25">
      <c r="A88" s="30">
        <v>87</v>
      </c>
      <c r="B88" s="30" t="s">
        <v>192</v>
      </c>
      <c r="C88" s="30" t="s">
        <v>228</v>
      </c>
      <c r="D88" s="30">
        <v>1</v>
      </c>
      <c r="E88" s="30" t="s">
        <v>234</v>
      </c>
      <c r="F88" s="31">
        <v>1</v>
      </c>
      <c r="G88" s="30" t="s">
        <v>12</v>
      </c>
      <c r="H88" s="30" t="s">
        <v>25</v>
      </c>
      <c r="I88" s="30" t="s">
        <v>63</v>
      </c>
      <c r="J88" s="30" t="s">
        <v>235</v>
      </c>
      <c r="K88" s="30"/>
      <c r="L88" s="30"/>
      <c r="M88" s="30">
        <v>10</v>
      </c>
      <c r="N88" s="44">
        <f t="shared" si="3"/>
        <v>1</v>
      </c>
      <c r="O88" s="44">
        <f t="shared" si="2"/>
        <v>10</v>
      </c>
      <c r="P88" s="29"/>
    </row>
    <row r="89" spans="1:16" ht="28.8" x14ac:dyDescent="0.25">
      <c r="A89" s="30">
        <v>88</v>
      </c>
      <c r="B89" s="30" t="s">
        <v>192</v>
      </c>
      <c r="C89" s="30" t="s">
        <v>228</v>
      </c>
      <c r="D89" s="30">
        <v>1</v>
      </c>
      <c r="E89" s="30" t="s">
        <v>137</v>
      </c>
      <c r="F89" s="31">
        <v>1</v>
      </c>
      <c r="G89" s="30" t="s">
        <v>13</v>
      </c>
      <c r="H89" s="30" t="s">
        <v>28</v>
      </c>
      <c r="I89" s="30" t="s">
        <v>64</v>
      </c>
      <c r="J89" s="30"/>
      <c r="K89" s="30" t="s">
        <v>115</v>
      </c>
      <c r="L89" s="30"/>
      <c r="M89" s="30">
        <v>89</v>
      </c>
      <c r="N89" s="44">
        <f t="shared" si="3"/>
        <v>1</v>
      </c>
      <c r="O89" s="44">
        <f t="shared" si="2"/>
        <v>89</v>
      </c>
      <c r="P89" s="29"/>
    </row>
    <row r="90" spans="1:16" x14ac:dyDescent="0.25">
      <c r="A90" s="30">
        <v>89</v>
      </c>
      <c r="B90" s="30" t="s">
        <v>192</v>
      </c>
      <c r="C90" s="30" t="s">
        <v>228</v>
      </c>
      <c r="D90" s="30">
        <v>1</v>
      </c>
      <c r="E90" s="30" t="s">
        <v>138</v>
      </c>
      <c r="F90" s="31">
        <v>1</v>
      </c>
      <c r="G90" s="30" t="s">
        <v>13</v>
      </c>
      <c r="H90" s="30" t="s">
        <v>28</v>
      </c>
      <c r="I90" s="30" t="s">
        <v>64</v>
      </c>
      <c r="J90" s="30"/>
      <c r="K90" s="30" t="s">
        <v>115</v>
      </c>
      <c r="L90" s="30"/>
      <c r="M90" s="30">
        <v>369</v>
      </c>
      <c r="N90" s="44">
        <f t="shared" si="3"/>
        <v>1</v>
      </c>
      <c r="O90" s="44">
        <f t="shared" si="2"/>
        <v>369</v>
      </c>
      <c r="P90" s="29"/>
    </row>
    <row r="91" spans="1:16" ht="28.8" x14ac:dyDescent="0.25">
      <c r="A91" s="30">
        <v>90</v>
      </c>
      <c r="B91" s="30" t="s">
        <v>192</v>
      </c>
      <c r="C91" s="30" t="s">
        <v>228</v>
      </c>
      <c r="D91" s="30">
        <v>1</v>
      </c>
      <c r="E91" s="30" t="s">
        <v>236</v>
      </c>
      <c r="F91" s="31">
        <v>1</v>
      </c>
      <c r="G91" s="30" t="s">
        <v>13</v>
      </c>
      <c r="H91" s="30" t="s">
        <v>28</v>
      </c>
      <c r="I91" s="30" t="s">
        <v>64</v>
      </c>
      <c r="J91" s="30"/>
      <c r="K91" s="30" t="s">
        <v>115</v>
      </c>
      <c r="L91" s="30"/>
      <c r="M91" s="30">
        <v>169</v>
      </c>
      <c r="N91" s="44">
        <f t="shared" si="3"/>
        <v>1</v>
      </c>
      <c r="O91" s="44">
        <f t="shared" si="2"/>
        <v>169</v>
      </c>
      <c r="P91" s="29"/>
    </row>
    <row r="92" spans="1:16" ht="28.8" x14ac:dyDescent="0.25">
      <c r="A92" s="30">
        <v>91</v>
      </c>
      <c r="B92" s="30" t="s">
        <v>192</v>
      </c>
      <c r="C92" s="30" t="s">
        <v>228</v>
      </c>
      <c r="D92" s="30">
        <v>1</v>
      </c>
      <c r="E92" s="30" t="s">
        <v>237</v>
      </c>
      <c r="F92" s="31">
        <v>1</v>
      </c>
      <c r="G92" s="30" t="s">
        <v>13</v>
      </c>
      <c r="H92" s="30" t="s">
        <v>28</v>
      </c>
      <c r="I92" s="30" t="s">
        <v>64</v>
      </c>
      <c r="J92" s="30"/>
      <c r="K92" s="30" t="s">
        <v>115</v>
      </c>
      <c r="L92" s="30"/>
      <c r="M92" s="30">
        <v>139</v>
      </c>
      <c r="N92" s="44">
        <f t="shared" si="3"/>
        <v>1</v>
      </c>
      <c r="O92" s="44">
        <f t="shared" si="2"/>
        <v>139</v>
      </c>
      <c r="P92" s="29"/>
    </row>
    <row r="93" spans="1:16" ht="28.8" x14ac:dyDescent="0.25">
      <c r="A93" s="30">
        <v>92</v>
      </c>
      <c r="B93" s="30" t="s">
        <v>192</v>
      </c>
      <c r="C93" s="30" t="s">
        <v>228</v>
      </c>
      <c r="D93" s="30">
        <v>1</v>
      </c>
      <c r="E93" s="30" t="s">
        <v>238</v>
      </c>
      <c r="F93" s="31">
        <v>1</v>
      </c>
      <c r="G93" s="30" t="s">
        <v>13</v>
      </c>
      <c r="H93" s="30" t="s">
        <v>28</v>
      </c>
      <c r="I93" s="30" t="s">
        <v>64</v>
      </c>
      <c r="J93" s="30"/>
      <c r="K93" s="30" t="s">
        <v>115</v>
      </c>
      <c r="L93" s="30"/>
      <c r="M93" s="30">
        <v>69</v>
      </c>
      <c r="N93" s="44">
        <f t="shared" si="3"/>
        <v>1</v>
      </c>
      <c r="O93" s="44">
        <f t="shared" si="2"/>
        <v>69</v>
      </c>
      <c r="P93" s="29"/>
    </row>
    <row r="94" spans="1:16" x14ac:dyDescent="0.25">
      <c r="A94" s="30">
        <v>93</v>
      </c>
      <c r="B94" s="30" t="s">
        <v>192</v>
      </c>
      <c r="C94" s="30" t="s">
        <v>228</v>
      </c>
      <c r="D94" s="30">
        <v>1</v>
      </c>
      <c r="E94" s="30" t="s">
        <v>239</v>
      </c>
      <c r="F94" s="31">
        <v>1</v>
      </c>
      <c r="G94" s="30" t="s">
        <v>12</v>
      </c>
      <c r="H94" s="30" t="s">
        <v>41</v>
      </c>
      <c r="I94" s="30" t="s">
        <v>61</v>
      </c>
      <c r="J94" s="30"/>
      <c r="K94" s="30" t="s">
        <v>240</v>
      </c>
      <c r="L94" s="30" t="s">
        <v>241</v>
      </c>
      <c r="M94" s="30">
        <v>40</v>
      </c>
      <c r="N94" s="44">
        <f t="shared" si="3"/>
        <v>1</v>
      </c>
      <c r="O94" s="44">
        <f t="shared" si="2"/>
        <v>40</v>
      </c>
      <c r="P94" s="29"/>
    </row>
    <row r="95" spans="1:16" x14ac:dyDescent="0.25">
      <c r="A95" s="30">
        <v>94</v>
      </c>
      <c r="B95" s="30" t="s">
        <v>192</v>
      </c>
      <c r="C95" s="30" t="s">
        <v>228</v>
      </c>
      <c r="D95" s="30">
        <v>1</v>
      </c>
      <c r="E95" s="30" t="s">
        <v>242</v>
      </c>
      <c r="F95" s="31">
        <v>1</v>
      </c>
      <c r="G95" s="30" t="s">
        <v>14</v>
      </c>
      <c r="H95" s="30" t="s">
        <v>0</v>
      </c>
      <c r="I95" s="30" t="s">
        <v>32</v>
      </c>
      <c r="J95" s="30"/>
      <c r="K95" s="30" t="s">
        <v>80</v>
      </c>
      <c r="L95" s="30" t="s">
        <v>148</v>
      </c>
      <c r="M95" s="30">
        <v>46</v>
      </c>
      <c r="N95" s="44">
        <f t="shared" si="3"/>
        <v>1</v>
      </c>
      <c r="O95" s="44">
        <f t="shared" si="2"/>
        <v>46</v>
      </c>
      <c r="P95" s="29"/>
    </row>
    <row r="96" spans="1:16" x14ac:dyDescent="0.25">
      <c r="A96" s="30">
        <v>95</v>
      </c>
      <c r="B96" s="30" t="s">
        <v>192</v>
      </c>
      <c r="C96" s="30" t="s">
        <v>228</v>
      </c>
      <c r="D96" s="30">
        <v>1</v>
      </c>
      <c r="E96" s="30" t="s">
        <v>243</v>
      </c>
      <c r="F96" s="31">
        <v>1</v>
      </c>
      <c r="G96" s="30" t="s">
        <v>14</v>
      </c>
      <c r="H96" s="30" t="s">
        <v>0</v>
      </c>
      <c r="I96" s="30" t="s">
        <v>32</v>
      </c>
      <c r="J96" s="30"/>
      <c r="K96" s="30" t="s">
        <v>80</v>
      </c>
      <c r="L96" s="30" t="s">
        <v>148</v>
      </c>
      <c r="M96" s="30">
        <v>20</v>
      </c>
      <c r="N96" s="44">
        <f t="shared" si="3"/>
        <v>1</v>
      </c>
      <c r="O96" s="44">
        <f t="shared" si="2"/>
        <v>20</v>
      </c>
      <c r="P96" s="29"/>
    </row>
    <row r="97" spans="1:16" x14ac:dyDescent="0.25">
      <c r="A97" s="30">
        <v>96</v>
      </c>
      <c r="B97" s="30" t="s">
        <v>192</v>
      </c>
      <c r="C97" s="30" t="s">
        <v>228</v>
      </c>
      <c r="D97" s="30">
        <v>1</v>
      </c>
      <c r="E97" s="30" t="s">
        <v>206</v>
      </c>
      <c r="F97" s="31">
        <v>2</v>
      </c>
      <c r="G97" s="30" t="s">
        <v>14</v>
      </c>
      <c r="H97" s="30" t="s">
        <v>23</v>
      </c>
      <c r="I97" s="30" t="s">
        <v>64</v>
      </c>
      <c r="J97" s="30" t="s">
        <v>245</v>
      </c>
      <c r="K97" s="30" t="s">
        <v>208</v>
      </c>
      <c r="L97" s="30" t="s">
        <v>209</v>
      </c>
      <c r="M97" s="30">
        <v>2</v>
      </c>
      <c r="N97" s="44">
        <f t="shared" si="3"/>
        <v>2</v>
      </c>
      <c r="O97" s="44">
        <f t="shared" si="2"/>
        <v>4</v>
      </c>
      <c r="P97" s="29"/>
    </row>
    <row r="98" spans="1:16" x14ac:dyDescent="0.25">
      <c r="A98" s="30">
        <v>97</v>
      </c>
      <c r="B98" s="30" t="s">
        <v>192</v>
      </c>
      <c r="C98" s="30" t="s">
        <v>228</v>
      </c>
      <c r="D98" s="30">
        <v>1</v>
      </c>
      <c r="E98" s="30" t="s">
        <v>206</v>
      </c>
      <c r="F98" s="31">
        <v>8</v>
      </c>
      <c r="G98" s="30" t="s">
        <v>14</v>
      </c>
      <c r="H98" s="30" t="s">
        <v>23</v>
      </c>
      <c r="I98" s="30" t="s">
        <v>64</v>
      </c>
      <c r="J98" s="30" t="s">
        <v>246</v>
      </c>
      <c r="K98" s="30" t="s">
        <v>208</v>
      </c>
      <c r="L98" s="30" t="s">
        <v>209</v>
      </c>
      <c r="M98" s="30">
        <v>0.95</v>
      </c>
      <c r="N98" s="44">
        <f t="shared" si="3"/>
        <v>8</v>
      </c>
      <c r="O98" s="44">
        <f t="shared" si="2"/>
        <v>7.6</v>
      </c>
      <c r="P98" s="29"/>
    </row>
    <row r="99" spans="1:16" x14ac:dyDescent="0.25">
      <c r="A99" s="30">
        <v>98</v>
      </c>
      <c r="B99" s="30" t="s">
        <v>192</v>
      </c>
      <c r="C99" s="30" t="s">
        <v>228</v>
      </c>
      <c r="D99" s="30">
        <v>1</v>
      </c>
      <c r="E99" s="30" t="s">
        <v>142</v>
      </c>
      <c r="F99" s="31">
        <v>1</v>
      </c>
      <c r="G99" s="30" t="s">
        <v>14</v>
      </c>
      <c r="H99" s="30" t="s">
        <v>36</v>
      </c>
      <c r="I99" s="30" t="s">
        <v>32</v>
      </c>
      <c r="J99" s="30"/>
      <c r="K99" s="30" t="s">
        <v>80</v>
      </c>
      <c r="L99" s="30" t="s">
        <v>143</v>
      </c>
      <c r="M99" s="30">
        <v>180</v>
      </c>
      <c r="N99" s="44">
        <f t="shared" si="3"/>
        <v>1</v>
      </c>
      <c r="O99" s="44">
        <f t="shared" si="2"/>
        <v>180</v>
      </c>
      <c r="P99" s="29"/>
    </row>
    <row r="100" spans="1:16" x14ac:dyDescent="0.25">
      <c r="A100" s="30">
        <v>99</v>
      </c>
      <c r="B100" s="30" t="s">
        <v>192</v>
      </c>
      <c r="C100" s="30" t="s">
        <v>228</v>
      </c>
      <c r="D100" s="30">
        <v>1</v>
      </c>
      <c r="E100" s="30" t="s">
        <v>144</v>
      </c>
      <c r="F100" s="31">
        <v>6</v>
      </c>
      <c r="G100" s="30" t="s">
        <v>14</v>
      </c>
      <c r="H100" s="30" t="s">
        <v>23</v>
      </c>
      <c r="I100" s="30" t="s">
        <v>64</v>
      </c>
      <c r="J100" s="30" t="s">
        <v>145</v>
      </c>
      <c r="K100" s="30" t="s">
        <v>146</v>
      </c>
      <c r="L100" s="30" t="s">
        <v>141</v>
      </c>
      <c r="M100" s="30">
        <v>4</v>
      </c>
      <c r="N100" s="44">
        <f t="shared" si="3"/>
        <v>6</v>
      </c>
      <c r="O100" s="44">
        <f t="shared" si="2"/>
        <v>24</v>
      </c>
      <c r="P100" s="29"/>
    </row>
    <row r="101" spans="1:16" x14ac:dyDescent="0.25">
      <c r="A101" s="30">
        <v>100</v>
      </c>
      <c r="B101" s="30" t="s">
        <v>192</v>
      </c>
      <c r="C101" s="30" t="s">
        <v>228</v>
      </c>
      <c r="D101" s="30">
        <v>1</v>
      </c>
      <c r="E101" s="30" t="s">
        <v>247</v>
      </c>
      <c r="F101" s="31">
        <v>1</v>
      </c>
      <c r="G101" s="30" t="s">
        <v>14</v>
      </c>
      <c r="H101" s="30" t="s">
        <v>23</v>
      </c>
      <c r="I101" s="30" t="s">
        <v>62</v>
      </c>
      <c r="J101" s="30"/>
      <c r="K101" s="30" t="s">
        <v>175</v>
      </c>
      <c r="L101" s="30" t="s">
        <v>141</v>
      </c>
      <c r="M101" s="30">
        <v>150</v>
      </c>
      <c r="N101" s="44">
        <f t="shared" si="3"/>
        <v>1</v>
      </c>
      <c r="O101" s="44">
        <f t="shared" si="2"/>
        <v>150</v>
      </c>
      <c r="P101" s="29"/>
    </row>
    <row r="102" spans="1:16" x14ac:dyDescent="0.25">
      <c r="A102" s="30"/>
      <c r="B102" s="30"/>
      <c r="C102" s="30"/>
      <c r="D102" s="30">
        <v>1</v>
      </c>
      <c r="E102" s="30" t="s">
        <v>248</v>
      </c>
      <c r="F102" s="31">
        <v>2</v>
      </c>
      <c r="G102" s="30" t="s">
        <v>12</v>
      </c>
      <c r="H102" s="30" t="s">
        <v>25</v>
      </c>
      <c r="I102" s="30" t="s">
        <v>63</v>
      </c>
      <c r="J102" s="30"/>
      <c r="K102" s="30" t="s">
        <v>249</v>
      </c>
      <c r="L102" s="30"/>
      <c r="M102" s="30">
        <v>89</v>
      </c>
      <c r="N102" s="44">
        <f t="shared" si="3"/>
        <v>2</v>
      </c>
      <c r="O102" s="44">
        <f t="shared" si="2"/>
        <v>178</v>
      </c>
      <c r="P102" s="29"/>
    </row>
    <row r="103" spans="1:16" x14ac:dyDescent="0.25">
      <c r="A103" s="30"/>
      <c r="B103" s="30"/>
      <c r="C103" s="30"/>
      <c r="D103" s="30">
        <v>1</v>
      </c>
      <c r="E103" s="30" t="s">
        <v>156</v>
      </c>
      <c r="F103" s="31">
        <v>30</v>
      </c>
      <c r="G103" s="30" t="s">
        <v>14</v>
      </c>
      <c r="H103" s="30" t="s">
        <v>38</v>
      </c>
      <c r="I103" s="30" t="s">
        <v>64</v>
      </c>
      <c r="J103" s="30" t="s">
        <v>157</v>
      </c>
      <c r="K103" s="30" t="s">
        <v>158</v>
      </c>
      <c r="L103" s="30" t="s">
        <v>159</v>
      </c>
      <c r="M103" s="30">
        <v>0.1</v>
      </c>
      <c r="N103" s="44">
        <f t="shared" si="3"/>
        <v>30</v>
      </c>
      <c r="O103" s="44">
        <f t="shared" si="2"/>
        <v>3</v>
      </c>
      <c r="P103" s="29"/>
    </row>
    <row r="104" spans="1:16" x14ac:dyDescent="0.25">
      <c r="A104" s="30"/>
      <c r="B104" s="30"/>
      <c r="C104" s="30"/>
      <c r="D104" s="30">
        <v>1</v>
      </c>
      <c r="E104" s="30" t="s">
        <v>156</v>
      </c>
      <c r="F104" s="31">
        <v>8</v>
      </c>
      <c r="G104" s="30" t="s">
        <v>14</v>
      </c>
      <c r="H104" s="30" t="s">
        <v>38</v>
      </c>
      <c r="I104" s="30" t="s">
        <v>64</v>
      </c>
      <c r="J104" s="30" t="s">
        <v>250</v>
      </c>
      <c r="K104" s="30" t="s">
        <v>158</v>
      </c>
      <c r="L104" s="30" t="s">
        <v>162</v>
      </c>
      <c r="M104" s="30">
        <v>7.0000000000000007E-2</v>
      </c>
      <c r="N104" s="44">
        <f t="shared" si="3"/>
        <v>8</v>
      </c>
      <c r="O104" s="44">
        <f t="shared" si="2"/>
        <v>0.56000000000000005</v>
      </c>
      <c r="P104" s="29"/>
    </row>
    <row r="105" spans="1:16" x14ac:dyDescent="0.25">
      <c r="A105" s="30"/>
      <c r="B105" s="30"/>
      <c r="C105" s="30"/>
      <c r="D105" s="30">
        <v>1</v>
      </c>
      <c r="E105" s="30" t="s">
        <v>156</v>
      </c>
      <c r="F105" s="31">
        <v>8</v>
      </c>
      <c r="G105" s="30" t="s">
        <v>14</v>
      </c>
      <c r="H105" s="30" t="s">
        <v>38</v>
      </c>
      <c r="I105" s="30" t="s">
        <v>64</v>
      </c>
      <c r="J105" s="30" t="s">
        <v>251</v>
      </c>
      <c r="K105" s="30" t="s">
        <v>158</v>
      </c>
      <c r="L105" s="30" t="s">
        <v>162</v>
      </c>
      <c r="M105" s="30">
        <v>7.0000000000000007E-2</v>
      </c>
      <c r="N105" s="44">
        <f t="shared" si="3"/>
        <v>8</v>
      </c>
      <c r="O105" s="44">
        <f t="shared" si="2"/>
        <v>0.56000000000000005</v>
      </c>
      <c r="P105" s="29"/>
    </row>
    <row r="106" spans="1:16" x14ac:dyDescent="0.25">
      <c r="A106" s="30"/>
      <c r="B106" s="30"/>
      <c r="C106" s="30"/>
      <c r="D106" s="30">
        <v>1</v>
      </c>
      <c r="E106" s="30" t="s">
        <v>163</v>
      </c>
      <c r="F106" s="31">
        <v>40</v>
      </c>
      <c r="G106" s="30" t="s">
        <v>14</v>
      </c>
      <c r="H106" s="30" t="s">
        <v>38</v>
      </c>
      <c r="I106" s="30" t="s">
        <v>64</v>
      </c>
      <c r="J106" s="30" t="s">
        <v>252</v>
      </c>
      <c r="K106" s="30" t="s">
        <v>158</v>
      </c>
      <c r="L106" s="30" t="s">
        <v>165</v>
      </c>
      <c r="M106" s="30">
        <v>7.0000000000000007E-2</v>
      </c>
      <c r="N106" s="44">
        <f t="shared" si="3"/>
        <v>40</v>
      </c>
      <c r="O106" s="44">
        <f t="shared" si="2"/>
        <v>2.8000000000000003</v>
      </c>
      <c r="P106" s="29"/>
    </row>
    <row r="107" spans="1:16" x14ac:dyDescent="0.25">
      <c r="A107" s="30"/>
      <c r="B107" s="30"/>
      <c r="C107" s="30"/>
      <c r="D107" s="30">
        <v>1</v>
      </c>
      <c r="E107" s="30" t="s">
        <v>163</v>
      </c>
      <c r="F107" s="31">
        <v>12</v>
      </c>
      <c r="G107" s="30" t="s">
        <v>14</v>
      </c>
      <c r="H107" s="30" t="s">
        <v>38</v>
      </c>
      <c r="I107" s="30" t="s">
        <v>64</v>
      </c>
      <c r="J107" s="30" t="s">
        <v>253</v>
      </c>
      <c r="K107" s="30" t="s">
        <v>158</v>
      </c>
      <c r="L107" s="30" t="s">
        <v>165</v>
      </c>
      <c r="M107" s="30">
        <v>7.0000000000000007E-2</v>
      </c>
      <c r="N107" s="44">
        <f t="shared" si="3"/>
        <v>12</v>
      </c>
      <c r="O107" s="44">
        <f t="shared" si="2"/>
        <v>0.84000000000000008</v>
      </c>
      <c r="P107" s="29"/>
    </row>
    <row r="108" spans="1:16" x14ac:dyDescent="0.25">
      <c r="A108" s="30"/>
      <c r="B108" s="30"/>
      <c r="C108" s="30"/>
      <c r="D108" s="30">
        <v>1</v>
      </c>
      <c r="E108" s="30" t="s">
        <v>163</v>
      </c>
      <c r="F108" s="31">
        <v>16</v>
      </c>
      <c r="G108" s="30" t="s">
        <v>14</v>
      </c>
      <c r="H108" s="30" t="s">
        <v>38</v>
      </c>
      <c r="I108" s="30" t="s">
        <v>64</v>
      </c>
      <c r="J108" s="30" t="s">
        <v>254</v>
      </c>
      <c r="K108" s="30" t="s">
        <v>158</v>
      </c>
      <c r="L108" s="30" t="s">
        <v>216</v>
      </c>
      <c r="M108" s="30">
        <v>7.0000000000000007E-2</v>
      </c>
      <c r="N108" s="44">
        <f t="shared" si="3"/>
        <v>16</v>
      </c>
      <c r="O108" s="44">
        <f t="shared" si="2"/>
        <v>1.1200000000000001</v>
      </c>
      <c r="P108" s="29"/>
    </row>
    <row r="109" spans="1:16" x14ac:dyDescent="0.25">
      <c r="A109" s="30"/>
      <c r="B109" s="30"/>
      <c r="C109" s="30"/>
      <c r="D109" s="30">
        <v>1</v>
      </c>
      <c r="E109" s="30" t="s">
        <v>163</v>
      </c>
      <c r="F109" s="31">
        <v>8</v>
      </c>
      <c r="G109" s="30" t="s">
        <v>14</v>
      </c>
      <c r="H109" s="30" t="s">
        <v>38</v>
      </c>
      <c r="I109" s="30" t="s">
        <v>64</v>
      </c>
      <c r="J109" s="30" t="s">
        <v>255</v>
      </c>
      <c r="K109" s="30" t="s">
        <v>158</v>
      </c>
      <c r="L109" s="30" t="s">
        <v>216</v>
      </c>
      <c r="M109" s="30">
        <v>0.1</v>
      </c>
      <c r="N109" s="44">
        <f t="shared" si="3"/>
        <v>8</v>
      </c>
      <c r="O109" s="44">
        <f t="shared" si="2"/>
        <v>0.8</v>
      </c>
      <c r="P109" s="29"/>
    </row>
    <row r="110" spans="1:16" x14ac:dyDescent="0.25">
      <c r="A110" s="30"/>
      <c r="B110" s="30"/>
      <c r="C110" s="30"/>
      <c r="D110" s="30">
        <v>1</v>
      </c>
      <c r="E110" s="30" t="s">
        <v>163</v>
      </c>
      <c r="F110" s="31">
        <v>4</v>
      </c>
      <c r="G110" s="30" t="s">
        <v>14</v>
      </c>
      <c r="H110" s="30" t="s">
        <v>38</v>
      </c>
      <c r="I110" s="30" t="s">
        <v>64</v>
      </c>
      <c r="J110" s="30" t="s">
        <v>256</v>
      </c>
      <c r="K110" s="30" t="s">
        <v>158</v>
      </c>
      <c r="L110" s="30" t="s">
        <v>216</v>
      </c>
      <c r="M110" s="30">
        <v>0.1</v>
      </c>
      <c r="N110" s="44">
        <f t="shared" si="3"/>
        <v>4</v>
      </c>
      <c r="O110" s="44">
        <f t="shared" si="2"/>
        <v>0.4</v>
      </c>
      <c r="P110" s="29"/>
    </row>
    <row r="111" spans="1:16" x14ac:dyDescent="0.25">
      <c r="A111" s="30"/>
      <c r="B111" s="30"/>
      <c r="C111" s="30"/>
      <c r="D111" s="30">
        <v>1</v>
      </c>
      <c r="E111" s="30" t="s">
        <v>211</v>
      </c>
      <c r="F111" s="31">
        <v>12</v>
      </c>
      <c r="G111" s="30" t="s">
        <v>14</v>
      </c>
      <c r="H111" s="30" t="s">
        <v>38</v>
      </c>
      <c r="I111" s="30" t="s">
        <v>64</v>
      </c>
      <c r="J111" s="30" t="s">
        <v>257</v>
      </c>
      <c r="K111" s="30" t="s">
        <v>158</v>
      </c>
      <c r="L111" s="30" t="s">
        <v>165</v>
      </c>
      <c r="M111" s="30">
        <v>7.0000000000000007E-2</v>
      </c>
      <c r="N111" s="44">
        <f t="shared" si="3"/>
        <v>12</v>
      </c>
      <c r="O111" s="44">
        <f t="shared" si="2"/>
        <v>0.84000000000000008</v>
      </c>
      <c r="P111" s="29"/>
    </row>
    <row r="112" spans="1:16" x14ac:dyDescent="0.25">
      <c r="A112" s="30"/>
      <c r="B112" s="30"/>
      <c r="C112" s="30"/>
      <c r="D112" s="30">
        <v>1</v>
      </c>
      <c r="E112" s="30" t="s">
        <v>211</v>
      </c>
      <c r="F112" s="31">
        <v>3</v>
      </c>
      <c r="G112" s="30" t="s">
        <v>14</v>
      </c>
      <c r="H112" s="30" t="s">
        <v>38</v>
      </c>
      <c r="I112" s="30" t="s">
        <v>64</v>
      </c>
      <c r="J112" s="30" t="s">
        <v>258</v>
      </c>
      <c r="K112" s="30" t="s">
        <v>158</v>
      </c>
      <c r="L112" s="30" t="s">
        <v>216</v>
      </c>
      <c r="M112" s="30">
        <v>7.0000000000000007E-2</v>
      </c>
      <c r="N112" s="44">
        <f t="shared" si="3"/>
        <v>3</v>
      </c>
      <c r="O112" s="44">
        <f t="shared" si="2"/>
        <v>0.21000000000000002</v>
      </c>
      <c r="P112" s="29"/>
    </row>
    <row r="113" spans="1:16" x14ac:dyDescent="0.25">
      <c r="A113" s="30"/>
      <c r="B113" s="30"/>
      <c r="C113" s="30"/>
      <c r="D113" s="30">
        <v>1</v>
      </c>
      <c r="E113" s="30" t="s">
        <v>177</v>
      </c>
      <c r="F113" s="31">
        <v>8</v>
      </c>
      <c r="G113" s="30" t="s">
        <v>14</v>
      </c>
      <c r="H113" s="30" t="s">
        <v>38</v>
      </c>
      <c r="I113" s="30" t="s">
        <v>64</v>
      </c>
      <c r="J113" s="30" t="s">
        <v>259</v>
      </c>
      <c r="K113" s="30" t="s">
        <v>179</v>
      </c>
      <c r="L113" s="30" t="s">
        <v>180</v>
      </c>
      <c r="M113" s="30">
        <v>1</v>
      </c>
      <c r="N113" s="44">
        <f t="shared" si="3"/>
        <v>8</v>
      </c>
      <c r="O113" s="44">
        <f t="shared" si="2"/>
        <v>8</v>
      </c>
      <c r="P113" s="29"/>
    </row>
    <row r="114" spans="1:16" ht="15.6" x14ac:dyDescent="0.35"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8" t="s">
        <v>7</v>
      </c>
      <c r="O114" s="26">
        <f>SUM(表1_10[父模块该物料总价
（计算）])</f>
        <v>40798.119999999995</v>
      </c>
    </row>
    <row r="115" spans="1:16" ht="15.6" x14ac:dyDescent="0.25"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O115" s="26"/>
    </row>
    <row r="116" spans="1:16" ht="15.6" x14ac:dyDescent="0.25"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O116" s="26"/>
    </row>
    <row r="117" spans="1:16" ht="15.6" x14ac:dyDescent="0.25"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O117" s="26"/>
    </row>
    <row r="118" spans="1:16" ht="15.6" x14ac:dyDescent="0.25"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O118" s="26"/>
    </row>
    <row r="119" spans="1:16" ht="15.6" x14ac:dyDescent="0.25"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O119" s="26"/>
    </row>
    <row r="120" spans="1:16" ht="15.6" x14ac:dyDescent="0.25"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O120" s="26"/>
    </row>
  </sheetData>
  <dataConsolidate/>
  <phoneticPr fontId="2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9C0DB10-C7EB-4EC2-A083-BD05FE844CD0}">
          <x14:formula1>
            <xm:f>下拉菜单选项!$C$2:$C$7</xm:f>
          </x14:formula1>
          <xm:sqref>I2:I113</xm:sqref>
        </x14:dataValidation>
        <x14:dataValidation type="list" allowBlank="1" showInputMessage="1" showErrorMessage="1" xr:uid="{97BE5663-4976-468E-8548-ADBD80C9EF25}">
          <x14:formula1>
            <xm:f>下拉菜单选项!$B$2:$B$14</xm:f>
          </x14:formula1>
          <xm:sqref>H2:H113</xm:sqref>
        </x14:dataValidation>
        <x14:dataValidation type="list" allowBlank="1" showInputMessage="1" showErrorMessage="1" xr:uid="{CB7E01C7-48F0-44BC-92A6-A7164608ED58}">
          <x14:formula1>
            <xm:f>下拉菜单选项!$A$2:$A$5</xm:f>
          </x14:formula1>
          <xm:sqref>G2:G113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1"/>
  <sheetViews>
    <sheetView workbookViewId="0">
      <pane ySplit="1" topLeftCell="A5" activePane="bottomLeft" state="frozen"/>
      <selection activeCell="A14" sqref="A14"/>
      <selection pane="bottomLeft" activeCell="E79" sqref="E79"/>
    </sheetView>
  </sheetViews>
  <sheetFormatPr defaultColWidth="12.21875" defaultRowHeight="15.6" x14ac:dyDescent="0.35"/>
  <cols>
    <col min="1" max="1" width="7.109375" style="2" customWidth="1"/>
    <col min="2" max="4" width="12.21875" style="2"/>
    <col min="5" max="5" width="21.6640625" style="2" bestFit="1" customWidth="1"/>
    <col min="6" max="7" width="12.21875" style="2"/>
    <col min="8" max="8" width="15.21875" style="2" customWidth="1"/>
    <col min="9" max="9" width="15.109375" style="2" customWidth="1"/>
    <col min="10" max="10" width="17.21875" style="2" customWidth="1"/>
    <col min="11" max="11" width="15.109375" style="2" customWidth="1"/>
    <col min="12" max="12" width="14.88671875" style="2" customWidth="1"/>
    <col min="13" max="13" width="14.21875" style="2" customWidth="1"/>
    <col min="14" max="14" width="12.21875" style="14"/>
    <col min="15" max="16384" width="12.21875" style="2"/>
  </cols>
  <sheetData>
    <row r="1" spans="1:16" ht="62.4" x14ac:dyDescent="0.25">
      <c r="A1" s="4" t="s">
        <v>40</v>
      </c>
      <c r="B1" s="8" t="s">
        <v>90</v>
      </c>
      <c r="C1" s="8" t="s">
        <v>91</v>
      </c>
      <c r="D1" s="8" t="s">
        <v>72</v>
      </c>
      <c r="E1" s="8" t="s">
        <v>96</v>
      </c>
      <c r="F1" s="9" t="s">
        <v>99</v>
      </c>
      <c r="G1" s="4" t="s">
        <v>86</v>
      </c>
      <c r="H1" s="4" t="s">
        <v>50</v>
      </c>
      <c r="I1" s="4" t="s">
        <v>51</v>
      </c>
      <c r="J1" s="8" t="s">
        <v>76</v>
      </c>
      <c r="K1" s="8" t="s">
        <v>79</v>
      </c>
      <c r="L1" s="8" t="s">
        <v>74</v>
      </c>
      <c r="M1" s="10" t="s">
        <v>65</v>
      </c>
      <c r="N1" s="11" t="s">
        <v>66</v>
      </c>
      <c r="O1" s="11" t="s">
        <v>67</v>
      </c>
      <c r="P1" s="4" t="s">
        <v>39</v>
      </c>
    </row>
    <row r="2" spans="1:16" s="15" customFormat="1" ht="28.8" x14ac:dyDescent="0.25">
      <c r="A2" s="17">
        <v>1</v>
      </c>
      <c r="B2" s="17" t="s">
        <v>59</v>
      </c>
      <c r="C2" s="17" t="s">
        <v>111</v>
      </c>
      <c r="D2" s="17">
        <v>4</v>
      </c>
      <c r="E2" s="17" t="s">
        <v>260</v>
      </c>
      <c r="F2" s="18">
        <v>1</v>
      </c>
      <c r="G2" s="17" t="s">
        <v>13</v>
      </c>
      <c r="H2" s="17" t="s">
        <v>27</v>
      </c>
      <c r="I2" s="17" t="s">
        <v>63</v>
      </c>
      <c r="J2" s="17" t="s">
        <v>261</v>
      </c>
      <c r="K2" s="17" t="s">
        <v>115</v>
      </c>
      <c r="L2" s="17" t="s">
        <v>262</v>
      </c>
      <c r="M2" s="17">
        <v>499</v>
      </c>
      <c r="N2" s="17">
        <f>D2*F2</f>
        <v>4</v>
      </c>
      <c r="O2" s="17">
        <f t="shared" ref="O2:O65" si="0">M2*N2</f>
        <v>1996</v>
      </c>
      <c r="P2" s="17"/>
    </row>
    <row r="3" spans="1:16" s="15" customFormat="1" ht="28.8" x14ac:dyDescent="0.25">
      <c r="A3" s="17">
        <v>2</v>
      </c>
      <c r="B3" s="17" t="s">
        <v>59</v>
      </c>
      <c r="C3" s="17" t="s">
        <v>111</v>
      </c>
      <c r="D3" s="17">
        <v>4</v>
      </c>
      <c r="E3" s="17" t="s">
        <v>263</v>
      </c>
      <c r="F3" s="18">
        <v>1</v>
      </c>
      <c r="G3" s="17" t="s">
        <v>13</v>
      </c>
      <c r="H3" s="17" t="s">
        <v>27</v>
      </c>
      <c r="I3" s="17" t="s">
        <v>63</v>
      </c>
      <c r="J3" s="17" t="s">
        <v>264</v>
      </c>
      <c r="K3" s="17" t="s">
        <v>115</v>
      </c>
      <c r="L3" s="17"/>
      <c r="M3" s="17">
        <v>399</v>
      </c>
      <c r="N3" s="17">
        <f>D3*F3</f>
        <v>4</v>
      </c>
      <c r="O3" s="17">
        <f t="shared" si="0"/>
        <v>1596</v>
      </c>
      <c r="P3" s="17"/>
    </row>
    <row r="4" spans="1:16" s="15" customFormat="1" ht="14.4" x14ac:dyDescent="0.25">
      <c r="A4" s="17">
        <v>3</v>
      </c>
      <c r="B4" s="17" t="s">
        <v>59</v>
      </c>
      <c r="C4" s="17" t="s">
        <v>111</v>
      </c>
      <c r="D4" s="17">
        <v>4</v>
      </c>
      <c r="E4" s="17" t="s">
        <v>265</v>
      </c>
      <c r="F4" s="18">
        <v>1</v>
      </c>
      <c r="G4" s="17" t="s">
        <v>12</v>
      </c>
      <c r="H4" s="17" t="s">
        <v>27</v>
      </c>
      <c r="I4" s="17" t="s">
        <v>63</v>
      </c>
      <c r="J4" s="17"/>
      <c r="K4" s="17" t="s">
        <v>115</v>
      </c>
      <c r="L4" s="17"/>
      <c r="M4" s="17">
        <v>499</v>
      </c>
      <c r="N4" s="17">
        <f t="shared" ref="N4:N69" si="1">D4*F4</f>
        <v>4</v>
      </c>
      <c r="O4" s="17">
        <f t="shared" si="0"/>
        <v>1996</v>
      </c>
      <c r="P4" s="17"/>
    </row>
    <row r="5" spans="1:16" s="15" customFormat="1" ht="14.4" x14ac:dyDescent="0.25">
      <c r="A5" s="17">
        <v>4</v>
      </c>
      <c r="B5" s="17" t="s">
        <v>59</v>
      </c>
      <c r="C5" s="17" t="s">
        <v>111</v>
      </c>
      <c r="D5" s="17">
        <v>4</v>
      </c>
      <c r="E5" s="17" t="s">
        <v>266</v>
      </c>
      <c r="F5" s="18">
        <v>1</v>
      </c>
      <c r="G5" s="17" t="s">
        <v>12</v>
      </c>
      <c r="H5" s="17" t="s">
        <v>23</v>
      </c>
      <c r="I5" s="17" t="s">
        <v>62</v>
      </c>
      <c r="J5" s="17"/>
      <c r="K5" s="17" t="s">
        <v>77</v>
      </c>
      <c r="L5" s="20" t="s">
        <v>141</v>
      </c>
      <c r="M5" s="17">
        <v>124</v>
      </c>
      <c r="N5" s="17">
        <f>D5*F5</f>
        <v>4</v>
      </c>
      <c r="O5" s="17">
        <f t="shared" si="0"/>
        <v>496</v>
      </c>
      <c r="P5" s="17"/>
    </row>
    <row r="6" spans="1:16" s="15" customFormat="1" ht="14.4" x14ac:dyDescent="0.25">
      <c r="A6" s="17">
        <v>5</v>
      </c>
      <c r="B6" s="17" t="s">
        <v>59</v>
      </c>
      <c r="C6" s="17" t="s">
        <v>111</v>
      </c>
      <c r="D6" s="17">
        <v>4</v>
      </c>
      <c r="E6" s="17" t="s">
        <v>267</v>
      </c>
      <c r="F6" s="18">
        <v>1</v>
      </c>
      <c r="G6" s="17" t="s">
        <v>12</v>
      </c>
      <c r="H6" s="17" t="s">
        <v>23</v>
      </c>
      <c r="I6" s="17" t="s">
        <v>62</v>
      </c>
      <c r="J6" s="17"/>
      <c r="K6" s="17" t="s">
        <v>77</v>
      </c>
      <c r="L6" s="20" t="s">
        <v>141</v>
      </c>
      <c r="M6" s="17">
        <v>124</v>
      </c>
      <c r="N6" s="17">
        <v>4</v>
      </c>
      <c r="O6" s="17">
        <f t="shared" si="0"/>
        <v>496</v>
      </c>
      <c r="P6" s="17"/>
    </row>
    <row r="7" spans="1:16" s="15" customFormat="1" ht="14.4" x14ac:dyDescent="0.25">
      <c r="A7" s="17">
        <v>6</v>
      </c>
      <c r="B7" s="17" t="s">
        <v>59</v>
      </c>
      <c r="C7" s="17" t="s">
        <v>111</v>
      </c>
      <c r="D7" s="17">
        <v>4</v>
      </c>
      <c r="E7" s="17" t="s">
        <v>45</v>
      </c>
      <c r="F7" s="18">
        <v>1</v>
      </c>
      <c r="G7" s="17" t="s">
        <v>14</v>
      </c>
      <c r="H7" s="17" t="s">
        <v>37</v>
      </c>
      <c r="I7" s="17" t="s">
        <v>63</v>
      </c>
      <c r="J7" s="17" t="s">
        <v>268</v>
      </c>
      <c r="K7" s="17" t="s">
        <v>179</v>
      </c>
      <c r="L7" s="17" t="s">
        <v>269</v>
      </c>
      <c r="M7" s="17">
        <v>3.8</v>
      </c>
      <c r="N7" s="17">
        <v>4</v>
      </c>
      <c r="O7" s="17">
        <f t="shared" si="0"/>
        <v>15.2</v>
      </c>
      <c r="P7" s="17"/>
    </row>
    <row r="8" spans="1:16" s="15" customFormat="1" ht="14.4" x14ac:dyDescent="0.25">
      <c r="A8" s="17">
        <v>7</v>
      </c>
      <c r="B8" s="17" t="s">
        <v>59</v>
      </c>
      <c r="C8" s="17" t="s">
        <v>56</v>
      </c>
      <c r="D8" s="17">
        <v>4</v>
      </c>
      <c r="E8" s="17" t="s">
        <v>183</v>
      </c>
      <c r="F8" s="18">
        <v>1</v>
      </c>
      <c r="G8" s="17" t="s">
        <v>12</v>
      </c>
      <c r="H8" s="17" t="s">
        <v>37</v>
      </c>
      <c r="I8" s="17" t="s">
        <v>63</v>
      </c>
      <c r="J8" s="17" t="s">
        <v>270</v>
      </c>
      <c r="K8" s="17" t="s">
        <v>271</v>
      </c>
      <c r="L8" s="17" t="s">
        <v>272</v>
      </c>
      <c r="M8" s="17">
        <v>3.3</v>
      </c>
      <c r="N8" s="17">
        <f>D8*F8</f>
        <v>4</v>
      </c>
      <c r="O8" s="17">
        <f t="shared" si="0"/>
        <v>13.2</v>
      </c>
      <c r="P8" s="17"/>
    </row>
    <row r="9" spans="1:16" s="15" customFormat="1" ht="14.4" x14ac:dyDescent="0.25">
      <c r="A9" s="17">
        <v>8</v>
      </c>
      <c r="B9" s="17" t="s">
        <v>59</v>
      </c>
      <c r="C9" s="17" t="s">
        <v>56</v>
      </c>
      <c r="D9" s="17">
        <v>4</v>
      </c>
      <c r="E9" s="17" t="s">
        <v>273</v>
      </c>
      <c r="F9" s="18">
        <v>2</v>
      </c>
      <c r="G9" s="17" t="s">
        <v>12</v>
      </c>
      <c r="H9" s="17" t="s">
        <v>37</v>
      </c>
      <c r="I9" s="17" t="s">
        <v>63</v>
      </c>
      <c r="J9" s="17" t="s">
        <v>274</v>
      </c>
      <c r="K9" s="17" t="s">
        <v>179</v>
      </c>
      <c r="L9" s="17" t="s">
        <v>275</v>
      </c>
      <c r="M9" s="17">
        <v>1.8</v>
      </c>
      <c r="N9" s="17">
        <f>D9*F9</f>
        <v>8</v>
      </c>
      <c r="O9" s="17">
        <f t="shared" si="0"/>
        <v>14.4</v>
      </c>
      <c r="P9" s="17"/>
    </row>
    <row r="10" spans="1:16" s="15" customFormat="1" ht="14.4" x14ac:dyDescent="0.25">
      <c r="A10" s="17">
        <v>9</v>
      </c>
      <c r="B10" s="17" t="s">
        <v>59</v>
      </c>
      <c r="C10" s="17" t="s">
        <v>56</v>
      </c>
      <c r="D10" s="17">
        <v>4</v>
      </c>
      <c r="E10" s="17" t="s">
        <v>45</v>
      </c>
      <c r="F10" s="18">
        <v>2</v>
      </c>
      <c r="G10" s="17" t="s">
        <v>12</v>
      </c>
      <c r="H10" s="17" t="s">
        <v>37</v>
      </c>
      <c r="I10" s="17" t="s">
        <v>63</v>
      </c>
      <c r="J10" s="17" t="s">
        <v>276</v>
      </c>
      <c r="K10" s="17" t="s">
        <v>179</v>
      </c>
      <c r="L10" s="17"/>
      <c r="M10" s="17">
        <v>1.5</v>
      </c>
      <c r="N10" s="17">
        <f>D10*F10</f>
        <v>8</v>
      </c>
      <c r="O10" s="17">
        <f t="shared" si="0"/>
        <v>12</v>
      </c>
      <c r="P10" s="17"/>
    </row>
    <row r="11" spans="1:16" s="15" customFormat="1" ht="14.4" x14ac:dyDescent="0.25">
      <c r="A11" s="17">
        <v>10</v>
      </c>
      <c r="B11" s="17" t="s">
        <v>59</v>
      </c>
      <c r="C11" s="17" t="s">
        <v>56</v>
      </c>
      <c r="D11" s="17">
        <v>4</v>
      </c>
      <c r="E11" s="17" t="s">
        <v>277</v>
      </c>
      <c r="F11" s="18">
        <v>1</v>
      </c>
      <c r="G11" s="17" t="s">
        <v>12</v>
      </c>
      <c r="H11" s="17" t="s">
        <v>37</v>
      </c>
      <c r="I11" s="17" t="s">
        <v>63</v>
      </c>
      <c r="J11" s="17"/>
      <c r="K11" s="17" t="s">
        <v>188</v>
      </c>
      <c r="L11" s="17" t="s">
        <v>278</v>
      </c>
      <c r="M11" s="17">
        <v>139</v>
      </c>
      <c r="N11" s="17">
        <v>4</v>
      </c>
      <c r="O11" s="17">
        <f t="shared" si="0"/>
        <v>556</v>
      </c>
      <c r="P11" s="17"/>
    </row>
    <row r="12" spans="1:16" s="15" customFormat="1" ht="14.4" x14ac:dyDescent="0.25">
      <c r="A12" s="17">
        <v>11</v>
      </c>
      <c r="B12" s="17" t="s">
        <v>59</v>
      </c>
      <c r="C12" s="17" t="s">
        <v>56</v>
      </c>
      <c r="D12" s="17">
        <v>4</v>
      </c>
      <c r="E12" s="17" t="s">
        <v>279</v>
      </c>
      <c r="F12" s="18">
        <v>1</v>
      </c>
      <c r="G12" s="17" t="s">
        <v>12</v>
      </c>
      <c r="H12" s="17" t="s">
        <v>23</v>
      </c>
      <c r="I12" s="17" t="s">
        <v>62</v>
      </c>
      <c r="J12" s="17"/>
      <c r="K12" s="17" t="s">
        <v>77</v>
      </c>
      <c r="L12" s="17" t="s">
        <v>141</v>
      </c>
      <c r="M12" s="17">
        <v>124</v>
      </c>
      <c r="N12" s="17">
        <f t="shared" si="1"/>
        <v>4</v>
      </c>
      <c r="O12" s="17">
        <f t="shared" si="0"/>
        <v>496</v>
      </c>
      <c r="P12" s="17"/>
    </row>
    <row r="13" spans="1:16" s="15" customFormat="1" ht="28.8" x14ac:dyDescent="0.25">
      <c r="A13" s="17">
        <v>12</v>
      </c>
      <c r="B13" s="17" t="s">
        <v>280</v>
      </c>
      <c r="C13" s="17" t="s">
        <v>281</v>
      </c>
      <c r="D13" s="17">
        <v>2</v>
      </c>
      <c r="E13" s="17" t="s">
        <v>260</v>
      </c>
      <c r="F13" s="18">
        <v>2</v>
      </c>
      <c r="G13" s="17" t="s">
        <v>13</v>
      </c>
      <c r="H13" s="17" t="s">
        <v>28</v>
      </c>
      <c r="I13" s="17" t="s">
        <v>64</v>
      </c>
      <c r="J13" s="17" t="s">
        <v>261</v>
      </c>
      <c r="K13" s="17" t="s">
        <v>115</v>
      </c>
      <c r="L13" s="17" t="s">
        <v>262</v>
      </c>
      <c r="M13" s="17">
        <v>499</v>
      </c>
      <c r="N13" s="17">
        <v>4</v>
      </c>
      <c r="O13" s="17">
        <f t="shared" si="0"/>
        <v>1996</v>
      </c>
      <c r="P13" s="17"/>
    </row>
    <row r="14" spans="1:16" ht="28.8" x14ac:dyDescent="0.25">
      <c r="A14" s="17">
        <v>13</v>
      </c>
      <c r="B14" s="17" t="s">
        <v>280</v>
      </c>
      <c r="C14" s="17" t="s">
        <v>281</v>
      </c>
      <c r="D14" s="17">
        <v>2</v>
      </c>
      <c r="E14" s="17" t="s">
        <v>263</v>
      </c>
      <c r="F14" s="18">
        <v>2</v>
      </c>
      <c r="G14" s="17" t="s">
        <v>13</v>
      </c>
      <c r="H14" s="17" t="s">
        <v>28</v>
      </c>
      <c r="I14" s="17" t="s">
        <v>64</v>
      </c>
      <c r="J14" s="17" t="s">
        <v>264</v>
      </c>
      <c r="K14" s="17" t="s">
        <v>115</v>
      </c>
      <c r="L14" s="17"/>
      <c r="M14" s="17">
        <v>399</v>
      </c>
      <c r="N14" s="17">
        <v>4</v>
      </c>
      <c r="O14" s="17">
        <f t="shared" si="0"/>
        <v>1596</v>
      </c>
      <c r="P14" s="17"/>
    </row>
    <row r="15" spans="1:16" x14ac:dyDescent="0.25">
      <c r="A15" s="17">
        <v>14</v>
      </c>
      <c r="B15" s="17" t="s">
        <v>280</v>
      </c>
      <c r="C15" s="17" t="s">
        <v>281</v>
      </c>
      <c r="D15" s="17">
        <v>2</v>
      </c>
      <c r="E15" s="17" t="s">
        <v>282</v>
      </c>
      <c r="F15" s="18">
        <v>2</v>
      </c>
      <c r="G15" s="17" t="s">
        <v>12</v>
      </c>
      <c r="H15" s="17" t="s">
        <v>37</v>
      </c>
      <c r="I15" s="17" t="s">
        <v>63</v>
      </c>
      <c r="J15" s="17" t="s">
        <v>283</v>
      </c>
      <c r="K15" s="17" t="s">
        <v>284</v>
      </c>
      <c r="L15" s="17" t="s">
        <v>285</v>
      </c>
      <c r="M15" s="17">
        <v>4.16</v>
      </c>
      <c r="N15" s="17">
        <v>4</v>
      </c>
      <c r="O15" s="17">
        <f t="shared" si="0"/>
        <v>16.64</v>
      </c>
      <c r="P15" s="17"/>
    </row>
    <row r="16" spans="1:16" x14ac:dyDescent="0.25">
      <c r="A16" s="17">
        <v>15</v>
      </c>
      <c r="B16" s="17" t="s">
        <v>280</v>
      </c>
      <c r="C16" s="17" t="s">
        <v>281</v>
      </c>
      <c r="D16" s="17">
        <v>2</v>
      </c>
      <c r="E16" s="17" t="s">
        <v>286</v>
      </c>
      <c r="F16" s="18">
        <v>2</v>
      </c>
      <c r="G16" s="17" t="s">
        <v>12</v>
      </c>
      <c r="H16" s="17" t="s">
        <v>37</v>
      </c>
      <c r="I16" s="17" t="s">
        <v>63</v>
      </c>
      <c r="J16" s="17" t="s">
        <v>287</v>
      </c>
      <c r="K16" s="17" t="s">
        <v>288</v>
      </c>
      <c r="L16" s="17" t="s">
        <v>289</v>
      </c>
      <c r="M16" s="17">
        <v>9.5</v>
      </c>
      <c r="N16" s="17">
        <f t="shared" si="1"/>
        <v>4</v>
      </c>
      <c r="O16" s="17">
        <f t="shared" si="0"/>
        <v>38</v>
      </c>
      <c r="P16" s="17"/>
    </row>
    <row r="17" spans="1:18" x14ac:dyDescent="0.25">
      <c r="A17" s="17">
        <v>16</v>
      </c>
      <c r="B17" s="17" t="s">
        <v>280</v>
      </c>
      <c r="C17" s="17" t="s">
        <v>281</v>
      </c>
      <c r="D17" s="17">
        <v>2</v>
      </c>
      <c r="E17" s="17" t="s">
        <v>290</v>
      </c>
      <c r="F17" s="18">
        <v>7</v>
      </c>
      <c r="G17" s="17" t="s">
        <v>12</v>
      </c>
      <c r="H17" s="17" t="s">
        <v>37</v>
      </c>
      <c r="I17" s="17" t="s">
        <v>63</v>
      </c>
      <c r="J17" s="17" t="s">
        <v>291</v>
      </c>
      <c r="K17" s="17" t="s">
        <v>284</v>
      </c>
      <c r="L17" s="17" t="s">
        <v>289</v>
      </c>
      <c r="M17" s="17">
        <v>6.5</v>
      </c>
      <c r="N17" s="17">
        <f t="shared" si="1"/>
        <v>14</v>
      </c>
      <c r="O17" s="17">
        <f t="shared" si="0"/>
        <v>91</v>
      </c>
      <c r="P17" s="17"/>
    </row>
    <row r="18" spans="1:18" x14ac:dyDescent="0.25">
      <c r="A18" s="17">
        <v>17</v>
      </c>
      <c r="B18" s="17" t="s">
        <v>280</v>
      </c>
      <c r="C18" s="17" t="s">
        <v>281</v>
      </c>
      <c r="D18" s="17">
        <v>2</v>
      </c>
      <c r="E18" s="17" t="s">
        <v>292</v>
      </c>
      <c r="F18" s="18">
        <v>2</v>
      </c>
      <c r="G18" s="17" t="s">
        <v>12</v>
      </c>
      <c r="H18" s="17" t="s">
        <v>23</v>
      </c>
      <c r="I18" s="17" t="s">
        <v>62</v>
      </c>
      <c r="J18" s="17"/>
      <c r="K18" s="17" t="s">
        <v>77</v>
      </c>
      <c r="L18" s="17" t="s">
        <v>293</v>
      </c>
      <c r="M18" s="17">
        <v>124</v>
      </c>
      <c r="N18" s="17">
        <f t="shared" si="1"/>
        <v>4</v>
      </c>
      <c r="O18" s="17">
        <f t="shared" si="0"/>
        <v>496</v>
      </c>
      <c r="P18" s="17"/>
    </row>
    <row r="19" spans="1:18" x14ac:dyDescent="0.25">
      <c r="A19" s="17">
        <v>18</v>
      </c>
      <c r="B19" s="17" t="s">
        <v>280</v>
      </c>
      <c r="C19" s="17" t="s">
        <v>281</v>
      </c>
      <c r="D19" s="17">
        <v>2</v>
      </c>
      <c r="E19" s="17" t="s">
        <v>294</v>
      </c>
      <c r="F19" s="18">
        <v>2</v>
      </c>
      <c r="G19" s="17" t="s">
        <v>12</v>
      </c>
      <c r="H19" s="17" t="s">
        <v>27</v>
      </c>
      <c r="I19" s="17" t="s">
        <v>63</v>
      </c>
      <c r="J19" s="17" t="s">
        <v>295</v>
      </c>
      <c r="K19" s="17" t="s">
        <v>296</v>
      </c>
      <c r="L19" s="17" t="s">
        <v>297</v>
      </c>
      <c r="M19" s="17">
        <v>60</v>
      </c>
      <c r="N19" s="17">
        <f t="shared" si="1"/>
        <v>4</v>
      </c>
      <c r="O19" s="17">
        <f t="shared" si="0"/>
        <v>240</v>
      </c>
      <c r="P19" s="17"/>
      <c r="R19" s="2" t="s">
        <v>3</v>
      </c>
    </row>
    <row r="20" spans="1:18" x14ac:dyDescent="0.25">
      <c r="A20" s="17">
        <v>19</v>
      </c>
      <c r="B20" s="17" t="s">
        <v>280</v>
      </c>
      <c r="C20" s="17" t="s">
        <v>281</v>
      </c>
      <c r="D20" s="17">
        <v>2</v>
      </c>
      <c r="E20" s="17" t="s">
        <v>183</v>
      </c>
      <c r="F20" s="18">
        <v>7</v>
      </c>
      <c r="G20" s="17" t="s">
        <v>12</v>
      </c>
      <c r="H20" s="17" t="s">
        <v>37</v>
      </c>
      <c r="I20" s="17" t="s">
        <v>63</v>
      </c>
      <c r="J20" s="17" t="s">
        <v>298</v>
      </c>
      <c r="K20" s="17" t="s">
        <v>271</v>
      </c>
      <c r="L20" s="17" t="s">
        <v>272</v>
      </c>
      <c r="M20" s="17">
        <v>3.2</v>
      </c>
      <c r="N20" s="17">
        <f t="shared" si="1"/>
        <v>14</v>
      </c>
      <c r="O20" s="17">
        <f t="shared" si="0"/>
        <v>44.800000000000004</v>
      </c>
      <c r="P20" s="17"/>
    </row>
    <row r="21" spans="1:18" x14ac:dyDescent="0.25">
      <c r="A21" s="17">
        <v>20</v>
      </c>
      <c r="B21" s="17" t="s">
        <v>280</v>
      </c>
      <c r="C21" s="17" t="s">
        <v>281</v>
      </c>
      <c r="D21" s="17">
        <v>2</v>
      </c>
      <c r="E21" s="17" t="s">
        <v>299</v>
      </c>
      <c r="F21" s="18">
        <v>0.5</v>
      </c>
      <c r="G21" s="17" t="s">
        <v>12</v>
      </c>
      <c r="H21" s="17" t="s">
        <v>37</v>
      </c>
      <c r="I21" s="17" t="s">
        <v>63</v>
      </c>
      <c r="J21" s="17" t="s">
        <v>300</v>
      </c>
      <c r="K21" s="17" t="s">
        <v>301</v>
      </c>
      <c r="L21" s="17" t="s">
        <v>302</v>
      </c>
      <c r="M21" s="17">
        <v>23</v>
      </c>
      <c r="N21" s="17">
        <v>1</v>
      </c>
      <c r="O21" s="17">
        <f t="shared" si="0"/>
        <v>23</v>
      </c>
      <c r="P21" s="17"/>
    </row>
    <row r="22" spans="1:18" x14ac:dyDescent="0.25">
      <c r="A22" s="17">
        <v>21</v>
      </c>
      <c r="B22" s="17" t="s">
        <v>280</v>
      </c>
      <c r="C22" s="17" t="s">
        <v>281</v>
      </c>
      <c r="D22" s="17">
        <v>2</v>
      </c>
      <c r="E22" s="17" t="s">
        <v>303</v>
      </c>
      <c r="F22" s="18">
        <v>2</v>
      </c>
      <c r="G22" s="17" t="s">
        <v>12</v>
      </c>
      <c r="H22" s="17" t="s">
        <v>37</v>
      </c>
      <c r="I22" s="17" t="s">
        <v>63</v>
      </c>
      <c r="J22" s="17" t="s">
        <v>304</v>
      </c>
      <c r="K22" s="17" t="s">
        <v>288</v>
      </c>
      <c r="L22" s="17" t="s">
        <v>305</v>
      </c>
      <c r="M22" s="17">
        <v>19.7</v>
      </c>
      <c r="N22" s="17">
        <v>4</v>
      </c>
      <c r="O22" s="17">
        <f t="shared" si="0"/>
        <v>78.8</v>
      </c>
      <c r="P22" s="17"/>
    </row>
    <row r="23" spans="1:18" x14ac:dyDescent="0.25">
      <c r="A23" s="17">
        <v>22</v>
      </c>
      <c r="B23" s="17" t="s">
        <v>280</v>
      </c>
      <c r="C23" s="17" t="s">
        <v>306</v>
      </c>
      <c r="D23" s="17">
        <v>1</v>
      </c>
      <c r="E23" s="17" t="s">
        <v>307</v>
      </c>
      <c r="F23" s="18">
        <v>1</v>
      </c>
      <c r="G23" s="17" t="s">
        <v>12</v>
      </c>
      <c r="H23" s="17" t="s">
        <v>37</v>
      </c>
      <c r="I23" s="17" t="s">
        <v>63</v>
      </c>
      <c r="J23" s="17" t="s">
        <v>308</v>
      </c>
      <c r="K23" s="17" t="s">
        <v>284</v>
      </c>
      <c r="L23" s="17" t="s">
        <v>309</v>
      </c>
      <c r="M23" s="17">
        <v>15.5</v>
      </c>
      <c r="N23" s="17">
        <f t="shared" si="1"/>
        <v>1</v>
      </c>
      <c r="O23" s="17">
        <f t="shared" si="0"/>
        <v>15.5</v>
      </c>
      <c r="P23" s="17"/>
    </row>
    <row r="24" spans="1:18" x14ac:dyDescent="0.25">
      <c r="A24" s="17">
        <v>23</v>
      </c>
      <c r="B24" s="17" t="s">
        <v>280</v>
      </c>
      <c r="C24" s="17" t="s">
        <v>306</v>
      </c>
      <c r="D24" s="17">
        <v>1</v>
      </c>
      <c r="E24" s="17" t="s">
        <v>310</v>
      </c>
      <c r="F24" s="18">
        <v>1</v>
      </c>
      <c r="G24" s="17" t="s">
        <v>12</v>
      </c>
      <c r="H24" s="17" t="s">
        <v>37</v>
      </c>
      <c r="I24" s="17" t="s">
        <v>63</v>
      </c>
      <c r="J24" s="17" t="s">
        <v>311</v>
      </c>
      <c r="K24" s="17" t="s">
        <v>312</v>
      </c>
      <c r="L24" s="17" t="s">
        <v>313</v>
      </c>
      <c r="M24" s="17">
        <v>60</v>
      </c>
      <c r="N24" s="17">
        <f t="shared" si="1"/>
        <v>1</v>
      </c>
      <c r="O24" s="17">
        <f t="shared" si="0"/>
        <v>60</v>
      </c>
      <c r="P24" s="17"/>
    </row>
    <row r="25" spans="1:18" x14ac:dyDescent="0.25">
      <c r="A25" s="17">
        <v>24</v>
      </c>
      <c r="B25" s="17" t="s">
        <v>280</v>
      </c>
      <c r="C25" s="17" t="s">
        <v>306</v>
      </c>
      <c r="D25" s="17">
        <v>1</v>
      </c>
      <c r="E25" s="17" t="s">
        <v>314</v>
      </c>
      <c r="F25" s="18">
        <v>1</v>
      </c>
      <c r="G25" s="17" t="s">
        <v>12</v>
      </c>
      <c r="H25" s="17" t="s">
        <v>37</v>
      </c>
      <c r="I25" s="17" t="s">
        <v>63</v>
      </c>
      <c r="J25" s="17">
        <v>5.99</v>
      </c>
      <c r="K25" s="17" t="s">
        <v>315</v>
      </c>
      <c r="L25" s="17" t="s">
        <v>316</v>
      </c>
      <c r="M25" s="17">
        <v>5.99</v>
      </c>
      <c r="N25" s="17">
        <f t="shared" si="1"/>
        <v>1</v>
      </c>
      <c r="O25" s="17">
        <f t="shared" si="0"/>
        <v>5.99</v>
      </c>
      <c r="P25" s="17"/>
    </row>
    <row r="26" spans="1:18" ht="28.8" x14ac:dyDescent="0.25">
      <c r="A26" s="17">
        <v>25</v>
      </c>
      <c r="B26" s="17" t="s">
        <v>280</v>
      </c>
      <c r="C26" s="17" t="s">
        <v>306</v>
      </c>
      <c r="D26" s="17">
        <v>1</v>
      </c>
      <c r="E26" s="17" t="s">
        <v>260</v>
      </c>
      <c r="F26" s="18">
        <v>1</v>
      </c>
      <c r="G26" s="17" t="s">
        <v>13</v>
      </c>
      <c r="H26" s="17" t="s">
        <v>37</v>
      </c>
      <c r="I26" s="17" t="s">
        <v>63</v>
      </c>
      <c r="J26" s="17" t="s">
        <v>261</v>
      </c>
      <c r="K26" s="17" t="s">
        <v>115</v>
      </c>
      <c r="L26" s="17" t="s">
        <v>262</v>
      </c>
      <c r="M26" s="17">
        <v>499</v>
      </c>
      <c r="N26" s="17">
        <f t="shared" si="1"/>
        <v>1</v>
      </c>
      <c r="O26" s="17">
        <f t="shared" si="0"/>
        <v>499</v>
      </c>
      <c r="P26" s="17"/>
    </row>
    <row r="27" spans="1:18" ht="28.8" x14ac:dyDescent="0.25">
      <c r="A27" s="17">
        <v>26</v>
      </c>
      <c r="B27" s="17" t="s">
        <v>280</v>
      </c>
      <c r="C27" s="17" t="s">
        <v>306</v>
      </c>
      <c r="D27" s="17">
        <v>1</v>
      </c>
      <c r="E27" s="17" t="s">
        <v>263</v>
      </c>
      <c r="F27" s="18">
        <v>1</v>
      </c>
      <c r="G27" s="17" t="s">
        <v>13</v>
      </c>
      <c r="H27" s="17" t="s">
        <v>28</v>
      </c>
      <c r="I27" s="17" t="s">
        <v>64</v>
      </c>
      <c r="J27" s="17" t="s">
        <v>264</v>
      </c>
      <c r="K27" s="17" t="s">
        <v>115</v>
      </c>
      <c r="L27" s="17"/>
      <c r="M27" s="17">
        <v>399</v>
      </c>
      <c r="N27" s="17">
        <f t="shared" si="1"/>
        <v>1</v>
      </c>
      <c r="O27" s="17">
        <f t="shared" si="0"/>
        <v>399</v>
      </c>
      <c r="P27" s="17"/>
    </row>
    <row r="28" spans="1:18" x14ac:dyDescent="0.25">
      <c r="A28" s="17">
        <v>27</v>
      </c>
      <c r="B28" s="17" t="s">
        <v>280</v>
      </c>
      <c r="C28" s="17" t="s">
        <v>306</v>
      </c>
      <c r="D28" s="17">
        <v>1</v>
      </c>
      <c r="E28" s="17" t="s">
        <v>299</v>
      </c>
      <c r="F28" s="18">
        <v>1</v>
      </c>
      <c r="G28" s="17" t="s">
        <v>14</v>
      </c>
      <c r="H28" s="17" t="s">
        <v>38</v>
      </c>
      <c r="I28" s="17" t="s">
        <v>64</v>
      </c>
      <c r="J28" s="17" t="s">
        <v>317</v>
      </c>
      <c r="K28" s="17" t="s">
        <v>301</v>
      </c>
      <c r="L28" s="17" t="s">
        <v>302</v>
      </c>
      <c r="M28" s="17">
        <v>22.5</v>
      </c>
      <c r="N28" s="17">
        <f t="shared" si="1"/>
        <v>1</v>
      </c>
      <c r="O28" s="17">
        <f t="shared" si="0"/>
        <v>22.5</v>
      </c>
      <c r="P28" s="17"/>
    </row>
    <row r="29" spans="1:18" ht="28.8" x14ac:dyDescent="0.25">
      <c r="A29" s="17">
        <v>28</v>
      </c>
      <c r="B29" s="17" t="s">
        <v>280</v>
      </c>
      <c r="C29" s="17" t="s">
        <v>318</v>
      </c>
      <c r="D29" s="17">
        <v>1</v>
      </c>
      <c r="E29" s="17" t="s">
        <v>319</v>
      </c>
      <c r="F29" s="18">
        <v>1</v>
      </c>
      <c r="G29" s="17" t="s">
        <v>13</v>
      </c>
      <c r="H29" s="17" t="s">
        <v>37</v>
      </c>
      <c r="I29" s="17" t="s">
        <v>63</v>
      </c>
      <c r="J29" s="17" t="s">
        <v>320</v>
      </c>
      <c r="K29" s="17" t="s">
        <v>115</v>
      </c>
      <c r="L29" s="17" t="s">
        <v>262</v>
      </c>
      <c r="M29" s="17">
        <v>499</v>
      </c>
      <c r="N29" s="17">
        <f t="shared" si="1"/>
        <v>1</v>
      </c>
      <c r="O29" s="17">
        <f t="shared" si="0"/>
        <v>499</v>
      </c>
      <c r="P29" s="17"/>
    </row>
    <row r="30" spans="1:18" ht="28.8" x14ac:dyDescent="0.25">
      <c r="A30" s="17">
        <v>29</v>
      </c>
      <c r="B30" s="17" t="s">
        <v>280</v>
      </c>
      <c r="C30" s="17" t="s">
        <v>318</v>
      </c>
      <c r="D30" s="17">
        <v>1</v>
      </c>
      <c r="E30" s="17" t="s">
        <v>263</v>
      </c>
      <c r="F30" s="18">
        <v>1</v>
      </c>
      <c r="G30" s="17" t="s">
        <v>13</v>
      </c>
      <c r="H30" s="17" t="s">
        <v>28</v>
      </c>
      <c r="I30" s="17" t="s">
        <v>64</v>
      </c>
      <c r="J30" s="17" t="s">
        <v>264</v>
      </c>
      <c r="K30" s="17" t="s">
        <v>115</v>
      </c>
      <c r="L30" s="17"/>
      <c r="M30" s="17">
        <v>399</v>
      </c>
      <c r="N30" s="17">
        <f t="shared" si="1"/>
        <v>1</v>
      </c>
      <c r="O30" s="17">
        <f t="shared" si="0"/>
        <v>399</v>
      </c>
      <c r="P30" s="17"/>
    </row>
    <row r="31" spans="1:18" x14ac:dyDescent="0.25">
      <c r="A31" s="17">
        <v>30</v>
      </c>
      <c r="B31" s="17" t="s">
        <v>280</v>
      </c>
      <c r="C31" s="17" t="s">
        <v>318</v>
      </c>
      <c r="D31" s="17">
        <v>1</v>
      </c>
      <c r="E31" s="17" t="s">
        <v>294</v>
      </c>
      <c r="F31" s="18">
        <v>1</v>
      </c>
      <c r="G31" s="17" t="s">
        <v>12</v>
      </c>
      <c r="H31" s="17" t="s">
        <v>37</v>
      </c>
      <c r="I31" s="17" t="s">
        <v>63</v>
      </c>
      <c r="J31" s="17" t="s">
        <v>321</v>
      </c>
      <c r="K31" s="17" t="s">
        <v>296</v>
      </c>
      <c r="L31" s="17" t="s">
        <v>322</v>
      </c>
      <c r="M31" s="17">
        <v>79</v>
      </c>
      <c r="N31" s="17">
        <f t="shared" si="1"/>
        <v>1</v>
      </c>
      <c r="O31" s="17">
        <f t="shared" si="0"/>
        <v>79</v>
      </c>
      <c r="P31" s="17"/>
    </row>
    <row r="32" spans="1:18" x14ac:dyDescent="0.25">
      <c r="A32" s="17">
        <v>31</v>
      </c>
      <c r="B32" s="17" t="s">
        <v>280</v>
      </c>
      <c r="C32" s="17" t="s">
        <v>318</v>
      </c>
      <c r="D32" s="17">
        <v>1</v>
      </c>
      <c r="E32" s="17" t="s">
        <v>294</v>
      </c>
      <c r="F32" s="18">
        <v>1</v>
      </c>
      <c r="G32" s="17" t="s">
        <v>12</v>
      </c>
      <c r="H32" s="17" t="s">
        <v>37</v>
      </c>
      <c r="I32" s="17" t="s">
        <v>63</v>
      </c>
      <c r="J32" s="17" t="s">
        <v>323</v>
      </c>
      <c r="K32" s="17" t="s">
        <v>296</v>
      </c>
      <c r="L32" s="17" t="s">
        <v>324</v>
      </c>
      <c r="M32" s="17">
        <v>69</v>
      </c>
      <c r="N32" s="17">
        <f t="shared" si="1"/>
        <v>1</v>
      </c>
      <c r="O32" s="17">
        <f t="shared" si="0"/>
        <v>69</v>
      </c>
      <c r="P32" s="17"/>
    </row>
    <row r="33" spans="1:16" x14ac:dyDescent="0.25">
      <c r="A33" s="17">
        <v>32</v>
      </c>
      <c r="B33" s="17" t="s">
        <v>280</v>
      </c>
      <c r="C33" s="17" t="s">
        <v>318</v>
      </c>
      <c r="D33" s="17">
        <v>1</v>
      </c>
      <c r="E33" s="21" t="s">
        <v>183</v>
      </c>
      <c r="F33" s="18">
        <v>8</v>
      </c>
      <c r="G33" s="17" t="s">
        <v>12</v>
      </c>
      <c r="H33" s="17" t="s">
        <v>37</v>
      </c>
      <c r="I33" s="17" t="s">
        <v>63</v>
      </c>
      <c r="J33" s="21" t="s">
        <v>325</v>
      </c>
      <c r="K33" s="21" t="s">
        <v>271</v>
      </c>
      <c r="L33" s="17" t="s">
        <v>272</v>
      </c>
      <c r="M33" s="17">
        <v>4.5</v>
      </c>
      <c r="N33" s="17">
        <f t="shared" si="1"/>
        <v>8</v>
      </c>
      <c r="O33" s="17">
        <f t="shared" si="0"/>
        <v>36</v>
      </c>
      <c r="P33" s="17"/>
    </row>
    <row r="34" spans="1:16" x14ac:dyDescent="0.25">
      <c r="A34" s="17">
        <v>33</v>
      </c>
      <c r="B34" s="17" t="s">
        <v>280</v>
      </c>
      <c r="C34" s="17" t="s">
        <v>318</v>
      </c>
      <c r="D34" s="17">
        <v>1</v>
      </c>
      <c r="E34" s="17" t="s">
        <v>45</v>
      </c>
      <c r="F34" s="18">
        <v>8</v>
      </c>
      <c r="G34" s="17" t="s">
        <v>12</v>
      </c>
      <c r="H34" s="17" t="s">
        <v>37</v>
      </c>
      <c r="I34" s="17" t="s">
        <v>63</v>
      </c>
      <c r="J34" s="17" t="s">
        <v>326</v>
      </c>
      <c r="K34" s="17" t="s">
        <v>179</v>
      </c>
      <c r="L34" s="17" t="s">
        <v>327</v>
      </c>
      <c r="M34" s="17">
        <v>5</v>
      </c>
      <c r="N34" s="17">
        <f>D34*F34</f>
        <v>8</v>
      </c>
      <c r="O34" s="17">
        <f t="shared" si="0"/>
        <v>40</v>
      </c>
      <c r="P34" s="17"/>
    </row>
    <row r="35" spans="1:16" x14ac:dyDescent="0.25">
      <c r="A35" s="17">
        <v>34</v>
      </c>
      <c r="B35" s="17" t="s">
        <v>280</v>
      </c>
      <c r="C35" s="17" t="s">
        <v>318</v>
      </c>
      <c r="D35" s="17">
        <v>1</v>
      </c>
      <c r="E35" s="17" t="s">
        <v>328</v>
      </c>
      <c r="F35" s="18">
        <v>5</v>
      </c>
      <c r="G35" s="17" t="s">
        <v>14</v>
      </c>
      <c r="H35" s="17" t="s">
        <v>1</v>
      </c>
      <c r="I35" s="17" t="s">
        <v>32</v>
      </c>
      <c r="J35" s="17"/>
      <c r="K35" s="17"/>
      <c r="L35" s="17" t="s">
        <v>329</v>
      </c>
      <c r="M35" s="17">
        <v>10</v>
      </c>
      <c r="N35" s="17">
        <f>D35*F35</f>
        <v>5</v>
      </c>
      <c r="O35" s="17">
        <f t="shared" si="0"/>
        <v>50</v>
      </c>
      <c r="P35" s="17"/>
    </row>
    <row r="36" spans="1:16" x14ac:dyDescent="0.25">
      <c r="A36" s="17">
        <v>35</v>
      </c>
      <c r="B36" s="17" t="s">
        <v>280</v>
      </c>
      <c r="C36" s="17" t="s">
        <v>318</v>
      </c>
      <c r="D36" s="17">
        <v>1</v>
      </c>
      <c r="E36" s="17" t="s">
        <v>299</v>
      </c>
      <c r="F36" s="18">
        <v>1</v>
      </c>
      <c r="G36" s="17" t="s">
        <v>14</v>
      </c>
      <c r="H36" s="17" t="s">
        <v>38</v>
      </c>
      <c r="I36" s="17" t="s">
        <v>63</v>
      </c>
      <c r="J36" s="17" t="s">
        <v>330</v>
      </c>
      <c r="K36" s="17" t="s">
        <v>301</v>
      </c>
      <c r="L36" s="17" t="s">
        <v>302</v>
      </c>
      <c r="M36" s="17">
        <v>22</v>
      </c>
      <c r="N36" s="17">
        <f>D36*F36</f>
        <v>1</v>
      </c>
      <c r="O36" s="17">
        <f t="shared" si="0"/>
        <v>22</v>
      </c>
      <c r="P36" s="17"/>
    </row>
    <row r="37" spans="1:16" ht="28.8" x14ac:dyDescent="0.25">
      <c r="A37" s="17">
        <v>36</v>
      </c>
      <c r="B37" s="17" t="s">
        <v>331</v>
      </c>
      <c r="C37" s="17" t="s">
        <v>332</v>
      </c>
      <c r="D37" s="17">
        <v>1</v>
      </c>
      <c r="E37" s="17" t="s">
        <v>319</v>
      </c>
      <c r="F37" s="18">
        <v>2</v>
      </c>
      <c r="G37" s="17" t="s">
        <v>13</v>
      </c>
      <c r="H37" s="17" t="s">
        <v>27</v>
      </c>
      <c r="I37" s="17" t="s">
        <v>63</v>
      </c>
      <c r="J37" s="17" t="s">
        <v>333</v>
      </c>
      <c r="K37" s="17" t="s">
        <v>115</v>
      </c>
      <c r="L37" s="17" t="s">
        <v>262</v>
      </c>
      <c r="M37" s="17">
        <v>499</v>
      </c>
      <c r="N37" s="17">
        <f t="shared" si="1"/>
        <v>2</v>
      </c>
      <c r="O37" s="17">
        <f t="shared" si="0"/>
        <v>998</v>
      </c>
      <c r="P37" s="17"/>
    </row>
    <row r="38" spans="1:16" ht="28.8" x14ac:dyDescent="0.25">
      <c r="A38" s="17">
        <v>37</v>
      </c>
      <c r="B38" s="17" t="s">
        <v>331</v>
      </c>
      <c r="C38" s="17" t="s">
        <v>332</v>
      </c>
      <c r="D38" s="17">
        <v>1</v>
      </c>
      <c r="E38" s="17" t="s">
        <v>263</v>
      </c>
      <c r="F38" s="18">
        <v>2</v>
      </c>
      <c r="G38" s="17" t="s">
        <v>13</v>
      </c>
      <c r="H38" s="17" t="s">
        <v>27</v>
      </c>
      <c r="I38" s="17" t="s">
        <v>63</v>
      </c>
      <c r="J38" s="17" t="s">
        <v>264</v>
      </c>
      <c r="K38" s="17" t="s">
        <v>115</v>
      </c>
      <c r="L38" s="17"/>
      <c r="M38" s="17">
        <v>399</v>
      </c>
      <c r="N38" s="17">
        <f t="shared" si="1"/>
        <v>2</v>
      </c>
      <c r="O38" s="17">
        <f t="shared" si="0"/>
        <v>798</v>
      </c>
      <c r="P38" s="17"/>
    </row>
    <row r="39" spans="1:16" x14ac:dyDescent="0.25">
      <c r="A39" s="17">
        <v>38</v>
      </c>
      <c r="B39" s="17" t="s">
        <v>331</v>
      </c>
      <c r="C39" s="17" t="s">
        <v>332</v>
      </c>
      <c r="D39" s="17">
        <v>1</v>
      </c>
      <c r="E39" s="17" t="s">
        <v>45</v>
      </c>
      <c r="F39" s="18">
        <v>2</v>
      </c>
      <c r="G39" s="17" t="s">
        <v>12</v>
      </c>
      <c r="H39" s="17" t="s">
        <v>37</v>
      </c>
      <c r="I39" s="17" t="s">
        <v>63</v>
      </c>
      <c r="J39" s="17" t="s">
        <v>334</v>
      </c>
      <c r="K39" s="17" t="s">
        <v>179</v>
      </c>
      <c r="L39" s="17" t="s">
        <v>335</v>
      </c>
      <c r="M39" s="17">
        <v>32</v>
      </c>
      <c r="N39" s="17">
        <f t="shared" si="1"/>
        <v>2</v>
      </c>
      <c r="O39" s="17">
        <f t="shared" si="0"/>
        <v>64</v>
      </c>
      <c r="P39" s="17"/>
    </row>
    <row r="40" spans="1:16" x14ac:dyDescent="0.25">
      <c r="A40" s="17">
        <v>39</v>
      </c>
      <c r="B40" s="17" t="s">
        <v>331</v>
      </c>
      <c r="C40" s="17" t="s">
        <v>332</v>
      </c>
      <c r="D40" s="17">
        <v>1</v>
      </c>
      <c r="E40" s="17" t="s">
        <v>336</v>
      </c>
      <c r="F40" s="18">
        <v>1</v>
      </c>
      <c r="G40" s="17" t="s">
        <v>12</v>
      </c>
      <c r="H40" s="17" t="s">
        <v>37</v>
      </c>
      <c r="I40" s="17" t="s">
        <v>63</v>
      </c>
      <c r="J40" s="17" t="s">
        <v>337</v>
      </c>
      <c r="K40" s="17" t="s">
        <v>338</v>
      </c>
      <c r="L40" s="20" t="s">
        <v>339</v>
      </c>
      <c r="M40" s="17">
        <v>63.84</v>
      </c>
      <c r="N40" s="17">
        <f t="shared" si="1"/>
        <v>1</v>
      </c>
      <c r="O40" s="17">
        <f t="shared" si="0"/>
        <v>63.84</v>
      </c>
      <c r="P40" s="17"/>
    </row>
    <row r="41" spans="1:16" x14ac:dyDescent="0.25">
      <c r="A41" s="17">
        <v>40</v>
      </c>
      <c r="B41" s="17" t="s">
        <v>331</v>
      </c>
      <c r="C41" s="17" t="s">
        <v>332</v>
      </c>
      <c r="D41" s="17">
        <v>1</v>
      </c>
      <c r="E41" s="17" t="s">
        <v>340</v>
      </c>
      <c r="F41" s="18">
        <v>1</v>
      </c>
      <c r="G41" s="17" t="s">
        <v>12</v>
      </c>
      <c r="H41" s="17" t="s">
        <v>37</v>
      </c>
      <c r="I41" s="17" t="s">
        <v>63</v>
      </c>
      <c r="J41" s="17" t="s">
        <v>341</v>
      </c>
      <c r="K41" s="17" t="s">
        <v>338</v>
      </c>
      <c r="L41" s="17"/>
      <c r="M41" s="17">
        <v>6.72</v>
      </c>
      <c r="N41" s="17">
        <f t="shared" si="1"/>
        <v>1</v>
      </c>
      <c r="O41" s="17">
        <f t="shared" si="0"/>
        <v>6.72</v>
      </c>
      <c r="P41" s="17"/>
    </row>
    <row r="42" spans="1:16" x14ac:dyDescent="0.25">
      <c r="A42" s="17">
        <v>41</v>
      </c>
      <c r="B42" s="17" t="s">
        <v>331</v>
      </c>
      <c r="C42" s="17" t="s">
        <v>332</v>
      </c>
      <c r="D42" s="17">
        <v>1</v>
      </c>
      <c r="E42" s="17" t="s">
        <v>342</v>
      </c>
      <c r="F42" s="18">
        <v>1</v>
      </c>
      <c r="G42" s="17" t="s">
        <v>12</v>
      </c>
      <c r="H42" s="17" t="s">
        <v>37</v>
      </c>
      <c r="I42" s="17" t="s">
        <v>63</v>
      </c>
      <c r="J42" s="17" t="s">
        <v>343</v>
      </c>
      <c r="K42" s="17" t="s">
        <v>338</v>
      </c>
      <c r="L42" s="17" t="s">
        <v>344</v>
      </c>
      <c r="M42" s="17">
        <v>59.4</v>
      </c>
      <c r="N42" s="17">
        <f t="shared" si="1"/>
        <v>1</v>
      </c>
      <c r="O42" s="17">
        <f t="shared" si="0"/>
        <v>59.4</v>
      </c>
      <c r="P42" s="17"/>
    </row>
    <row r="43" spans="1:16" x14ac:dyDescent="0.25">
      <c r="A43" s="17">
        <v>42</v>
      </c>
      <c r="B43" s="17" t="s">
        <v>331</v>
      </c>
      <c r="C43" s="17" t="s">
        <v>332</v>
      </c>
      <c r="D43" s="17">
        <v>1</v>
      </c>
      <c r="E43" s="17" t="s">
        <v>266</v>
      </c>
      <c r="F43" s="18">
        <v>2</v>
      </c>
      <c r="G43" s="17" t="s">
        <v>14</v>
      </c>
      <c r="H43" s="17" t="s">
        <v>23</v>
      </c>
      <c r="I43" s="17" t="s">
        <v>62</v>
      </c>
      <c r="J43" s="17"/>
      <c r="K43" s="17" t="s">
        <v>77</v>
      </c>
      <c r="L43" s="17" t="s">
        <v>293</v>
      </c>
      <c r="M43" s="17">
        <v>124</v>
      </c>
      <c r="N43" s="17">
        <f t="shared" si="1"/>
        <v>2</v>
      </c>
      <c r="O43" s="17">
        <f t="shared" si="0"/>
        <v>248</v>
      </c>
      <c r="P43" s="17"/>
    </row>
    <row r="44" spans="1:16" x14ac:dyDescent="0.25">
      <c r="A44" s="17">
        <v>43</v>
      </c>
      <c r="B44" s="17" t="s">
        <v>331</v>
      </c>
      <c r="C44" s="17" t="s">
        <v>332</v>
      </c>
      <c r="D44" s="17">
        <v>1</v>
      </c>
      <c r="E44" s="17" t="s">
        <v>45</v>
      </c>
      <c r="F44" s="18">
        <v>2</v>
      </c>
      <c r="G44" s="17" t="s">
        <v>12</v>
      </c>
      <c r="H44" s="17" t="s">
        <v>28</v>
      </c>
      <c r="I44" s="17" t="s">
        <v>63</v>
      </c>
      <c r="J44" s="17" t="s">
        <v>345</v>
      </c>
      <c r="K44" s="17" t="s">
        <v>179</v>
      </c>
      <c r="L44" s="17" t="s">
        <v>346</v>
      </c>
      <c r="M44" s="17">
        <v>6</v>
      </c>
      <c r="N44" s="17">
        <f t="shared" si="1"/>
        <v>2</v>
      </c>
      <c r="O44" s="17">
        <f t="shared" si="0"/>
        <v>12</v>
      </c>
      <c r="P44" s="17"/>
    </row>
    <row r="45" spans="1:16" x14ac:dyDescent="0.25">
      <c r="A45" s="17">
        <v>44</v>
      </c>
      <c r="B45" s="17" t="s">
        <v>331</v>
      </c>
      <c r="C45" s="17" t="s">
        <v>332</v>
      </c>
      <c r="D45" s="17">
        <v>1</v>
      </c>
      <c r="E45" s="17" t="s">
        <v>347</v>
      </c>
      <c r="F45" s="18">
        <v>3</v>
      </c>
      <c r="G45" s="17" t="s">
        <v>12</v>
      </c>
      <c r="H45" s="17" t="s">
        <v>37</v>
      </c>
      <c r="I45" s="17" t="s">
        <v>63</v>
      </c>
      <c r="J45" s="17"/>
      <c r="K45" s="17"/>
      <c r="L45" s="17"/>
      <c r="M45" s="17">
        <v>10</v>
      </c>
      <c r="N45" s="17">
        <f t="shared" si="1"/>
        <v>3</v>
      </c>
      <c r="O45" s="17">
        <f t="shared" si="0"/>
        <v>30</v>
      </c>
      <c r="P45" s="17"/>
    </row>
    <row r="46" spans="1:16" x14ac:dyDescent="0.25">
      <c r="A46" s="17">
        <v>45</v>
      </c>
      <c r="B46" s="17" t="s">
        <v>348</v>
      </c>
      <c r="C46" s="17" t="s">
        <v>349</v>
      </c>
      <c r="D46" s="17">
        <v>1</v>
      </c>
      <c r="E46" s="17" t="s">
        <v>350</v>
      </c>
      <c r="F46" s="18">
        <v>2</v>
      </c>
      <c r="G46" s="17" t="s">
        <v>13</v>
      </c>
      <c r="H46" s="17" t="s">
        <v>27</v>
      </c>
      <c r="I46" s="17" t="s">
        <v>63</v>
      </c>
      <c r="J46" s="17" t="s">
        <v>82</v>
      </c>
      <c r="K46" s="17" t="s">
        <v>115</v>
      </c>
      <c r="L46" s="17" t="s">
        <v>47</v>
      </c>
      <c r="M46" s="17">
        <v>259</v>
      </c>
      <c r="N46" s="17">
        <f t="shared" si="1"/>
        <v>2</v>
      </c>
      <c r="O46" s="17">
        <f t="shared" si="0"/>
        <v>518</v>
      </c>
      <c r="P46" s="17"/>
    </row>
    <row r="47" spans="1:16" x14ac:dyDescent="0.25">
      <c r="A47" s="17">
        <v>46</v>
      </c>
      <c r="B47" s="17" t="s">
        <v>348</v>
      </c>
      <c r="C47" s="17" t="s">
        <v>349</v>
      </c>
      <c r="D47" s="17">
        <v>1</v>
      </c>
      <c r="E47" s="17" t="s">
        <v>351</v>
      </c>
      <c r="F47" s="18">
        <v>2</v>
      </c>
      <c r="G47" s="17" t="s">
        <v>11</v>
      </c>
      <c r="H47" s="17" t="s">
        <v>27</v>
      </c>
      <c r="I47" s="17" t="s">
        <v>63</v>
      </c>
      <c r="J47" s="17" t="s">
        <v>352</v>
      </c>
      <c r="K47" s="17" t="s">
        <v>115</v>
      </c>
      <c r="L47" s="17"/>
      <c r="M47" s="17">
        <v>159</v>
      </c>
      <c r="N47" s="17">
        <f t="shared" si="1"/>
        <v>2</v>
      </c>
      <c r="O47" s="17">
        <f t="shared" si="0"/>
        <v>318</v>
      </c>
      <c r="P47" s="17"/>
    </row>
    <row r="48" spans="1:16" x14ac:dyDescent="0.25">
      <c r="A48" s="17">
        <v>47</v>
      </c>
      <c r="B48" s="17" t="s">
        <v>348</v>
      </c>
      <c r="C48" s="17" t="s">
        <v>349</v>
      </c>
      <c r="D48" s="17">
        <v>1</v>
      </c>
      <c r="E48" s="17" t="s">
        <v>286</v>
      </c>
      <c r="F48" s="18">
        <v>2</v>
      </c>
      <c r="G48" s="17" t="s">
        <v>14</v>
      </c>
      <c r="H48" s="17" t="s">
        <v>38</v>
      </c>
      <c r="I48" s="17" t="s">
        <v>63</v>
      </c>
      <c r="J48" s="17" t="s">
        <v>353</v>
      </c>
      <c r="K48" s="17" t="s">
        <v>284</v>
      </c>
      <c r="L48" s="17" t="s">
        <v>354</v>
      </c>
      <c r="M48" s="17">
        <v>7.3</v>
      </c>
      <c r="N48" s="17">
        <f t="shared" si="1"/>
        <v>2</v>
      </c>
      <c r="O48" s="17">
        <f t="shared" si="0"/>
        <v>14.6</v>
      </c>
      <c r="P48" s="17"/>
    </row>
    <row r="49" spans="1:16" x14ac:dyDescent="0.25">
      <c r="A49" s="17">
        <v>48</v>
      </c>
      <c r="B49" s="17" t="s">
        <v>348</v>
      </c>
      <c r="C49" s="17" t="s">
        <v>349</v>
      </c>
      <c r="D49" s="17">
        <v>1</v>
      </c>
      <c r="E49" s="17" t="s">
        <v>290</v>
      </c>
      <c r="F49" s="18">
        <v>2</v>
      </c>
      <c r="G49" s="17" t="s">
        <v>14</v>
      </c>
      <c r="H49" s="17" t="s">
        <v>38</v>
      </c>
      <c r="I49" s="17" t="s">
        <v>63</v>
      </c>
      <c r="J49" s="17" t="s">
        <v>355</v>
      </c>
      <c r="K49" s="17" t="s">
        <v>284</v>
      </c>
      <c r="L49" s="17" t="s">
        <v>354</v>
      </c>
      <c r="M49" s="17">
        <v>13.2</v>
      </c>
      <c r="N49" s="17">
        <f t="shared" si="1"/>
        <v>2</v>
      </c>
      <c r="O49" s="17">
        <f t="shared" si="0"/>
        <v>26.4</v>
      </c>
      <c r="P49" s="17"/>
    </row>
    <row r="50" spans="1:16" x14ac:dyDescent="0.25">
      <c r="A50" s="17">
        <v>49</v>
      </c>
      <c r="B50" s="17" t="s">
        <v>348</v>
      </c>
      <c r="C50" s="17" t="s">
        <v>349</v>
      </c>
      <c r="D50" s="17">
        <v>1</v>
      </c>
      <c r="E50" s="17" t="s">
        <v>303</v>
      </c>
      <c r="F50" s="18">
        <v>2</v>
      </c>
      <c r="G50" s="17" t="s">
        <v>14</v>
      </c>
      <c r="H50" s="17" t="s">
        <v>38</v>
      </c>
      <c r="I50" s="17" t="s">
        <v>63</v>
      </c>
      <c r="J50" s="17" t="s">
        <v>304</v>
      </c>
      <c r="K50" s="17" t="s">
        <v>284</v>
      </c>
      <c r="L50" s="17" t="s">
        <v>356</v>
      </c>
      <c r="M50" s="17">
        <v>18.600000000000001</v>
      </c>
      <c r="N50" s="17">
        <f t="shared" si="1"/>
        <v>2</v>
      </c>
      <c r="O50" s="17">
        <f t="shared" si="0"/>
        <v>37.200000000000003</v>
      </c>
      <c r="P50" s="17"/>
    </row>
    <row r="51" spans="1:16" x14ac:dyDescent="0.25">
      <c r="A51" s="17">
        <v>50</v>
      </c>
      <c r="B51" s="17" t="s">
        <v>348</v>
      </c>
      <c r="C51" s="17" t="s">
        <v>349</v>
      </c>
      <c r="D51" s="17">
        <v>1</v>
      </c>
      <c r="E51" s="17" t="s">
        <v>282</v>
      </c>
      <c r="F51" s="18">
        <v>2</v>
      </c>
      <c r="G51" s="17" t="s">
        <v>14</v>
      </c>
      <c r="H51" s="17" t="s">
        <v>38</v>
      </c>
      <c r="I51" s="17" t="s">
        <v>63</v>
      </c>
      <c r="J51" s="17" t="s">
        <v>357</v>
      </c>
      <c r="K51" s="17" t="s">
        <v>284</v>
      </c>
      <c r="L51" s="17" t="s">
        <v>358</v>
      </c>
      <c r="M51" s="17">
        <v>6.48</v>
      </c>
      <c r="N51" s="17">
        <f t="shared" si="1"/>
        <v>2</v>
      </c>
      <c r="O51" s="17">
        <f t="shared" si="0"/>
        <v>12.96</v>
      </c>
      <c r="P51" s="17"/>
    </row>
    <row r="52" spans="1:16" x14ac:dyDescent="0.25">
      <c r="A52" s="17">
        <v>51</v>
      </c>
      <c r="B52" s="17" t="s">
        <v>348</v>
      </c>
      <c r="C52" s="17" t="s">
        <v>349</v>
      </c>
      <c r="D52" s="17">
        <v>1</v>
      </c>
      <c r="E52" s="17" t="s">
        <v>183</v>
      </c>
      <c r="F52" s="18">
        <v>2</v>
      </c>
      <c r="G52" s="17" t="s">
        <v>14</v>
      </c>
      <c r="H52" s="17" t="s">
        <v>38</v>
      </c>
      <c r="I52" s="17" t="s">
        <v>63</v>
      </c>
      <c r="J52" s="17" t="s">
        <v>359</v>
      </c>
      <c r="K52" s="17" t="s">
        <v>271</v>
      </c>
      <c r="L52" s="17" t="s">
        <v>272</v>
      </c>
      <c r="M52" s="17">
        <v>3.9</v>
      </c>
      <c r="N52" s="17">
        <f t="shared" si="1"/>
        <v>2</v>
      </c>
      <c r="O52" s="17">
        <f t="shared" si="0"/>
        <v>7.8</v>
      </c>
      <c r="P52" s="17"/>
    </row>
    <row r="53" spans="1:16" x14ac:dyDescent="0.25">
      <c r="A53" s="17">
        <v>52</v>
      </c>
      <c r="B53" s="17" t="s">
        <v>360</v>
      </c>
      <c r="C53" s="17" t="s">
        <v>361</v>
      </c>
      <c r="D53" s="17">
        <v>1</v>
      </c>
      <c r="E53" s="17" t="s">
        <v>336</v>
      </c>
      <c r="F53" s="18">
        <v>2</v>
      </c>
      <c r="G53" s="17" t="s">
        <v>12</v>
      </c>
      <c r="H53" s="17" t="s">
        <v>38</v>
      </c>
      <c r="I53" s="17" t="s">
        <v>63</v>
      </c>
      <c r="J53" s="17" t="s">
        <v>362</v>
      </c>
      <c r="K53" s="17" t="s">
        <v>338</v>
      </c>
      <c r="L53" s="17" t="s">
        <v>363</v>
      </c>
      <c r="M53" s="17">
        <v>49.4</v>
      </c>
      <c r="N53" s="17">
        <f t="shared" si="1"/>
        <v>2</v>
      </c>
      <c r="O53" s="17">
        <f t="shared" si="0"/>
        <v>98.8</v>
      </c>
      <c r="P53" s="17"/>
    </row>
    <row r="54" spans="1:16" x14ac:dyDescent="0.25">
      <c r="A54" s="17">
        <v>53</v>
      </c>
      <c r="B54" s="17" t="s">
        <v>360</v>
      </c>
      <c r="C54" s="17" t="s">
        <v>361</v>
      </c>
      <c r="D54" s="17">
        <v>1</v>
      </c>
      <c r="E54" s="17" t="s">
        <v>342</v>
      </c>
      <c r="F54" s="18">
        <v>2</v>
      </c>
      <c r="G54" s="17" t="s">
        <v>12</v>
      </c>
      <c r="H54" s="17" t="s">
        <v>38</v>
      </c>
      <c r="I54" s="17" t="s">
        <v>63</v>
      </c>
      <c r="J54" s="17" t="s">
        <v>343</v>
      </c>
      <c r="K54" s="17" t="s">
        <v>338</v>
      </c>
      <c r="L54" s="17" t="s">
        <v>344</v>
      </c>
      <c r="M54" s="17">
        <v>59.4</v>
      </c>
      <c r="N54" s="17">
        <f t="shared" si="1"/>
        <v>2</v>
      </c>
      <c r="O54" s="17">
        <f t="shared" si="0"/>
        <v>118.8</v>
      </c>
      <c r="P54" s="17"/>
    </row>
    <row r="55" spans="1:16" x14ac:dyDescent="0.25">
      <c r="A55" s="17">
        <v>54</v>
      </c>
      <c r="B55" s="17" t="s">
        <v>360</v>
      </c>
      <c r="C55" s="17" t="s">
        <v>361</v>
      </c>
      <c r="D55" s="17">
        <v>1</v>
      </c>
      <c r="E55" s="17" t="s">
        <v>273</v>
      </c>
      <c r="F55" s="18">
        <v>4</v>
      </c>
      <c r="G55" s="17" t="s">
        <v>12</v>
      </c>
      <c r="H55" s="17" t="s">
        <v>37</v>
      </c>
      <c r="I55" s="17" t="s">
        <v>63</v>
      </c>
      <c r="J55" s="17" t="s">
        <v>182</v>
      </c>
      <c r="K55" s="17" t="s">
        <v>179</v>
      </c>
      <c r="L55" s="17" t="s">
        <v>364</v>
      </c>
      <c r="M55" s="17">
        <v>2.08</v>
      </c>
      <c r="N55" s="17">
        <f t="shared" si="1"/>
        <v>4</v>
      </c>
      <c r="O55" s="17">
        <f t="shared" si="0"/>
        <v>8.32</v>
      </c>
      <c r="P55" s="17"/>
    </row>
    <row r="56" spans="1:16" x14ac:dyDescent="0.25">
      <c r="A56" s="17">
        <v>55</v>
      </c>
      <c r="B56" s="17" t="s">
        <v>360</v>
      </c>
      <c r="C56" s="17" t="s">
        <v>361</v>
      </c>
      <c r="D56" s="17">
        <v>1</v>
      </c>
      <c r="E56" s="17" t="s">
        <v>310</v>
      </c>
      <c r="F56" s="18">
        <v>2</v>
      </c>
      <c r="G56" s="17" t="s">
        <v>12</v>
      </c>
      <c r="H56" s="17" t="s">
        <v>23</v>
      </c>
      <c r="I56" s="17" t="s">
        <v>62</v>
      </c>
      <c r="J56" s="17"/>
      <c r="K56" s="17" t="s">
        <v>77</v>
      </c>
      <c r="L56" s="17" t="s">
        <v>293</v>
      </c>
      <c r="M56" s="17">
        <v>124</v>
      </c>
      <c r="N56" s="17">
        <f t="shared" si="1"/>
        <v>2</v>
      </c>
      <c r="O56" s="17">
        <f t="shared" si="0"/>
        <v>248</v>
      </c>
      <c r="P56" s="17"/>
    </row>
    <row r="57" spans="1:16" x14ac:dyDescent="0.25">
      <c r="A57" s="17">
        <v>56</v>
      </c>
      <c r="B57" s="17" t="s">
        <v>360</v>
      </c>
      <c r="C57" s="17" t="s">
        <v>365</v>
      </c>
      <c r="D57" s="17">
        <v>1</v>
      </c>
      <c r="E57" s="17" t="s">
        <v>350</v>
      </c>
      <c r="F57" s="18">
        <v>1</v>
      </c>
      <c r="G57" s="17" t="s">
        <v>13</v>
      </c>
      <c r="H57" s="17" t="s">
        <v>27</v>
      </c>
      <c r="I57" s="17" t="s">
        <v>63</v>
      </c>
      <c r="J57" s="17" t="s">
        <v>82</v>
      </c>
      <c r="K57" s="17" t="s">
        <v>115</v>
      </c>
      <c r="L57" s="17" t="s">
        <v>47</v>
      </c>
      <c r="M57" s="17">
        <v>259</v>
      </c>
      <c r="N57" s="17">
        <f t="shared" si="1"/>
        <v>1</v>
      </c>
      <c r="O57" s="17">
        <f t="shared" si="0"/>
        <v>259</v>
      </c>
      <c r="P57" s="17"/>
    </row>
    <row r="58" spans="1:16" x14ac:dyDescent="0.25">
      <c r="A58" s="17">
        <v>57</v>
      </c>
      <c r="B58" s="17" t="s">
        <v>360</v>
      </c>
      <c r="C58" s="17" t="s">
        <v>365</v>
      </c>
      <c r="D58" s="17">
        <v>1</v>
      </c>
      <c r="E58" s="17" t="s">
        <v>351</v>
      </c>
      <c r="F58" s="18">
        <v>1</v>
      </c>
      <c r="G58" s="17" t="s">
        <v>11</v>
      </c>
      <c r="H58" s="17" t="s">
        <v>27</v>
      </c>
      <c r="I58" s="17" t="s">
        <v>63</v>
      </c>
      <c r="J58" s="17" t="s">
        <v>352</v>
      </c>
      <c r="K58" s="17" t="s">
        <v>115</v>
      </c>
      <c r="L58" s="17"/>
      <c r="M58" s="17">
        <v>159</v>
      </c>
      <c r="N58" s="17">
        <f t="shared" si="1"/>
        <v>1</v>
      </c>
      <c r="O58" s="17">
        <f t="shared" si="0"/>
        <v>159</v>
      </c>
      <c r="P58" s="17"/>
    </row>
    <row r="59" spans="1:16" x14ac:dyDescent="0.25">
      <c r="A59" s="17">
        <v>58</v>
      </c>
      <c r="B59" s="17" t="s">
        <v>128</v>
      </c>
      <c r="C59" s="17" t="s">
        <v>366</v>
      </c>
      <c r="D59" s="17">
        <v>1</v>
      </c>
      <c r="E59" s="17" t="s">
        <v>139</v>
      </c>
      <c r="F59" s="18">
        <v>1</v>
      </c>
      <c r="G59" s="17" t="s">
        <v>12</v>
      </c>
      <c r="H59" s="17" t="s">
        <v>22</v>
      </c>
      <c r="I59" s="17" t="s">
        <v>61</v>
      </c>
      <c r="J59" s="17"/>
      <c r="K59" s="17"/>
      <c r="L59" s="17" t="s">
        <v>367</v>
      </c>
      <c r="M59" s="17">
        <v>372</v>
      </c>
      <c r="N59" s="17">
        <f t="shared" si="1"/>
        <v>1</v>
      </c>
      <c r="O59" s="17">
        <f t="shared" si="0"/>
        <v>372</v>
      </c>
      <c r="P59" s="17" t="s">
        <v>368</v>
      </c>
    </row>
    <row r="60" spans="1:16" x14ac:dyDescent="0.25">
      <c r="A60" s="17">
        <v>59</v>
      </c>
      <c r="B60" s="17" t="s">
        <v>128</v>
      </c>
      <c r="C60" s="17" t="s">
        <v>142</v>
      </c>
      <c r="D60" s="17">
        <v>1</v>
      </c>
      <c r="E60" s="17" t="s">
        <v>142</v>
      </c>
      <c r="F60" s="18">
        <v>1</v>
      </c>
      <c r="G60" s="17" t="s">
        <v>12</v>
      </c>
      <c r="H60" s="17" t="s">
        <v>35</v>
      </c>
      <c r="I60" s="17" t="s">
        <v>61</v>
      </c>
      <c r="J60" s="17"/>
      <c r="K60" s="17"/>
      <c r="L60" s="17" t="s">
        <v>369</v>
      </c>
      <c r="M60" s="17">
        <v>1740</v>
      </c>
      <c r="N60" s="17">
        <f t="shared" si="1"/>
        <v>1</v>
      </c>
      <c r="O60" s="17">
        <f t="shared" si="0"/>
        <v>1740</v>
      </c>
      <c r="P60" s="17" t="s">
        <v>368</v>
      </c>
    </row>
    <row r="61" spans="1:16" x14ac:dyDescent="0.25">
      <c r="A61" s="17">
        <v>60</v>
      </c>
      <c r="B61" s="17" t="s">
        <v>128</v>
      </c>
      <c r="C61" s="17" t="s">
        <v>370</v>
      </c>
      <c r="D61" s="17">
        <v>1</v>
      </c>
      <c r="E61" s="17" t="s">
        <v>371</v>
      </c>
      <c r="F61" s="18">
        <v>1</v>
      </c>
      <c r="G61" s="17" t="s">
        <v>12</v>
      </c>
      <c r="H61" s="17" t="s">
        <v>37</v>
      </c>
      <c r="I61" s="17" t="s">
        <v>63</v>
      </c>
      <c r="J61" s="17"/>
      <c r="K61" s="17"/>
      <c r="L61" s="17"/>
      <c r="M61" s="17">
        <v>450</v>
      </c>
      <c r="N61" s="17">
        <f t="shared" si="1"/>
        <v>1</v>
      </c>
      <c r="O61" s="17">
        <f t="shared" si="0"/>
        <v>450</v>
      </c>
      <c r="P61" s="17" t="s">
        <v>368</v>
      </c>
    </row>
    <row r="62" spans="1:16" x14ac:dyDescent="0.25">
      <c r="A62" s="17">
        <v>61</v>
      </c>
      <c r="B62" s="17" t="s">
        <v>128</v>
      </c>
      <c r="C62" s="17" t="s">
        <v>372</v>
      </c>
      <c r="D62" s="17">
        <v>1</v>
      </c>
      <c r="E62" s="17" t="s">
        <v>152</v>
      </c>
      <c r="F62" s="18">
        <v>1</v>
      </c>
      <c r="G62" s="17" t="s">
        <v>12</v>
      </c>
      <c r="H62" s="17" t="s">
        <v>37</v>
      </c>
      <c r="I62" s="17" t="s">
        <v>63</v>
      </c>
      <c r="J62" s="17"/>
      <c r="K62" s="17"/>
      <c r="L62" s="17"/>
      <c r="M62" s="17">
        <v>90</v>
      </c>
      <c r="N62" s="17">
        <f t="shared" si="1"/>
        <v>1</v>
      </c>
      <c r="O62" s="17">
        <f t="shared" si="0"/>
        <v>90</v>
      </c>
      <c r="P62" s="17"/>
    </row>
    <row r="63" spans="1:16" ht="28.8" x14ac:dyDescent="0.25">
      <c r="A63" s="17">
        <v>62</v>
      </c>
      <c r="B63" s="17" t="s">
        <v>128</v>
      </c>
      <c r="C63" s="17" t="s">
        <v>373</v>
      </c>
      <c r="D63" s="17">
        <v>1</v>
      </c>
      <c r="E63" s="17" t="s">
        <v>374</v>
      </c>
      <c r="F63" s="18">
        <v>1</v>
      </c>
      <c r="G63" s="17" t="s">
        <v>13</v>
      </c>
      <c r="H63" s="17" t="s">
        <v>375</v>
      </c>
      <c r="I63" s="17" t="s">
        <v>63</v>
      </c>
      <c r="J63" s="17" t="s">
        <v>376</v>
      </c>
      <c r="K63" s="17" t="s">
        <v>377</v>
      </c>
      <c r="L63" s="17"/>
      <c r="M63" s="17">
        <v>225</v>
      </c>
      <c r="N63" s="17">
        <f t="shared" si="1"/>
        <v>1</v>
      </c>
      <c r="O63" s="17">
        <f t="shared" si="0"/>
        <v>225</v>
      </c>
      <c r="P63" s="17"/>
    </row>
    <row r="64" spans="1:16" x14ac:dyDescent="0.25">
      <c r="A64" s="17">
        <v>63</v>
      </c>
      <c r="B64" s="17" t="s">
        <v>378</v>
      </c>
      <c r="C64" s="17" t="s">
        <v>379</v>
      </c>
      <c r="D64" s="17">
        <v>1</v>
      </c>
      <c r="E64" s="17" t="s">
        <v>380</v>
      </c>
      <c r="F64" s="18">
        <v>1</v>
      </c>
      <c r="G64" s="17" t="s">
        <v>11</v>
      </c>
      <c r="H64" s="17" t="s">
        <v>27</v>
      </c>
      <c r="I64" s="17" t="s">
        <v>63</v>
      </c>
      <c r="J64" s="17" t="s">
        <v>381</v>
      </c>
      <c r="K64" s="17" t="s">
        <v>115</v>
      </c>
      <c r="L64" s="17"/>
      <c r="M64" s="17">
        <v>101</v>
      </c>
      <c r="N64" s="17">
        <f t="shared" si="1"/>
        <v>1</v>
      </c>
      <c r="O64" s="17">
        <f t="shared" si="0"/>
        <v>101</v>
      </c>
      <c r="P64" s="17"/>
    </row>
    <row r="65" spans="1:16" x14ac:dyDescent="0.25">
      <c r="A65" s="17">
        <v>64</v>
      </c>
      <c r="B65" s="17" t="s">
        <v>378</v>
      </c>
      <c r="C65" s="17" t="s">
        <v>382</v>
      </c>
      <c r="D65" s="17">
        <v>1</v>
      </c>
      <c r="E65" s="17" t="s">
        <v>383</v>
      </c>
      <c r="F65" s="18">
        <v>1</v>
      </c>
      <c r="G65" s="17" t="s">
        <v>11</v>
      </c>
      <c r="H65" s="17" t="s">
        <v>27</v>
      </c>
      <c r="I65" s="17" t="s">
        <v>63</v>
      </c>
      <c r="J65" s="17" t="s">
        <v>381</v>
      </c>
      <c r="K65" s="17" t="s">
        <v>115</v>
      </c>
      <c r="L65" s="17"/>
      <c r="M65" s="17">
        <v>377</v>
      </c>
      <c r="N65" s="17">
        <f t="shared" si="1"/>
        <v>1</v>
      </c>
      <c r="O65" s="17">
        <f t="shared" si="0"/>
        <v>377</v>
      </c>
      <c r="P65" s="17"/>
    </row>
    <row r="66" spans="1:16" ht="28.8" x14ac:dyDescent="0.25">
      <c r="A66" s="17">
        <v>65</v>
      </c>
      <c r="B66" s="17" t="s">
        <v>60</v>
      </c>
      <c r="C66" s="17" t="s">
        <v>384</v>
      </c>
      <c r="D66" s="17">
        <v>1</v>
      </c>
      <c r="E66" s="17" t="s">
        <v>385</v>
      </c>
      <c r="F66" s="18">
        <v>2</v>
      </c>
      <c r="G66" s="17" t="s">
        <v>11</v>
      </c>
      <c r="H66" s="17" t="s">
        <v>27</v>
      </c>
      <c r="I66" s="17" t="s">
        <v>63</v>
      </c>
      <c r="J66" s="17" t="s">
        <v>386</v>
      </c>
      <c r="K66" s="17" t="s">
        <v>78</v>
      </c>
      <c r="L66" s="17" t="s">
        <v>385</v>
      </c>
      <c r="M66" s="17">
        <v>369</v>
      </c>
      <c r="N66" s="17">
        <f t="shared" si="1"/>
        <v>2</v>
      </c>
      <c r="O66" s="17">
        <f t="shared" ref="O66:O70" si="2">M66*N66</f>
        <v>738</v>
      </c>
      <c r="P66" s="17"/>
    </row>
    <row r="67" spans="1:16" x14ac:dyDescent="0.25">
      <c r="A67" s="17">
        <v>66</v>
      </c>
      <c r="B67" s="17" t="s">
        <v>60</v>
      </c>
      <c r="C67" s="17" t="s">
        <v>387</v>
      </c>
      <c r="D67" s="17">
        <v>1</v>
      </c>
      <c r="E67" s="17" t="s">
        <v>388</v>
      </c>
      <c r="F67" s="18">
        <v>1</v>
      </c>
      <c r="G67" s="17" t="s">
        <v>11</v>
      </c>
      <c r="H67" s="17" t="s">
        <v>27</v>
      </c>
      <c r="I67" s="17" t="s">
        <v>63</v>
      </c>
      <c r="J67" s="17" t="s">
        <v>389</v>
      </c>
      <c r="K67" s="17" t="s">
        <v>78</v>
      </c>
      <c r="L67" s="17" t="s">
        <v>389</v>
      </c>
      <c r="M67" s="17">
        <v>1399</v>
      </c>
      <c r="N67" s="17">
        <f t="shared" si="1"/>
        <v>1</v>
      </c>
      <c r="O67" s="17">
        <f t="shared" si="2"/>
        <v>1399</v>
      </c>
      <c r="P67" s="17"/>
    </row>
    <row r="68" spans="1:16" x14ac:dyDescent="0.25">
      <c r="A68" s="17">
        <v>67</v>
      </c>
      <c r="B68" s="17" t="s">
        <v>60</v>
      </c>
      <c r="C68" s="17" t="s">
        <v>387</v>
      </c>
      <c r="D68" s="17">
        <v>1</v>
      </c>
      <c r="E68" s="17" t="s">
        <v>390</v>
      </c>
      <c r="F68" s="18">
        <v>1</v>
      </c>
      <c r="G68" s="17" t="s">
        <v>11</v>
      </c>
      <c r="H68" s="17" t="s">
        <v>27</v>
      </c>
      <c r="I68" s="17" t="s">
        <v>63</v>
      </c>
      <c r="J68" s="17" t="s">
        <v>391</v>
      </c>
      <c r="K68" s="17" t="s">
        <v>78</v>
      </c>
      <c r="L68" s="17" t="s">
        <v>392</v>
      </c>
      <c r="M68" s="17">
        <v>119</v>
      </c>
      <c r="N68" s="17">
        <f t="shared" si="1"/>
        <v>1</v>
      </c>
      <c r="O68" s="17">
        <f t="shared" si="2"/>
        <v>119</v>
      </c>
      <c r="P68" s="17"/>
    </row>
    <row r="69" spans="1:16" ht="28.8" x14ac:dyDescent="0.25">
      <c r="A69" s="17">
        <v>68</v>
      </c>
      <c r="B69" s="17" t="s">
        <v>60</v>
      </c>
      <c r="C69" s="17" t="s">
        <v>393</v>
      </c>
      <c r="D69" s="17">
        <v>1</v>
      </c>
      <c r="E69" s="17" t="s">
        <v>394</v>
      </c>
      <c r="F69" s="17">
        <v>4</v>
      </c>
      <c r="G69" s="17" t="s">
        <v>13</v>
      </c>
      <c r="H69" s="17" t="s">
        <v>28</v>
      </c>
      <c r="I69" s="17" t="s">
        <v>64</v>
      </c>
      <c r="J69" s="17" t="s">
        <v>395</v>
      </c>
      <c r="K69" s="17" t="s">
        <v>115</v>
      </c>
      <c r="L69" s="17"/>
      <c r="M69" s="19">
        <v>89</v>
      </c>
      <c r="N69" s="17">
        <f t="shared" si="1"/>
        <v>4</v>
      </c>
      <c r="O69" s="17">
        <f t="shared" si="2"/>
        <v>356</v>
      </c>
      <c r="P69" s="17"/>
    </row>
    <row r="70" spans="1:16" x14ac:dyDescent="0.25">
      <c r="A70" s="17"/>
      <c r="B70" s="17"/>
      <c r="C70" s="17"/>
      <c r="D70" s="17"/>
      <c r="E70" s="17"/>
      <c r="F70" s="18"/>
      <c r="G70" s="17"/>
      <c r="H70" s="17"/>
      <c r="I70" s="17"/>
      <c r="J70" s="17"/>
      <c r="K70" s="17"/>
      <c r="L70" s="17"/>
      <c r="M70" s="17"/>
      <c r="N70" s="17"/>
      <c r="O70" s="17"/>
      <c r="P70" s="17"/>
    </row>
    <row r="71" spans="1:16" x14ac:dyDescent="0.35">
      <c r="N71" s="14" t="s">
        <v>68</v>
      </c>
      <c r="O71" s="2">
        <f>SUM(表1_34[父模块该物料总价
（计算）])</f>
        <v>24576.869999999995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78"/>
  <sheetViews>
    <sheetView workbookViewId="0">
      <pane ySplit="1" topLeftCell="A14" activePane="bottomLeft" state="frozen"/>
      <selection activeCell="A14" sqref="A14"/>
      <selection pane="bottomLeft" activeCell="H10" sqref="H10"/>
    </sheetView>
  </sheetViews>
  <sheetFormatPr defaultColWidth="12.21875" defaultRowHeight="15.6" x14ac:dyDescent="0.35"/>
  <cols>
    <col min="1" max="1" width="7.109375" style="2" customWidth="1"/>
    <col min="2" max="4" width="12.21875" style="2"/>
    <col min="5" max="5" width="21.6640625" style="2" bestFit="1" customWidth="1"/>
    <col min="6" max="7" width="12.21875" style="2"/>
    <col min="8" max="8" width="15.21875" style="2" customWidth="1"/>
    <col min="9" max="9" width="15.109375" style="2" customWidth="1"/>
    <col min="10" max="10" width="17.21875" style="2" customWidth="1"/>
    <col min="11" max="11" width="15.109375" style="2" customWidth="1"/>
    <col min="12" max="12" width="14.88671875" style="2" customWidth="1"/>
    <col min="13" max="13" width="14.21875" style="2" customWidth="1"/>
    <col min="14" max="14" width="12.21875" style="14"/>
    <col min="15" max="16384" width="12.21875" style="2"/>
  </cols>
  <sheetData>
    <row r="1" spans="1:16" ht="62.4" x14ac:dyDescent="0.25">
      <c r="A1" s="4" t="s">
        <v>40</v>
      </c>
      <c r="B1" s="8" t="s">
        <v>92</v>
      </c>
      <c r="C1" s="8" t="s">
        <v>93</v>
      </c>
      <c r="D1" s="8" t="s">
        <v>52</v>
      </c>
      <c r="E1" s="8" t="s">
        <v>96</v>
      </c>
      <c r="F1" s="9" t="s">
        <v>87</v>
      </c>
      <c r="G1" s="4" t="s">
        <v>53</v>
      </c>
      <c r="H1" s="4" t="s">
        <v>50</v>
      </c>
      <c r="I1" s="4" t="s">
        <v>51</v>
      </c>
      <c r="J1" s="8" t="s">
        <v>76</v>
      </c>
      <c r="K1" s="8" t="s">
        <v>79</v>
      </c>
      <c r="L1" s="8" t="s">
        <v>74</v>
      </c>
      <c r="M1" s="10" t="s">
        <v>65</v>
      </c>
      <c r="N1" s="11" t="s">
        <v>66</v>
      </c>
      <c r="O1" s="11" t="s">
        <v>67</v>
      </c>
      <c r="P1" s="4" t="s">
        <v>39</v>
      </c>
    </row>
    <row r="2" spans="1:16" s="15" customFormat="1" ht="28.8" x14ac:dyDescent="0.25">
      <c r="A2" s="17">
        <v>1</v>
      </c>
      <c r="B2" s="17" t="s">
        <v>59</v>
      </c>
      <c r="C2" s="17" t="s">
        <v>112</v>
      </c>
      <c r="D2" s="17">
        <v>1</v>
      </c>
      <c r="E2" s="17" t="s">
        <v>396</v>
      </c>
      <c r="F2" s="17">
        <v>4</v>
      </c>
      <c r="G2" s="17" t="s">
        <v>13</v>
      </c>
      <c r="H2" s="17" t="s">
        <v>28</v>
      </c>
      <c r="I2" s="17" t="s">
        <v>64</v>
      </c>
      <c r="J2" s="17" t="s">
        <v>397</v>
      </c>
      <c r="K2" s="17" t="s">
        <v>115</v>
      </c>
      <c r="L2" s="17"/>
      <c r="M2" s="19">
        <v>852</v>
      </c>
      <c r="N2" s="17">
        <f t="shared" ref="N2:N65" si="0">D2*F2</f>
        <v>4</v>
      </c>
      <c r="O2" s="22">
        <f t="shared" ref="O2:O65" si="1">M2*N2</f>
        <v>3408</v>
      </c>
      <c r="P2" s="17"/>
    </row>
    <row r="3" spans="1:16" s="15" customFormat="1" ht="28.8" x14ac:dyDescent="0.25">
      <c r="A3" s="17">
        <v>2</v>
      </c>
      <c r="B3" s="17" t="s">
        <v>59</v>
      </c>
      <c r="C3" s="17" t="s">
        <v>112</v>
      </c>
      <c r="D3" s="17">
        <v>1</v>
      </c>
      <c r="E3" s="17" t="s">
        <v>398</v>
      </c>
      <c r="F3" s="17">
        <v>8</v>
      </c>
      <c r="G3" s="17" t="s">
        <v>13</v>
      </c>
      <c r="H3" s="17" t="s">
        <v>28</v>
      </c>
      <c r="I3" s="17" t="s">
        <v>64</v>
      </c>
      <c r="J3" s="17" t="s">
        <v>399</v>
      </c>
      <c r="K3" s="17" t="s">
        <v>115</v>
      </c>
      <c r="L3" s="17"/>
      <c r="M3" s="19">
        <f>353/4</f>
        <v>88.25</v>
      </c>
      <c r="N3" s="17">
        <f t="shared" si="0"/>
        <v>8</v>
      </c>
      <c r="O3" s="22">
        <f t="shared" si="1"/>
        <v>706</v>
      </c>
      <c r="P3" s="17"/>
    </row>
    <row r="4" spans="1:16" s="15" customFormat="1" ht="28.8" x14ac:dyDescent="0.25">
      <c r="A4" s="17">
        <v>3</v>
      </c>
      <c r="B4" s="17" t="s">
        <v>59</v>
      </c>
      <c r="C4" s="17" t="s">
        <v>112</v>
      </c>
      <c r="D4" s="17">
        <v>1</v>
      </c>
      <c r="E4" s="17" t="s">
        <v>400</v>
      </c>
      <c r="F4" s="17">
        <v>1</v>
      </c>
      <c r="G4" s="17" t="s">
        <v>13</v>
      </c>
      <c r="H4" s="17" t="s">
        <v>28</v>
      </c>
      <c r="I4" s="17" t="s">
        <v>64</v>
      </c>
      <c r="J4" s="17" t="s">
        <v>401</v>
      </c>
      <c r="K4" s="17" t="s">
        <v>115</v>
      </c>
      <c r="L4" s="17"/>
      <c r="M4" s="19">
        <v>620</v>
      </c>
      <c r="N4" s="17">
        <f t="shared" si="0"/>
        <v>1</v>
      </c>
      <c r="O4" s="22">
        <f t="shared" si="1"/>
        <v>620</v>
      </c>
      <c r="P4" s="17"/>
    </row>
    <row r="5" spans="1:16" s="15" customFormat="1" ht="28.8" x14ac:dyDescent="0.25">
      <c r="A5" s="17">
        <v>4</v>
      </c>
      <c r="B5" s="17" t="s">
        <v>59</v>
      </c>
      <c r="C5" s="17" t="s">
        <v>112</v>
      </c>
      <c r="D5" s="17">
        <v>1</v>
      </c>
      <c r="E5" s="17" t="s">
        <v>402</v>
      </c>
      <c r="F5" s="17">
        <v>1</v>
      </c>
      <c r="G5" s="17" t="s">
        <v>13</v>
      </c>
      <c r="H5" s="17" t="s">
        <v>28</v>
      </c>
      <c r="I5" s="17" t="s">
        <v>64</v>
      </c>
      <c r="J5" s="17" t="s">
        <v>119</v>
      </c>
      <c r="K5" s="17" t="s">
        <v>115</v>
      </c>
      <c r="L5" s="17"/>
      <c r="M5" s="19">
        <v>594</v>
      </c>
      <c r="N5" s="17">
        <f t="shared" si="0"/>
        <v>1</v>
      </c>
      <c r="O5" s="22">
        <f t="shared" si="1"/>
        <v>594</v>
      </c>
      <c r="P5" s="17"/>
    </row>
    <row r="6" spans="1:16" s="15" customFormat="1" ht="28.8" x14ac:dyDescent="0.25">
      <c r="A6" s="17">
        <v>5</v>
      </c>
      <c r="B6" s="17" t="s">
        <v>59</v>
      </c>
      <c r="C6" s="17" t="s">
        <v>112</v>
      </c>
      <c r="D6" s="17">
        <v>1</v>
      </c>
      <c r="E6" s="17" t="s">
        <v>403</v>
      </c>
      <c r="F6" s="17">
        <v>1</v>
      </c>
      <c r="G6" s="17" t="s">
        <v>13</v>
      </c>
      <c r="H6" s="17" t="s">
        <v>28</v>
      </c>
      <c r="I6" s="17" t="s">
        <v>64</v>
      </c>
      <c r="J6" s="17" t="s">
        <v>123</v>
      </c>
      <c r="K6" s="17" t="s">
        <v>115</v>
      </c>
      <c r="L6" s="17"/>
      <c r="M6" s="19">
        <v>630</v>
      </c>
      <c r="N6" s="17">
        <f t="shared" si="0"/>
        <v>1</v>
      </c>
      <c r="O6" s="22">
        <f t="shared" si="1"/>
        <v>630</v>
      </c>
      <c r="P6" s="17"/>
    </row>
    <row r="7" spans="1:16" s="15" customFormat="1" ht="28.8" x14ac:dyDescent="0.25">
      <c r="A7" s="17">
        <v>6</v>
      </c>
      <c r="B7" s="17" t="s">
        <v>59</v>
      </c>
      <c r="C7" s="17" t="s">
        <v>112</v>
      </c>
      <c r="D7" s="17">
        <v>1</v>
      </c>
      <c r="E7" s="17" t="s">
        <v>404</v>
      </c>
      <c r="F7" s="17">
        <v>1</v>
      </c>
      <c r="G7" s="17" t="s">
        <v>13</v>
      </c>
      <c r="H7" s="17" t="s">
        <v>28</v>
      </c>
      <c r="I7" s="17" t="s">
        <v>64</v>
      </c>
      <c r="J7" s="17" t="s">
        <v>125</v>
      </c>
      <c r="K7" s="17" t="s">
        <v>115</v>
      </c>
      <c r="L7" s="17"/>
      <c r="M7" s="19">
        <v>288</v>
      </c>
      <c r="N7" s="17">
        <f t="shared" si="0"/>
        <v>1</v>
      </c>
      <c r="O7" s="22">
        <f t="shared" si="1"/>
        <v>288</v>
      </c>
      <c r="P7" s="17"/>
    </row>
    <row r="8" spans="1:16" s="15" customFormat="1" ht="28.8" x14ac:dyDescent="0.25">
      <c r="A8" s="17">
        <v>7</v>
      </c>
      <c r="B8" s="17" t="s">
        <v>192</v>
      </c>
      <c r="C8" s="17" t="s">
        <v>112</v>
      </c>
      <c r="D8" s="17">
        <v>1</v>
      </c>
      <c r="E8" s="17" t="s">
        <v>405</v>
      </c>
      <c r="F8" s="17">
        <v>1</v>
      </c>
      <c r="G8" s="17" t="s">
        <v>13</v>
      </c>
      <c r="H8" s="17" t="s">
        <v>28</v>
      </c>
      <c r="I8" s="17" t="s">
        <v>64</v>
      </c>
      <c r="J8" s="17" t="s">
        <v>406</v>
      </c>
      <c r="K8" s="17" t="s">
        <v>115</v>
      </c>
      <c r="L8" s="17"/>
      <c r="M8" s="19">
        <v>1449</v>
      </c>
      <c r="N8" s="17">
        <f t="shared" si="0"/>
        <v>1</v>
      </c>
      <c r="O8" s="22">
        <f t="shared" si="1"/>
        <v>1449</v>
      </c>
      <c r="P8" s="17"/>
    </row>
    <row r="9" spans="1:16" s="15" customFormat="1" ht="28.8" x14ac:dyDescent="0.25">
      <c r="A9" s="17">
        <v>8</v>
      </c>
      <c r="B9" s="17" t="s">
        <v>192</v>
      </c>
      <c r="C9" s="17" t="s">
        <v>112</v>
      </c>
      <c r="D9" s="17">
        <v>1</v>
      </c>
      <c r="E9" s="17" t="s">
        <v>407</v>
      </c>
      <c r="F9" s="17">
        <v>1</v>
      </c>
      <c r="G9" s="17" t="s">
        <v>13</v>
      </c>
      <c r="H9" s="17" t="s">
        <v>28</v>
      </c>
      <c r="I9" s="17" t="s">
        <v>64</v>
      </c>
      <c r="J9" s="17" t="s">
        <v>408</v>
      </c>
      <c r="K9" s="17" t="s">
        <v>115</v>
      </c>
      <c r="L9" s="17"/>
      <c r="M9" s="19">
        <v>740</v>
      </c>
      <c r="N9" s="17">
        <f t="shared" si="0"/>
        <v>1</v>
      </c>
      <c r="O9" s="22">
        <f t="shared" si="1"/>
        <v>740</v>
      </c>
      <c r="P9" s="17"/>
    </row>
    <row r="10" spans="1:16" s="15" customFormat="1" ht="28.8" x14ac:dyDescent="0.25">
      <c r="A10" s="17">
        <v>9</v>
      </c>
      <c r="B10" s="17" t="s">
        <v>59</v>
      </c>
      <c r="C10" s="17" t="s">
        <v>128</v>
      </c>
      <c r="D10" s="17">
        <v>1</v>
      </c>
      <c r="E10" s="17" t="s">
        <v>409</v>
      </c>
      <c r="F10" s="17">
        <v>1</v>
      </c>
      <c r="G10" s="17" t="s">
        <v>14</v>
      </c>
      <c r="H10" s="17" t="s">
        <v>36</v>
      </c>
      <c r="I10" s="17" t="s">
        <v>32</v>
      </c>
      <c r="J10" s="17"/>
      <c r="K10" s="17" t="s">
        <v>80</v>
      </c>
      <c r="L10" s="17" t="s">
        <v>142</v>
      </c>
      <c r="M10" s="19"/>
      <c r="N10" s="17">
        <f t="shared" si="0"/>
        <v>1</v>
      </c>
      <c r="O10" s="22">
        <f t="shared" si="1"/>
        <v>0</v>
      </c>
      <c r="P10" s="17"/>
    </row>
    <row r="11" spans="1:16" s="15" customFormat="1" ht="28.8" x14ac:dyDescent="0.25">
      <c r="A11" s="17">
        <v>10</v>
      </c>
      <c r="B11" s="17" t="s">
        <v>59</v>
      </c>
      <c r="C11" s="17" t="s">
        <v>128</v>
      </c>
      <c r="D11" s="17">
        <v>1</v>
      </c>
      <c r="E11" s="17" t="s">
        <v>410</v>
      </c>
      <c r="F11" s="17">
        <v>1</v>
      </c>
      <c r="G11" s="17" t="s">
        <v>14</v>
      </c>
      <c r="H11" s="17" t="s">
        <v>36</v>
      </c>
      <c r="I11" s="17" t="s">
        <v>32</v>
      </c>
      <c r="J11" s="17"/>
      <c r="K11" s="17" t="s">
        <v>80</v>
      </c>
      <c r="L11" s="17" t="s">
        <v>142</v>
      </c>
      <c r="M11" s="19"/>
      <c r="N11" s="17">
        <f t="shared" si="0"/>
        <v>1</v>
      </c>
      <c r="O11" s="22">
        <f t="shared" si="1"/>
        <v>0</v>
      </c>
      <c r="P11" s="17"/>
    </row>
    <row r="12" spans="1:16" s="15" customFormat="1" ht="28.8" x14ac:dyDescent="0.25">
      <c r="A12" s="17">
        <v>11</v>
      </c>
      <c r="B12" s="17" t="s">
        <v>59</v>
      </c>
      <c r="C12" s="17" t="s">
        <v>128</v>
      </c>
      <c r="D12" s="17">
        <v>1</v>
      </c>
      <c r="E12" s="17" t="s">
        <v>411</v>
      </c>
      <c r="F12" s="17">
        <v>1</v>
      </c>
      <c r="G12" s="17" t="s">
        <v>14</v>
      </c>
      <c r="H12" s="17" t="s">
        <v>35</v>
      </c>
      <c r="I12" s="17" t="s">
        <v>32</v>
      </c>
      <c r="J12" s="17"/>
      <c r="K12" s="17" t="s">
        <v>80</v>
      </c>
      <c r="L12" s="17" t="s">
        <v>142</v>
      </c>
      <c r="M12" s="19"/>
      <c r="N12" s="17">
        <f t="shared" si="0"/>
        <v>1</v>
      </c>
      <c r="O12" s="22">
        <f t="shared" si="1"/>
        <v>0</v>
      </c>
      <c r="P12" s="17"/>
    </row>
    <row r="13" spans="1:16" s="15" customFormat="1" ht="28.8" x14ac:dyDescent="0.25">
      <c r="A13" s="17">
        <v>12</v>
      </c>
      <c r="B13" s="17" t="s">
        <v>59</v>
      </c>
      <c r="C13" s="17" t="s">
        <v>128</v>
      </c>
      <c r="D13" s="17">
        <v>1</v>
      </c>
      <c r="E13" s="17" t="s">
        <v>412</v>
      </c>
      <c r="F13" s="17">
        <v>12</v>
      </c>
      <c r="G13" s="17" t="s">
        <v>14</v>
      </c>
      <c r="H13" s="17" t="s">
        <v>35</v>
      </c>
      <c r="I13" s="17" t="s">
        <v>32</v>
      </c>
      <c r="J13" s="17"/>
      <c r="K13" s="17" t="s">
        <v>80</v>
      </c>
      <c r="L13" s="17" t="s">
        <v>142</v>
      </c>
      <c r="M13" s="19"/>
      <c r="N13" s="17">
        <f t="shared" si="0"/>
        <v>12</v>
      </c>
      <c r="O13" s="22">
        <f t="shared" si="1"/>
        <v>0</v>
      </c>
      <c r="P13" s="17"/>
    </row>
    <row r="14" spans="1:16" ht="28.8" x14ac:dyDescent="0.25">
      <c r="A14" s="17">
        <v>13</v>
      </c>
      <c r="B14" s="17" t="s">
        <v>59</v>
      </c>
      <c r="C14" s="17" t="s">
        <v>128</v>
      </c>
      <c r="D14" s="17">
        <v>1</v>
      </c>
      <c r="E14" s="17" t="s">
        <v>413</v>
      </c>
      <c r="F14" s="17">
        <v>3</v>
      </c>
      <c r="G14" s="17" t="s">
        <v>14</v>
      </c>
      <c r="H14" s="17" t="s">
        <v>35</v>
      </c>
      <c r="I14" s="17" t="s">
        <v>32</v>
      </c>
      <c r="J14" s="17"/>
      <c r="K14" s="17" t="s">
        <v>80</v>
      </c>
      <c r="L14" s="17" t="s">
        <v>142</v>
      </c>
      <c r="M14" s="19"/>
      <c r="N14" s="17">
        <f t="shared" si="0"/>
        <v>3</v>
      </c>
      <c r="O14" s="22">
        <f t="shared" si="1"/>
        <v>0</v>
      </c>
      <c r="P14" s="17"/>
    </row>
    <row r="15" spans="1:16" ht="28.8" x14ac:dyDescent="0.25">
      <c r="A15" s="17">
        <v>14</v>
      </c>
      <c r="B15" s="17" t="s">
        <v>59</v>
      </c>
      <c r="C15" s="17" t="s">
        <v>128</v>
      </c>
      <c r="D15" s="17">
        <v>1</v>
      </c>
      <c r="E15" s="17" t="s">
        <v>414</v>
      </c>
      <c r="F15" s="17">
        <v>4</v>
      </c>
      <c r="G15" s="17" t="s">
        <v>14</v>
      </c>
      <c r="H15" s="17" t="s">
        <v>35</v>
      </c>
      <c r="I15" s="17" t="s">
        <v>32</v>
      </c>
      <c r="J15" s="17"/>
      <c r="K15" s="17" t="s">
        <v>80</v>
      </c>
      <c r="L15" s="17" t="s">
        <v>142</v>
      </c>
      <c r="M15" s="19"/>
      <c r="N15" s="17">
        <f t="shared" si="0"/>
        <v>4</v>
      </c>
      <c r="O15" s="22">
        <f t="shared" si="1"/>
        <v>0</v>
      </c>
      <c r="P15" s="17"/>
    </row>
    <row r="16" spans="1:16" ht="28.8" x14ac:dyDescent="0.25">
      <c r="A16" s="17">
        <v>15</v>
      </c>
      <c r="B16" s="17" t="s">
        <v>59</v>
      </c>
      <c r="C16" s="17" t="s">
        <v>128</v>
      </c>
      <c r="D16" s="17">
        <v>1</v>
      </c>
      <c r="E16" s="17" t="s">
        <v>415</v>
      </c>
      <c r="F16" s="17">
        <v>4</v>
      </c>
      <c r="G16" s="17" t="s">
        <v>14</v>
      </c>
      <c r="H16" s="17" t="s">
        <v>35</v>
      </c>
      <c r="I16" s="17" t="s">
        <v>32</v>
      </c>
      <c r="J16" s="17"/>
      <c r="K16" s="17" t="s">
        <v>80</v>
      </c>
      <c r="L16" s="17" t="s">
        <v>142</v>
      </c>
      <c r="M16" s="19"/>
      <c r="N16" s="17">
        <f t="shared" si="0"/>
        <v>4</v>
      </c>
      <c r="O16" s="22">
        <f t="shared" si="1"/>
        <v>0</v>
      </c>
      <c r="P16" s="17"/>
    </row>
    <row r="17" spans="1:18" ht="28.8" x14ac:dyDescent="0.25">
      <c r="A17" s="17">
        <v>16</v>
      </c>
      <c r="B17" s="17" t="s">
        <v>59</v>
      </c>
      <c r="C17" s="17" t="s">
        <v>128</v>
      </c>
      <c r="D17" s="17">
        <v>1</v>
      </c>
      <c r="E17" s="17" t="s">
        <v>416</v>
      </c>
      <c r="F17" s="17">
        <v>2</v>
      </c>
      <c r="G17" s="17" t="s">
        <v>14</v>
      </c>
      <c r="H17" s="17" t="s">
        <v>35</v>
      </c>
      <c r="I17" s="17" t="s">
        <v>32</v>
      </c>
      <c r="J17" s="17"/>
      <c r="K17" s="17" t="s">
        <v>80</v>
      </c>
      <c r="L17" s="17" t="s">
        <v>142</v>
      </c>
      <c r="M17" s="19"/>
      <c r="N17" s="17">
        <f t="shared" si="0"/>
        <v>2</v>
      </c>
      <c r="O17" s="22">
        <f t="shared" si="1"/>
        <v>0</v>
      </c>
      <c r="P17" s="17"/>
    </row>
    <row r="18" spans="1:18" ht="28.8" x14ac:dyDescent="0.25">
      <c r="A18" s="17">
        <v>17</v>
      </c>
      <c r="B18" s="17" t="s">
        <v>59</v>
      </c>
      <c r="C18" s="17" t="s">
        <v>128</v>
      </c>
      <c r="D18" s="17">
        <v>1</v>
      </c>
      <c r="E18" s="17" t="s">
        <v>417</v>
      </c>
      <c r="F18" s="17">
        <v>8</v>
      </c>
      <c r="G18" s="17" t="s">
        <v>14</v>
      </c>
      <c r="H18" s="17" t="s">
        <v>35</v>
      </c>
      <c r="I18" s="17" t="s">
        <v>32</v>
      </c>
      <c r="J18" s="17"/>
      <c r="K18" s="17" t="s">
        <v>80</v>
      </c>
      <c r="L18" s="17" t="s">
        <v>142</v>
      </c>
      <c r="M18" s="19"/>
      <c r="N18" s="17">
        <f t="shared" si="0"/>
        <v>8</v>
      </c>
      <c r="O18" s="22">
        <f t="shared" si="1"/>
        <v>0</v>
      </c>
      <c r="P18" s="17"/>
    </row>
    <row r="19" spans="1:18" ht="28.8" x14ac:dyDescent="0.25">
      <c r="A19" s="17">
        <v>18</v>
      </c>
      <c r="B19" s="17" t="s">
        <v>59</v>
      </c>
      <c r="C19" s="17" t="s">
        <v>128</v>
      </c>
      <c r="D19" s="17">
        <v>1</v>
      </c>
      <c r="E19" s="17" t="s">
        <v>418</v>
      </c>
      <c r="F19" s="17">
        <v>2</v>
      </c>
      <c r="G19" s="17" t="s">
        <v>14</v>
      </c>
      <c r="H19" s="17" t="s">
        <v>35</v>
      </c>
      <c r="I19" s="17" t="s">
        <v>32</v>
      </c>
      <c r="J19" s="17"/>
      <c r="K19" s="17" t="s">
        <v>80</v>
      </c>
      <c r="L19" s="17" t="s">
        <v>142</v>
      </c>
      <c r="M19" s="19"/>
      <c r="N19" s="17">
        <f t="shared" si="0"/>
        <v>2</v>
      </c>
      <c r="O19" s="22">
        <f t="shared" si="1"/>
        <v>0</v>
      </c>
      <c r="P19" s="17"/>
      <c r="R19" s="2" t="s">
        <v>3</v>
      </c>
    </row>
    <row r="20" spans="1:18" ht="28.8" x14ac:dyDescent="0.25">
      <c r="A20" s="17">
        <v>19</v>
      </c>
      <c r="B20" s="17" t="s">
        <v>59</v>
      </c>
      <c r="C20" s="17" t="s">
        <v>128</v>
      </c>
      <c r="D20" s="17">
        <v>1</v>
      </c>
      <c r="E20" s="17" t="s">
        <v>419</v>
      </c>
      <c r="F20" s="17">
        <v>8</v>
      </c>
      <c r="G20" s="17" t="s">
        <v>14</v>
      </c>
      <c r="H20" s="17" t="s">
        <v>35</v>
      </c>
      <c r="I20" s="17" t="s">
        <v>32</v>
      </c>
      <c r="J20" s="17"/>
      <c r="K20" s="17" t="s">
        <v>80</v>
      </c>
      <c r="L20" s="17" t="s">
        <v>142</v>
      </c>
      <c r="M20" s="19"/>
      <c r="N20" s="17">
        <f t="shared" si="0"/>
        <v>8</v>
      </c>
      <c r="O20" s="22">
        <f t="shared" si="1"/>
        <v>0</v>
      </c>
      <c r="P20" s="17"/>
    </row>
    <row r="21" spans="1:18" x14ac:dyDescent="0.25">
      <c r="A21" s="17">
        <v>20</v>
      </c>
      <c r="B21" s="17" t="s">
        <v>59</v>
      </c>
      <c r="C21" s="17" t="s">
        <v>128</v>
      </c>
      <c r="D21" s="17">
        <v>1</v>
      </c>
      <c r="E21" s="17" t="s">
        <v>420</v>
      </c>
      <c r="F21" s="17">
        <v>4</v>
      </c>
      <c r="G21" s="17" t="s">
        <v>14</v>
      </c>
      <c r="H21" s="17" t="s">
        <v>35</v>
      </c>
      <c r="I21" s="17" t="s">
        <v>32</v>
      </c>
      <c r="J21" s="17"/>
      <c r="K21" s="17" t="s">
        <v>80</v>
      </c>
      <c r="L21" s="17" t="s">
        <v>142</v>
      </c>
      <c r="M21" s="19"/>
      <c r="N21" s="17">
        <f t="shared" si="0"/>
        <v>4</v>
      </c>
      <c r="O21" s="22">
        <f t="shared" si="1"/>
        <v>0</v>
      </c>
      <c r="P21" s="17"/>
    </row>
    <row r="22" spans="1:18" ht="28.8" x14ac:dyDescent="0.25">
      <c r="A22" s="17">
        <v>21</v>
      </c>
      <c r="B22" s="17" t="s">
        <v>59</v>
      </c>
      <c r="C22" s="17" t="s">
        <v>128</v>
      </c>
      <c r="D22" s="17">
        <v>1</v>
      </c>
      <c r="E22" s="17" t="s">
        <v>421</v>
      </c>
      <c r="F22" s="17">
        <v>4</v>
      </c>
      <c r="G22" s="17" t="s">
        <v>14</v>
      </c>
      <c r="H22" s="17" t="s">
        <v>35</v>
      </c>
      <c r="I22" s="17" t="s">
        <v>32</v>
      </c>
      <c r="J22" s="17"/>
      <c r="K22" s="17" t="s">
        <v>80</v>
      </c>
      <c r="L22" s="17" t="s">
        <v>142</v>
      </c>
      <c r="M22" s="19"/>
      <c r="N22" s="17">
        <f t="shared" si="0"/>
        <v>4</v>
      </c>
      <c r="O22" s="22">
        <f t="shared" si="1"/>
        <v>0</v>
      </c>
      <c r="P22" s="17"/>
    </row>
    <row r="23" spans="1:18" ht="28.8" x14ac:dyDescent="0.25">
      <c r="A23" s="17">
        <v>22</v>
      </c>
      <c r="B23" s="17" t="s">
        <v>59</v>
      </c>
      <c r="C23" s="17" t="s">
        <v>128</v>
      </c>
      <c r="D23" s="17">
        <v>1</v>
      </c>
      <c r="E23" s="17" t="s">
        <v>422</v>
      </c>
      <c r="F23" s="17">
        <v>6</v>
      </c>
      <c r="G23" s="17" t="s">
        <v>14</v>
      </c>
      <c r="H23" s="17" t="s">
        <v>35</v>
      </c>
      <c r="I23" s="17" t="s">
        <v>32</v>
      </c>
      <c r="J23" s="17"/>
      <c r="K23" s="17" t="s">
        <v>80</v>
      </c>
      <c r="L23" s="17" t="s">
        <v>142</v>
      </c>
      <c r="M23" s="19"/>
      <c r="N23" s="17">
        <f t="shared" si="0"/>
        <v>6</v>
      </c>
      <c r="O23" s="22">
        <f t="shared" si="1"/>
        <v>0</v>
      </c>
      <c r="P23" s="17"/>
    </row>
    <row r="24" spans="1:18" ht="28.8" x14ac:dyDescent="0.25">
      <c r="A24" s="17">
        <v>23</v>
      </c>
      <c r="B24" s="17" t="s">
        <v>59</v>
      </c>
      <c r="C24" s="17" t="s">
        <v>128</v>
      </c>
      <c r="D24" s="17">
        <v>1</v>
      </c>
      <c r="E24" s="17" t="s">
        <v>423</v>
      </c>
      <c r="F24" s="17">
        <v>2</v>
      </c>
      <c r="G24" s="17" t="s">
        <v>14</v>
      </c>
      <c r="H24" s="17" t="s">
        <v>35</v>
      </c>
      <c r="I24" s="17" t="s">
        <v>32</v>
      </c>
      <c r="J24" s="17"/>
      <c r="K24" s="17" t="s">
        <v>80</v>
      </c>
      <c r="L24" s="17" t="s">
        <v>142</v>
      </c>
      <c r="M24" s="19"/>
      <c r="N24" s="17">
        <f t="shared" si="0"/>
        <v>2</v>
      </c>
      <c r="O24" s="22">
        <f t="shared" si="1"/>
        <v>0</v>
      </c>
      <c r="P24" s="17"/>
    </row>
    <row r="25" spans="1:18" ht="28.8" x14ac:dyDescent="0.25">
      <c r="A25" s="17">
        <v>24</v>
      </c>
      <c r="B25" s="17" t="s">
        <v>59</v>
      </c>
      <c r="C25" s="17" t="s">
        <v>128</v>
      </c>
      <c r="D25" s="17">
        <v>1</v>
      </c>
      <c r="E25" s="17" t="s">
        <v>424</v>
      </c>
      <c r="F25" s="17">
        <v>4</v>
      </c>
      <c r="G25" s="17" t="s">
        <v>14</v>
      </c>
      <c r="H25" s="17" t="s">
        <v>35</v>
      </c>
      <c r="I25" s="17" t="s">
        <v>32</v>
      </c>
      <c r="J25" s="17"/>
      <c r="K25" s="17" t="s">
        <v>80</v>
      </c>
      <c r="L25" s="17" t="s">
        <v>142</v>
      </c>
      <c r="M25" s="19"/>
      <c r="N25" s="17">
        <f t="shared" si="0"/>
        <v>4</v>
      </c>
      <c r="O25" s="22">
        <f t="shared" si="1"/>
        <v>0</v>
      </c>
      <c r="P25" s="17"/>
    </row>
    <row r="26" spans="1:18" ht="28.8" x14ac:dyDescent="0.25">
      <c r="A26" s="17">
        <v>25</v>
      </c>
      <c r="B26" s="17" t="s">
        <v>59</v>
      </c>
      <c r="C26" s="17" t="s">
        <v>128</v>
      </c>
      <c r="D26" s="17">
        <v>1</v>
      </c>
      <c r="E26" s="17" t="s">
        <v>425</v>
      </c>
      <c r="F26" s="17">
        <v>1</v>
      </c>
      <c r="G26" s="17" t="s">
        <v>14</v>
      </c>
      <c r="H26" s="17" t="s">
        <v>35</v>
      </c>
      <c r="I26" s="17" t="s">
        <v>32</v>
      </c>
      <c r="J26" s="17"/>
      <c r="K26" s="17" t="s">
        <v>80</v>
      </c>
      <c r="L26" s="17" t="s">
        <v>142</v>
      </c>
      <c r="M26" s="19"/>
      <c r="N26" s="17">
        <f t="shared" si="0"/>
        <v>1</v>
      </c>
      <c r="O26" s="22">
        <f t="shared" si="1"/>
        <v>0</v>
      </c>
      <c r="P26" s="17"/>
    </row>
    <row r="27" spans="1:18" ht="28.8" x14ac:dyDescent="0.25">
      <c r="A27" s="17">
        <v>26</v>
      </c>
      <c r="B27" s="17" t="s">
        <v>59</v>
      </c>
      <c r="C27" s="17" t="s">
        <v>128</v>
      </c>
      <c r="D27" s="17">
        <v>1</v>
      </c>
      <c r="E27" s="17" t="s">
        <v>426</v>
      </c>
      <c r="F27" s="17">
        <v>1</v>
      </c>
      <c r="G27" s="17" t="s">
        <v>14</v>
      </c>
      <c r="H27" s="17" t="s">
        <v>35</v>
      </c>
      <c r="I27" s="17" t="s">
        <v>32</v>
      </c>
      <c r="J27" s="17"/>
      <c r="K27" s="17" t="s">
        <v>80</v>
      </c>
      <c r="L27" s="17" t="s">
        <v>142</v>
      </c>
      <c r="M27" s="19"/>
      <c r="N27" s="17">
        <f t="shared" si="0"/>
        <v>1</v>
      </c>
      <c r="O27" s="22">
        <f t="shared" si="1"/>
        <v>0</v>
      </c>
      <c r="P27" s="17"/>
    </row>
    <row r="28" spans="1:18" x14ac:dyDescent="0.25">
      <c r="A28" s="17">
        <v>27</v>
      </c>
      <c r="B28" s="17" t="s">
        <v>59</v>
      </c>
      <c r="C28" s="17" t="s">
        <v>128</v>
      </c>
      <c r="D28" s="17">
        <v>1</v>
      </c>
      <c r="E28" s="17" t="s">
        <v>427</v>
      </c>
      <c r="F28" s="17">
        <v>1</v>
      </c>
      <c r="G28" s="17" t="s">
        <v>14</v>
      </c>
      <c r="H28" s="17" t="s">
        <v>35</v>
      </c>
      <c r="I28" s="17" t="s">
        <v>32</v>
      </c>
      <c r="J28" s="17"/>
      <c r="K28" s="17" t="s">
        <v>80</v>
      </c>
      <c r="L28" s="17" t="s">
        <v>142</v>
      </c>
      <c r="M28" s="19"/>
      <c r="N28" s="17">
        <f t="shared" si="0"/>
        <v>1</v>
      </c>
      <c r="O28" s="22">
        <f t="shared" si="1"/>
        <v>0</v>
      </c>
      <c r="P28" s="17"/>
    </row>
    <row r="29" spans="1:18" x14ac:dyDescent="0.25">
      <c r="A29" s="17">
        <v>28</v>
      </c>
      <c r="B29" s="17" t="s">
        <v>59</v>
      </c>
      <c r="C29" s="17" t="s">
        <v>128</v>
      </c>
      <c r="D29" s="17">
        <v>1</v>
      </c>
      <c r="E29" s="17" t="s">
        <v>428</v>
      </c>
      <c r="F29" s="17">
        <v>1</v>
      </c>
      <c r="G29" s="17" t="s">
        <v>14</v>
      </c>
      <c r="H29" s="17" t="s">
        <v>35</v>
      </c>
      <c r="I29" s="17" t="s">
        <v>32</v>
      </c>
      <c r="J29" s="17"/>
      <c r="K29" s="17" t="s">
        <v>80</v>
      </c>
      <c r="L29" s="17" t="s">
        <v>142</v>
      </c>
      <c r="M29" s="19"/>
      <c r="N29" s="17">
        <f t="shared" si="0"/>
        <v>1</v>
      </c>
      <c r="O29" s="22">
        <f t="shared" si="1"/>
        <v>0</v>
      </c>
      <c r="P29" s="17"/>
    </row>
    <row r="30" spans="1:18" ht="28.8" x14ac:dyDescent="0.25">
      <c r="A30" s="17">
        <v>29</v>
      </c>
      <c r="B30" s="17" t="s">
        <v>59</v>
      </c>
      <c r="C30" s="17" t="s">
        <v>128</v>
      </c>
      <c r="D30" s="17">
        <v>1</v>
      </c>
      <c r="E30" s="17" t="s">
        <v>429</v>
      </c>
      <c r="F30" s="17">
        <v>1</v>
      </c>
      <c r="G30" s="17" t="s">
        <v>14</v>
      </c>
      <c r="H30" s="17" t="s">
        <v>35</v>
      </c>
      <c r="I30" s="17" t="s">
        <v>32</v>
      </c>
      <c r="J30" s="17"/>
      <c r="K30" s="17" t="s">
        <v>80</v>
      </c>
      <c r="L30" s="17" t="s">
        <v>142</v>
      </c>
      <c r="M30" s="19"/>
      <c r="N30" s="17">
        <f t="shared" si="0"/>
        <v>1</v>
      </c>
      <c r="O30" s="22">
        <f t="shared" si="1"/>
        <v>0</v>
      </c>
      <c r="P30" s="17"/>
    </row>
    <row r="31" spans="1:18" ht="28.8" x14ac:dyDescent="0.25">
      <c r="A31" s="17">
        <v>30</v>
      </c>
      <c r="B31" s="17" t="s">
        <v>59</v>
      </c>
      <c r="C31" s="17" t="s">
        <v>128</v>
      </c>
      <c r="D31" s="17">
        <v>1</v>
      </c>
      <c r="E31" s="17" t="s">
        <v>430</v>
      </c>
      <c r="F31" s="17">
        <v>1</v>
      </c>
      <c r="G31" s="17" t="s">
        <v>14</v>
      </c>
      <c r="H31" s="17" t="s">
        <v>35</v>
      </c>
      <c r="I31" s="17" t="s">
        <v>32</v>
      </c>
      <c r="J31" s="17"/>
      <c r="K31" s="17" t="s">
        <v>80</v>
      </c>
      <c r="L31" s="17" t="s">
        <v>142</v>
      </c>
      <c r="M31" s="19"/>
      <c r="N31" s="17">
        <f t="shared" si="0"/>
        <v>1</v>
      </c>
      <c r="O31" s="22">
        <f t="shared" si="1"/>
        <v>0</v>
      </c>
      <c r="P31" s="17"/>
    </row>
    <row r="32" spans="1:18" ht="28.8" x14ac:dyDescent="0.25">
      <c r="A32" s="17">
        <v>31</v>
      </c>
      <c r="B32" s="17" t="s">
        <v>59</v>
      </c>
      <c r="C32" s="17" t="s">
        <v>128</v>
      </c>
      <c r="D32" s="17">
        <v>1</v>
      </c>
      <c r="E32" s="17" t="s">
        <v>431</v>
      </c>
      <c r="F32" s="17">
        <v>4</v>
      </c>
      <c r="G32" s="17" t="s">
        <v>14</v>
      </c>
      <c r="H32" s="17" t="s">
        <v>0</v>
      </c>
      <c r="I32" s="17" t="s">
        <v>32</v>
      </c>
      <c r="J32" s="17"/>
      <c r="K32" s="17" t="s">
        <v>80</v>
      </c>
      <c r="L32" s="17" t="s">
        <v>148</v>
      </c>
      <c r="M32" s="19"/>
      <c r="N32" s="17">
        <f t="shared" si="0"/>
        <v>4</v>
      </c>
      <c r="O32" s="22">
        <f t="shared" si="1"/>
        <v>0</v>
      </c>
      <c r="P32" s="17"/>
    </row>
    <row r="33" spans="1:16" ht="28.8" x14ac:dyDescent="0.25">
      <c r="A33" s="17">
        <v>32</v>
      </c>
      <c r="B33" s="17" t="s">
        <v>59</v>
      </c>
      <c r="C33" s="17" t="s">
        <v>128</v>
      </c>
      <c r="D33" s="17">
        <v>1</v>
      </c>
      <c r="E33" s="17" t="s">
        <v>432</v>
      </c>
      <c r="F33" s="17">
        <v>4</v>
      </c>
      <c r="G33" s="17" t="s">
        <v>14</v>
      </c>
      <c r="H33" s="17" t="s">
        <v>23</v>
      </c>
      <c r="I33" s="17" t="s">
        <v>64</v>
      </c>
      <c r="J33" s="17" t="s">
        <v>433</v>
      </c>
      <c r="K33" s="17" t="s">
        <v>140</v>
      </c>
      <c r="L33" s="17" t="s">
        <v>141</v>
      </c>
      <c r="M33" s="19"/>
      <c r="N33" s="17">
        <f t="shared" si="0"/>
        <v>4</v>
      </c>
      <c r="O33" s="22">
        <f t="shared" si="1"/>
        <v>0</v>
      </c>
      <c r="P33" s="17"/>
    </row>
    <row r="34" spans="1:16" ht="28.8" x14ac:dyDescent="0.25">
      <c r="A34" s="17">
        <v>33</v>
      </c>
      <c r="B34" s="17" t="s">
        <v>59</v>
      </c>
      <c r="C34" s="17" t="s">
        <v>128</v>
      </c>
      <c r="D34" s="17">
        <v>1</v>
      </c>
      <c r="E34" s="17" t="s">
        <v>434</v>
      </c>
      <c r="F34" s="17">
        <v>4</v>
      </c>
      <c r="G34" s="17" t="s">
        <v>14</v>
      </c>
      <c r="H34" s="17" t="s">
        <v>23</v>
      </c>
      <c r="I34" s="17" t="s">
        <v>64</v>
      </c>
      <c r="J34" s="17" t="s">
        <v>435</v>
      </c>
      <c r="K34" s="17" t="s">
        <v>140</v>
      </c>
      <c r="L34" s="17" t="s">
        <v>141</v>
      </c>
      <c r="M34" s="19"/>
      <c r="N34" s="17">
        <f t="shared" si="0"/>
        <v>4</v>
      </c>
      <c r="O34" s="22">
        <f t="shared" si="1"/>
        <v>0</v>
      </c>
      <c r="P34" s="17"/>
    </row>
    <row r="35" spans="1:16" ht="28.8" x14ac:dyDescent="0.25">
      <c r="A35" s="17">
        <v>34</v>
      </c>
      <c r="B35" s="17" t="s">
        <v>59</v>
      </c>
      <c r="C35" s="17" t="s">
        <v>128</v>
      </c>
      <c r="D35" s="17">
        <v>1</v>
      </c>
      <c r="E35" s="17" t="s">
        <v>436</v>
      </c>
      <c r="F35" s="17">
        <v>2</v>
      </c>
      <c r="G35" s="17" t="s">
        <v>14</v>
      </c>
      <c r="H35" s="17" t="s">
        <v>23</v>
      </c>
      <c r="I35" s="17" t="s">
        <v>64</v>
      </c>
      <c r="J35" s="17" t="s">
        <v>437</v>
      </c>
      <c r="K35" s="17" t="s">
        <v>140</v>
      </c>
      <c r="L35" s="17" t="s">
        <v>438</v>
      </c>
      <c r="M35" s="19"/>
      <c r="N35" s="17">
        <f t="shared" si="0"/>
        <v>2</v>
      </c>
      <c r="O35" s="22">
        <f t="shared" si="1"/>
        <v>0</v>
      </c>
      <c r="P35" s="17"/>
    </row>
    <row r="36" spans="1:16" ht="28.8" x14ac:dyDescent="0.25">
      <c r="A36" s="17">
        <v>35</v>
      </c>
      <c r="B36" s="17" t="s">
        <v>59</v>
      </c>
      <c r="C36" s="17" t="s">
        <v>128</v>
      </c>
      <c r="D36" s="17">
        <v>1</v>
      </c>
      <c r="E36" s="17" t="s">
        <v>439</v>
      </c>
      <c r="F36" s="17">
        <v>2</v>
      </c>
      <c r="G36" s="17" t="s">
        <v>14</v>
      </c>
      <c r="H36" s="17" t="s">
        <v>23</v>
      </c>
      <c r="I36" s="17" t="s">
        <v>64</v>
      </c>
      <c r="J36" s="17" t="s">
        <v>440</v>
      </c>
      <c r="K36" s="17" t="s">
        <v>140</v>
      </c>
      <c r="L36" s="17" t="s">
        <v>438</v>
      </c>
      <c r="M36" s="19"/>
      <c r="N36" s="17">
        <f t="shared" si="0"/>
        <v>2</v>
      </c>
      <c r="O36" s="22">
        <f t="shared" si="1"/>
        <v>0</v>
      </c>
      <c r="P36" s="17"/>
    </row>
    <row r="37" spans="1:16" ht="28.8" x14ac:dyDescent="0.25">
      <c r="A37" s="17">
        <v>36</v>
      </c>
      <c r="B37" s="17" t="s">
        <v>59</v>
      </c>
      <c r="C37" s="17" t="s">
        <v>128</v>
      </c>
      <c r="D37" s="17">
        <v>1</v>
      </c>
      <c r="E37" s="17" t="s">
        <v>441</v>
      </c>
      <c r="F37" s="17">
        <v>2</v>
      </c>
      <c r="G37" s="17" t="s">
        <v>14</v>
      </c>
      <c r="H37" s="17" t="s">
        <v>23</v>
      </c>
      <c r="I37" s="17" t="s">
        <v>64</v>
      </c>
      <c r="J37" s="17" t="s">
        <v>442</v>
      </c>
      <c r="K37" s="17" t="s">
        <v>140</v>
      </c>
      <c r="L37" s="17" t="s">
        <v>438</v>
      </c>
      <c r="M37" s="19"/>
      <c r="N37" s="17">
        <f t="shared" si="0"/>
        <v>2</v>
      </c>
      <c r="O37" s="22">
        <f t="shared" si="1"/>
        <v>0</v>
      </c>
      <c r="P37" s="17"/>
    </row>
    <row r="38" spans="1:16" ht="28.8" x14ac:dyDescent="0.25">
      <c r="A38" s="17">
        <v>37</v>
      </c>
      <c r="B38" s="17" t="s">
        <v>59</v>
      </c>
      <c r="C38" s="17" t="s">
        <v>128</v>
      </c>
      <c r="D38" s="17">
        <v>1</v>
      </c>
      <c r="E38" s="17" t="s">
        <v>443</v>
      </c>
      <c r="F38" s="17">
        <v>4</v>
      </c>
      <c r="G38" s="17" t="s">
        <v>14</v>
      </c>
      <c r="H38" s="17" t="s">
        <v>23</v>
      </c>
      <c r="I38" s="17" t="s">
        <v>64</v>
      </c>
      <c r="J38" s="17" t="s">
        <v>444</v>
      </c>
      <c r="K38" s="17" t="s">
        <v>140</v>
      </c>
      <c r="L38" s="17" t="s">
        <v>438</v>
      </c>
      <c r="M38" s="19"/>
      <c r="N38" s="17">
        <f t="shared" si="0"/>
        <v>4</v>
      </c>
      <c r="O38" s="22">
        <f t="shared" si="1"/>
        <v>0</v>
      </c>
      <c r="P38" s="17"/>
    </row>
    <row r="39" spans="1:16" ht="43.2" x14ac:dyDescent="0.25">
      <c r="A39" s="17">
        <v>38</v>
      </c>
      <c r="B39" s="17" t="s">
        <v>59</v>
      </c>
      <c r="C39" s="17" t="s">
        <v>128</v>
      </c>
      <c r="D39" s="17">
        <v>1</v>
      </c>
      <c r="E39" s="17" t="s">
        <v>445</v>
      </c>
      <c r="F39" s="17">
        <v>4</v>
      </c>
      <c r="G39" s="17" t="s">
        <v>14</v>
      </c>
      <c r="H39" s="17" t="s">
        <v>23</v>
      </c>
      <c r="I39" s="17" t="s">
        <v>64</v>
      </c>
      <c r="J39" s="17" t="s">
        <v>446</v>
      </c>
      <c r="K39" s="17" t="s">
        <v>140</v>
      </c>
      <c r="L39" s="17" t="s">
        <v>438</v>
      </c>
      <c r="M39" s="19"/>
      <c r="N39" s="17">
        <f t="shared" si="0"/>
        <v>4</v>
      </c>
      <c r="O39" s="22">
        <f t="shared" si="1"/>
        <v>0</v>
      </c>
      <c r="P39" s="17"/>
    </row>
    <row r="40" spans="1:16" ht="28.8" x14ac:dyDescent="0.25">
      <c r="A40" s="17">
        <v>39</v>
      </c>
      <c r="B40" s="17" t="s">
        <v>59</v>
      </c>
      <c r="C40" s="17" t="s">
        <v>128</v>
      </c>
      <c r="D40" s="17">
        <v>1</v>
      </c>
      <c r="E40" s="17" t="s">
        <v>447</v>
      </c>
      <c r="F40" s="18">
        <v>2</v>
      </c>
      <c r="G40" s="17" t="s">
        <v>14</v>
      </c>
      <c r="H40" s="17" t="s">
        <v>23</v>
      </c>
      <c r="I40" s="17" t="s">
        <v>62</v>
      </c>
      <c r="J40" s="17"/>
      <c r="K40" s="17" t="s">
        <v>175</v>
      </c>
      <c r="L40" s="17" t="s">
        <v>438</v>
      </c>
      <c r="M40" s="19"/>
      <c r="N40" s="17">
        <f t="shared" si="0"/>
        <v>2</v>
      </c>
      <c r="O40" s="22">
        <f t="shared" si="1"/>
        <v>0</v>
      </c>
      <c r="P40" s="17"/>
    </row>
    <row r="41" spans="1:16" ht="28.8" x14ac:dyDescent="0.25">
      <c r="A41" s="17">
        <v>40</v>
      </c>
      <c r="B41" s="17" t="s">
        <v>59</v>
      </c>
      <c r="C41" s="17" t="s">
        <v>128</v>
      </c>
      <c r="D41" s="17">
        <v>1</v>
      </c>
      <c r="E41" s="17" t="s">
        <v>394</v>
      </c>
      <c r="F41" s="17">
        <v>1</v>
      </c>
      <c r="G41" s="17" t="s">
        <v>13</v>
      </c>
      <c r="H41" s="17" t="s">
        <v>28</v>
      </c>
      <c r="I41" s="17" t="s">
        <v>64</v>
      </c>
      <c r="J41" s="17" t="s">
        <v>395</v>
      </c>
      <c r="K41" s="17" t="s">
        <v>115</v>
      </c>
      <c r="L41" s="17"/>
      <c r="M41" s="19">
        <v>89</v>
      </c>
      <c r="N41" s="17">
        <f t="shared" si="0"/>
        <v>1</v>
      </c>
      <c r="O41" s="22">
        <f t="shared" si="1"/>
        <v>89</v>
      </c>
      <c r="P41" s="17"/>
    </row>
    <row r="42" spans="1:16" x14ac:dyDescent="0.25">
      <c r="A42" s="17">
        <v>41</v>
      </c>
      <c r="B42" s="17" t="s">
        <v>59</v>
      </c>
      <c r="C42" s="17" t="s">
        <v>128</v>
      </c>
      <c r="D42" s="17">
        <v>1</v>
      </c>
      <c r="E42" s="17" t="s">
        <v>129</v>
      </c>
      <c r="F42" s="17">
        <v>1</v>
      </c>
      <c r="G42" s="17" t="s">
        <v>13</v>
      </c>
      <c r="H42" s="17" t="s">
        <v>28</v>
      </c>
      <c r="I42" s="17" t="s">
        <v>64</v>
      </c>
      <c r="J42" s="17"/>
      <c r="K42" s="17" t="s">
        <v>115</v>
      </c>
      <c r="L42" s="17"/>
      <c r="M42" s="19">
        <v>139</v>
      </c>
      <c r="N42" s="17">
        <f t="shared" si="0"/>
        <v>1</v>
      </c>
      <c r="O42" s="22">
        <f t="shared" si="1"/>
        <v>139</v>
      </c>
      <c r="P42" s="17"/>
    </row>
    <row r="43" spans="1:16" x14ac:dyDescent="0.25">
      <c r="A43" s="17">
        <v>42</v>
      </c>
      <c r="B43" s="17" t="s">
        <v>59</v>
      </c>
      <c r="C43" s="17" t="s">
        <v>128</v>
      </c>
      <c r="D43" s="17">
        <v>1</v>
      </c>
      <c r="E43" s="17" t="s">
        <v>132</v>
      </c>
      <c r="F43" s="18">
        <v>1</v>
      </c>
      <c r="G43" s="17" t="s">
        <v>13</v>
      </c>
      <c r="H43" s="17" t="s">
        <v>19</v>
      </c>
      <c r="I43" s="17" t="s">
        <v>30</v>
      </c>
      <c r="J43" s="17"/>
      <c r="K43" s="17" t="s">
        <v>80</v>
      </c>
      <c r="L43" s="17"/>
      <c r="M43" s="22">
        <v>249</v>
      </c>
      <c r="N43" s="17">
        <f t="shared" si="0"/>
        <v>1</v>
      </c>
      <c r="O43" s="22">
        <f t="shared" si="1"/>
        <v>249</v>
      </c>
      <c r="P43" s="17"/>
    </row>
    <row r="44" spans="1:16" x14ac:dyDescent="0.25">
      <c r="A44" s="17">
        <v>43</v>
      </c>
      <c r="B44" s="17" t="s">
        <v>59</v>
      </c>
      <c r="C44" s="17" t="s">
        <v>128</v>
      </c>
      <c r="D44" s="17">
        <v>1</v>
      </c>
      <c r="E44" s="17" t="s">
        <v>133</v>
      </c>
      <c r="F44" s="18">
        <v>1</v>
      </c>
      <c r="G44" s="17" t="s">
        <v>13</v>
      </c>
      <c r="H44" s="17" t="s">
        <v>26</v>
      </c>
      <c r="I44" s="17" t="s">
        <v>64</v>
      </c>
      <c r="J44" s="17"/>
      <c r="K44" s="17" t="s">
        <v>134</v>
      </c>
      <c r="L44" s="17"/>
      <c r="M44" s="22">
        <v>779</v>
      </c>
      <c r="N44" s="17">
        <f t="shared" si="0"/>
        <v>1</v>
      </c>
      <c r="O44" s="22">
        <f t="shared" si="1"/>
        <v>779</v>
      </c>
      <c r="P44" s="17"/>
    </row>
    <row r="45" spans="1:16" x14ac:dyDescent="0.25">
      <c r="A45" s="17">
        <v>44</v>
      </c>
      <c r="B45" s="17" t="s">
        <v>59</v>
      </c>
      <c r="C45" s="17" t="s">
        <v>128</v>
      </c>
      <c r="D45" s="17">
        <v>1</v>
      </c>
      <c r="E45" s="17" t="s">
        <v>135</v>
      </c>
      <c r="F45" s="18">
        <v>1</v>
      </c>
      <c r="G45" s="17" t="s">
        <v>13</v>
      </c>
      <c r="H45" s="17" t="s">
        <v>26</v>
      </c>
      <c r="I45" s="17" t="s">
        <v>64</v>
      </c>
      <c r="J45" s="17"/>
      <c r="K45" s="17" t="s">
        <v>134</v>
      </c>
      <c r="L45" s="17" t="s">
        <v>136</v>
      </c>
      <c r="M45" s="22">
        <v>549</v>
      </c>
      <c r="N45" s="17">
        <f t="shared" si="0"/>
        <v>1</v>
      </c>
      <c r="O45" s="22">
        <f t="shared" si="1"/>
        <v>549</v>
      </c>
      <c r="P45" s="17"/>
    </row>
    <row r="46" spans="1:16" ht="28.8" x14ac:dyDescent="0.25">
      <c r="A46" s="17">
        <v>45</v>
      </c>
      <c r="B46" s="17" t="s">
        <v>59</v>
      </c>
      <c r="C46" s="17" t="s">
        <v>128</v>
      </c>
      <c r="D46" s="17">
        <v>1</v>
      </c>
      <c r="E46" s="17" t="s">
        <v>448</v>
      </c>
      <c r="F46" s="17">
        <v>4</v>
      </c>
      <c r="G46" s="17" t="s">
        <v>14</v>
      </c>
      <c r="H46" s="17" t="s">
        <v>38</v>
      </c>
      <c r="I46" s="17" t="s">
        <v>64</v>
      </c>
      <c r="J46" s="17" t="s">
        <v>449</v>
      </c>
      <c r="K46" s="17" t="s">
        <v>450</v>
      </c>
      <c r="L46" s="17" t="s">
        <v>438</v>
      </c>
      <c r="M46" s="19">
        <v>1.8</v>
      </c>
      <c r="N46" s="17">
        <f t="shared" si="0"/>
        <v>4</v>
      </c>
      <c r="O46" s="22">
        <f t="shared" si="1"/>
        <v>7.2</v>
      </c>
      <c r="P46" s="17"/>
    </row>
    <row r="47" spans="1:16" x14ac:dyDescent="0.25">
      <c r="A47" s="17">
        <v>46</v>
      </c>
      <c r="B47" s="17" t="s">
        <v>59</v>
      </c>
      <c r="C47" s="17" t="s">
        <v>128</v>
      </c>
      <c r="D47" s="17">
        <v>1</v>
      </c>
      <c r="E47" s="17" t="s">
        <v>451</v>
      </c>
      <c r="F47" s="17">
        <v>8</v>
      </c>
      <c r="G47" s="17" t="s">
        <v>14</v>
      </c>
      <c r="H47" s="17" t="s">
        <v>38</v>
      </c>
      <c r="I47" s="17" t="s">
        <v>64</v>
      </c>
      <c r="J47" s="17" t="s">
        <v>452</v>
      </c>
      <c r="K47" s="17" t="s">
        <v>158</v>
      </c>
      <c r="L47" s="17" t="s">
        <v>453</v>
      </c>
      <c r="M47" s="19">
        <v>1.2</v>
      </c>
      <c r="N47" s="17">
        <f t="shared" si="0"/>
        <v>8</v>
      </c>
      <c r="O47" s="22">
        <f t="shared" si="1"/>
        <v>9.6</v>
      </c>
      <c r="P47" s="17"/>
    </row>
    <row r="48" spans="1:16" x14ac:dyDescent="0.25">
      <c r="A48" s="17">
        <v>47</v>
      </c>
      <c r="B48" s="17" t="s">
        <v>59</v>
      </c>
      <c r="C48" s="17" t="s">
        <v>128</v>
      </c>
      <c r="D48" s="17">
        <v>1</v>
      </c>
      <c r="E48" s="17" t="s">
        <v>454</v>
      </c>
      <c r="F48" s="17">
        <v>20</v>
      </c>
      <c r="G48" s="17" t="s">
        <v>14</v>
      </c>
      <c r="H48" s="17" t="s">
        <v>38</v>
      </c>
      <c r="I48" s="17" t="s">
        <v>64</v>
      </c>
      <c r="J48" s="17" t="s">
        <v>455</v>
      </c>
      <c r="K48" s="17" t="s">
        <v>456</v>
      </c>
      <c r="L48" s="17" t="s">
        <v>272</v>
      </c>
      <c r="M48" s="19">
        <v>4.5</v>
      </c>
      <c r="N48" s="17">
        <f t="shared" si="0"/>
        <v>20</v>
      </c>
      <c r="O48" s="22">
        <f t="shared" si="1"/>
        <v>90</v>
      </c>
      <c r="P48" s="17"/>
    </row>
    <row r="49" spans="1:16" x14ac:dyDescent="0.25">
      <c r="A49" s="17">
        <v>48</v>
      </c>
      <c r="B49" s="17" t="s">
        <v>59</v>
      </c>
      <c r="C49" s="17" t="s">
        <v>457</v>
      </c>
      <c r="D49" s="17">
        <v>1</v>
      </c>
      <c r="E49" s="17" t="s">
        <v>458</v>
      </c>
      <c r="F49" s="17">
        <v>1</v>
      </c>
      <c r="G49" s="17" t="s">
        <v>14</v>
      </c>
      <c r="H49" s="17" t="s">
        <v>36</v>
      </c>
      <c r="I49" s="17" t="s">
        <v>32</v>
      </c>
      <c r="J49" s="17"/>
      <c r="K49" s="17" t="s">
        <v>80</v>
      </c>
      <c r="L49" s="17" t="s">
        <v>142</v>
      </c>
      <c r="M49" s="19"/>
      <c r="N49" s="17">
        <f t="shared" si="0"/>
        <v>1</v>
      </c>
      <c r="O49" s="22">
        <f t="shared" si="1"/>
        <v>0</v>
      </c>
      <c r="P49" s="17"/>
    </row>
    <row r="50" spans="1:16" x14ac:dyDescent="0.25">
      <c r="A50" s="17">
        <v>49</v>
      </c>
      <c r="B50" s="17" t="s">
        <v>59</v>
      </c>
      <c r="C50" s="17" t="s">
        <v>457</v>
      </c>
      <c r="D50" s="17">
        <v>1</v>
      </c>
      <c r="E50" s="17" t="s">
        <v>459</v>
      </c>
      <c r="F50" s="17">
        <v>2</v>
      </c>
      <c r="G50" s="17" t="s">
        <v>14</v>
      </c>
      <c r="H50" s="17" t="s">
        <v>36</v>
      </c>
      <c r="I50" s="17" t="s">
        <v>32</v>
      </c>
      <c r="J50" s="17"/>
      <c r="K50" s="17" t="s">
        <v>80</v>
      </c>
      <c r="L50" s="17" t="s">
        <v>142</v>
      </c>
      <c r="M50" s="19"/>
      <c r="N50" s="17">
        <f t="shared" si="0"/>
        <v>2</v>
      </c>
      <c r="O50" s="22">
        <f t="shared" si="1"/>
        <v>0</v>
      </c>
      <c r="P50" s="17"/>
    </row>
    <row r="51" spans="1:16" x14ac:dyDescent="0.25">
      <c r="A51" s="17">
        <v>50</v>
      </c>
      <c r="B51" s="17" t="s">
        <v>59</v>
      </c>
      <c r="C51" s="17" t="s">
        <v>457</v>
      </c>
      <c r="D51" s="17">
        <v>1</v>
      </c>
      <c r="E51" s="17" t="s">
        <v>460</v>
      </c>
      <c r="F51" s="17">
        <v>2</v>
      </c>
      <c r="G51" s="17" t="s">
        <v>14</v>
      </c>
      <c r="H51" s="17" t="s">
        <v>35</v>
      </c>
      <c r="I51" s="17" t="s">
        <v>32</v>
      </c>
      <c r="J51" s="17"/>
      <c r="K51" s="17" t="s">
        <v>80</v>
      </c>
      <c r="L51" s="17" t="s">
        <v>142</v>
      </c>
      <c r="M51" s="19"/>
      <c r="N51" s="17">
        <f t="shared" si="0"/>
        <v>2</v>
      </c>
      <c r="O51" s="22">
        <f t="shared" si="1"/>
        <v>0</v>
      </c>
      <c r="P51" s="17"/>
    </row>
    <row r="52" spans="1:16" x14ac:dyDescent="0.25">
      <c r="A52" s="17">
        <v>51</v>
      </c>
      <c r="B52" s="17" t="s">
        <v>59</v>
      </c>
      <c r="C52" s="17" t="s">
        <v>457</v>
      </c>
      <c r="D52" s="17">
        <v>1</v>
      </c>
      <c r="E52" s="17" t="s">
        <v>461</v>
      </c>
      <c r="F52" s="17">
        <v>1</v>
      </c>
      <c r="G52" s="17" t="s">
        <v>14</v>
      </c>
      <c r="H52" s="17" t="s">
        <v>35</v>
      </c>
      <c r="I52" s="17" t="s">
        <v>32</v>
      </c>
      <c r="J52" s="17"/>
      <c r="K52" s="17" t="s">
        <v>80</v>
      </c>
      <c r="L52" s="17" t="s">
        <v>142</v>
      </c>
      <c r="M52" s="19"/>
      <c r="N52" s="17">
        <f t="shared" si="0"/>
        <v>1</v>
      </c>
      <c r="O52" s="22">
        <f t="shared" si="1"/>
        <v>0</v>
      </c>
      <c r="P52" s="17"/>
    </row>
    <row r="53" spans="1:16" x14ac:dyDescent="0.25">
      <c r="A53" s="17">
        <v>52</v>
      </c>
      <c r="B53" s="17" t="s">
        <v>59</v>
      </c>
      <c r="C53" s="17" t="s">
        <v>457</v>
      </c>
      <c r="D53" s="17">
        <v>1</v>
      </c>
      <c r="E53" s="17" t="s">
        <v>462</v>
      </c>
      <c r="F53" s="17">
        <v>2</v>
      </c>
      <c r="G53" s="17" t="s">
        <v>14</v>
      </c>
      <c r="H53" s="17" t="s">
        <v>35</v>
      </c>
      <c r="I53" s="17" t="s">
        <v>32</v>
      </c>
      <c r="J53" s="17"/>
      <c r="K53" s="17" t="s">
        <v>80</v>
      </c>
      <c r="L53" s="17" t="s">
        <v>142</v>
      </c>
      <c r="M53" s="19"/>
      <c r="N53" s="17">
        <f t="shared" si="0"/>
        <v>2</v>
      </c>
      <c r="O53" s="22">
        <f t="shared" si="1"/>
        <v>0</v>
      </c>
      <c r="P53" s="17"/>
    </row>
    <row r="54" spans="1:16" x14ac:dyDescent="0.25">
      <c r="A54" s="17">
        <v>53</v>
      </c>
      <c r="B54" s="17" t="s">
        <v>59</v>
      </c>
      <c r="C54" s="17" t="s">
        <v>457</v>
      </c>
      <c r="D54" s="17">
        <v>1</v>
      </c>
      <c r="E54" s="17" t="s">
        <v>463</v>
      </c>
      <c r="F54" s="17">
        <v>1</v>
      </c>
      <c r="G54" s="17" t="s">
        <v>14</v>
      </c>
      <c r="H54" s="17" t="s">
        <v>35</v>
      </c>
      <c r="I54" s="17" t="s">
        <v>32</v>
      </c>
      <c r="J54" s="17"/>
      <c r="K54" s="17" t="s">
        <v>80</v>
      </c>
      <c r="L54" s="17" t="s">
        <v>142</v>
      </c>
      <c r="M54" s="19"/>
      <c r="N54" s="17">
        <f t="shared" si="0"/>
        <v>1</v>
      </c>
      <c r="O54" s="22">
        <f t="shared" si="1"/>
        <v>0</v>
      </c>
      <c r="P54" s="17"/>
    </row>
    <row r="55" spans="1:16" x14ac:dyDescent="0.25">
      <c r="A55" s="17">
        <v>54</v>
      </c>
      <c r="B55" s="17" t="s">
        <v>59</v>
      </c>
      <c r="C55" s="17" t="s">
        <v>457</v>
      </c>
      <c r="D55" s="17">
        <v>1</v>
      </c>
      <c r="E55" s="17" t="s">
        <v>464</v>
      </c>
      <c r="F55" s="17">
        <v>2</v>
      </c>
      <c r="G55" s="17" t="s">
        <v>14</v>
      </c>
      <c r="H55" s="17" t="s">
        <v>35</v>
      </c>
      <c r="I55" s="17" t="s">
        <v>32</v>
      </c>
      <c r="J55" s="17"/>
      <c r="K55" s="17" t="s">
        <v>80</v>
      </c>
      <c r="L55" s="17" t="s">
        <v>142</v>
      </c>
      <c r="M55" s="19"/>
      <c r="N55" s="17">
        <f t="shared" si="0"/>
        <v>2</v>
      </c>
      <c r="O55" s="22">
        <f t="shared" si="1"/>
        <v>0</v>
      </c>
      <c r="P55" s="17"/>
    </row>
    <row r="56" spans="1:16" ht="28.8" x14ac:dyDescent="0.25">
      <c r="A56" s="17">
        <v>55</v>
      </c>
      <c r="B56" s="17" t="s">
        <v>59</v>
      </c>
      <c r="C56" s="17" t="s">
        <v>457</v>
      </c>
      <c r="D56" s="17">
        <v>1</v>
      </c>
      <c r="E56" s="17" t="s">
        <v>465</v>
      </c>
      <c r="F56" s="18">
        <v>1</v>
      </c>
      <c r="G56" s="17" t="s">
        <v>14</v>
      </c>
      <c r="H56" s="17" t="s">
        <v>35</v>
      </c>
      <c r="I56" s="17" t="s">
        <v>32</v>
      </c>
      <c r="J56" s="17"/>
      <c r="K56" s="17" t="s">
        <v>80</v>
      </c>
      <c r="L56" s="17" t="s">
        <v>142</v>
      </c>
      <c r="M56" s="19"/>
      <c r="N56" s="17">
        <f t="shared" si="0"/>
        <v>1</v>
      </c>
      <c r="O56" s="22">
        <f t="shared" si="1"/>
        <v>0</v>
      </c>
      <c r="P56" s="17"/>
    </row>
    <row r="57" spans="1:16" ht="28.8" x14ac:dyDescent="0.25">
      <c r="A57" s="17">
        <v>56</v>
      </c>
      <c r="B57" s="17" t="s">
        <v>59</v>
      </c>
      <c r="C57" s="17" t="s">
        <v>457</v>
      </c>
      <c r="D57" s="17">
        <v>1</v>
      </c>
      <c r="E57" s="17" t="s">
        <v>466</v>
      </c>
      <c r="F57" s="18">
        <v>1</v>
      </c>
      <c r="G57" s="17" t="s">
        <v>14</v>
      </c>
      <c r="H57" s="17" t="s">
        <v>35</v>
      </c>
      <c r="I57" s="17" t="s">
        <v>32</v>
      </c>
      <c r="J57" s="17"/>
      <c r="K57" s="17" t="s">
        <v>80</v>
      </c>
      <c r="L57" s="17" t="s">
        <v>142</v>
      </c>
      <c r="M57" s="19"/>
      <c r="N57" s="17">
        <f t="shared" si="0"/>
        <v>1</v>
      </c>
      <c r="O57" s="22">
        <f t="shared" si="1"/>
        <v>0</v>
      </c>
      <c r="P57" s="17"/>
    </row>
    <row r="58" spans="1:16" x14ac:dyDescent="0.25">
      <c r="A58" s="17">
        <v>57</v>
      </c>
      <c r="B58" s="17" t="s">
        <v>59</v>
      </c>
      <c r="C58" s="17" t="s">
        <v>457</v>
      </c>
      <c r="D58" s="17">
        <v>1</v>
      </c>
      <c r="E58" s="17" t="s">
        <v>467</v>
      </c>
      <c r="F58" s="18">
        <v>1</v>
      </c>
      <c r="G58" s="17" t="s">
        <v>14</v>
      </c>
      <c r="H58" s="17" t="s">
        <v>35</v>
      </c>
      <c r="I58" s="17" t="s">
        <v>32</v>
      </c>
      <c r="J58" s="17"/>
      <c r="K58" s="17" t="s">
        <v>80</v>
      </c>
      <c r="L58" s="17" t="s">
        <v>142</v>
      </c>
      <c r="M58" s="19"/>
      <c r="N58" s="17">
        <f t="shared" si="0"/>
        <v>1</v>
      </c>
      <c r="O58" s="22">
        <f t="shared" si="1"/>
        <v>0</v>
      </c>
      <c r="P58" s="17"/>
    </row>
    <row r="59" spans="1:16" ht="28.8" x14ac:dyDescent="0.25">
      <c r="A59" s="17">
        <v>58</v>
      </c>
      <c r="B59" s="17" t="s">
        <v>59</v>
      </c>
      <c r="C59" s="17" t="s">
        <v>457</v>
      </c>
      <c r="D59" s="17">
        <v>1</v>
      </c>
      <c r="E59" s="17" t="s">
        <v>468</v>
      </c>
      <c r="F59" s="18">
        <v>1</v>
      </c>
      <c r="G59" s="17" t="s">
        <v>14</v>
      </c>
      <c r="H59" s="17" t="s">
        <v>35</v>
      </c>
      <c r="I59" s="17" t="s">
        <v>32</v>
      </c>
      <c r="J59" s="17"/>
      <c r="K59" s="17" t="s">
        <v>80</v>
      </c>
      <c r="L59" s="17" t="s">
        <v>142</v>
      </c>
      <c r="M59" s="19"/>
      <c r="N59" s="17">
        <f t="shared" si="0"/>
        <v>1</v>
      </c>
      <c r="O59" s="22">
        <f t="shared" si="1"/>
        <v>0</v>
      </c>
      <c r="P59" s="17"/>
    </row>
    <row r="60" spans="1:16" ht="28.8" x14ac:dyDescent="0.25">
      <c r="A60" s="17">
        <v>59</v>
      </c>
      <c r="B60" s="17" t="s">
        <v>59</v>
      </c>
      <c r="C60" s="17" t="s">
        <v>457</v>
      </c>
      <c r="D60" s="17">
        <v>1</v>
      </c>
      <c r="E60" s="17" t="s">
        <v>469</v>
      </c>
      <c r="F60" s="18">
        <v>1</v>
      </c>
      <c r="G60" s="17" t="s">
        <v>14</v>
      </c>
      <c r="H60" s="17" t="s">
        <v>35</v>
      </c>
      <c r="I60" s="17" t="s">
        <v>32</v>
      </c>
      <c r="J60" s="17"/>
      <c r="K60" s="17" t="s">
        <v>80</v>
      </c>
      <c r="L60" s="17" t="s">
        <v>142</v>
      </c>
      <c r="M60" s="19"/>
      <c r="N60" s="17">
        <f t="shared" si="0"/>
        <v>1</v>
      </c>
      <c r="O60" s="22">
        <f t="shared" si="1"/>
        <v>0</v>
      </c>
      <c r="P60" s="17"/>
    </row>
    <row r="61" spans="1:16" ht="28.8" x14ac:dyDescent="0.25">
      <c r="A61" s="17">
        <v>60</v>
      </c>
      <c r="B61" s="17" t="s">
        <v>59</v>
      </c>
      <c r="C61" s="17" t="s">
        <v>457</v>
      </c>
      <c r="D61" s="17">
        <v>1</v>
      </c>
      <c r="E61" s="17" t="s">
        <v>470</v>
      </c>
      <c r="F61" s="17">
        <v>1</v>
      </c>
      <c r="G61" s="17" t="s">
        <v>14</v>
      </c>
      <c r="H61" s="17" t="s">
        <v>0</v>
      </c>
      <c r="I61" s="17" t="s">
        <v>32</v>
      </c>
      <c r="J61" s="17"/>
      <c r="K61" s="17" t="s">
        <v>80</v>
      </c>
      <c r="L61" s="17" t="s">
        <v>148</v>
      </c>
      <c r="M61" s="19">
        <v>120</v>
      </c>
      <c r="N61" s="17">
        <f t="shared" si="0"/>
        <v>1</v>
      </c>
      <c r="O61" s="22">
        <f t="shared" si="1"/>
        <v>120</v>
      </c>
      <c r="P61" s="17"/>
    </row>
    <row r="62" spans="1:16" x14ac:dyDescent="0.25">
      <c r="A62" s="17">
        <v>61</v>
      </c>
      <c r="B62" s="17" t="s">
        <v>59</v>
      </c>
      <c r="C62" s="17" t="s">
        <v>457</v>
      </c>
      <c r="D62" s="17">
        <v>1</v>
      </c>
      <c r="E62" s="17" t="s">
        <v>471</v>
      </c>
      <c r="F62" s="17">
        <v>1</v>
      </c>
      <c r="G62" s="17" t="s">
        <v>14</v>
      </c>
      <c r="H62" s="17" t="s">
        <v>0</v>
      </c>
      <c r="I62" s="17" t="s">
        <v>32</v>
      </c>
      <c r="J62" s="17"/>
      <c r="K62" s="17" t="s">
        <v>80</v>
      </c>
      <c r="L62" s="17" t="s">
        <v>148</v>
      </c>
      <c r="M62" s="19"/>
      <c r="N62" s="17">
        <f t="shared" si="0"/>
        <v>1</v>
      </c>
      <c r="O62" s="22">
        <f t="shared" si="1"/>
        <v>0</v>
      </c>
      <c r="P62" s="17"/>
    </row>
    <row r="63" spans="1:16" x14ac:dyDescent="0.25">
      <c r="A63" s="17">
        <v>62</v>
      </c>
      <c r="B63" s="17" t="s">
        <v>59</v>
      </c>
      <c r="C63" s="17" t="s">
        <v>457</v>
      </c>
      <c r="D63" s="17">
        <v>1</v>
      </c>
      <c r="E63" s="17" t="s">
        <v>472</v>
      </c>
      <c r="F63" s="17">
        <v>1</v>
      </c>
      <c r="G63" s="17" t="s">
        <v>14</v>
      </c>
      <c r="H63" s="17" t="s">
        <v>0</v>
      </c>
      <c r="I63" s="17" t="s">
        <v>32</v>
      </c>
      <c r="J63" s="17"/>
      <c r="K63" s="17" t="s">
        <v>80</v>
      </c>
      <c r="L63" s="17" t="s">
        <v>148</v>
      </c>
      <c r="M63" s="19"/>
      <c r="N63" s="17">
        <f t="shared" si="0"/>
        <v>1</v>
      </c>
      <c r="O63" s="22">
        <f t="shared" si="1"/>
        <v>0</v>
      </c>
      <c r="P63" s="17"/>
    </row>
    <row r="64" spans="1:16" ht="28.8" x14ac:dyDescent="0.25">
      <c r="A64" s="17">
        <v>63</v>
      </c>
      <c r="B64" s="17" t="s">
        <v>59</v>
      </c>
      <c r="C64" s="17" t="s">
        <v>457</v>
      </c>
      <c r="D64" s="17">
        <v>1</v>
      </c>
      <c r="E64" s="17" t="s">
        <v>473</v>
      </c>
      <c r="F64" s="17">
        <v>1</v>
      </c>
      <c r="G64" s="17" t="s">
        <v>14</v>
      </c>
      <c r="H64" s="17" t="s">
        <v>23</v>
      </c>
      <c r="I64" s="17" t="s">
        <v>62</v>
      </c>
      <c r="J64" s="17"/>
      <c r="K64" s="17" t="s">
        <v>175</v>
      </c>
      <c r="L64" s="17" t="s">
        <v>141</v>
      </c>
      <c r="M64" s="19"/>
      <c r="N64" s="17">
        <f t="shared" si="0"/>
        <v>1</v>
      </c>
      <c r="O64" s="22">
        <f t="shared" si="1"/>
        <v>0</v>
      </c>
      <c r="P64" s="17"/>
    </row>
    <row r="65" spans="1:16" x14ac:dyDescent="0.25">
      <c r="A65" s="17">
        <v>64</v>
      </c>
      <c r="B65" s="17" t="s">
        <v>59</v>
      </c>
      <c r="C65" s="17" t="s">
        <v>457</v>
      </c>
      <c r="D65" s="17">
        <v>1</v>
      </c>
      <c r="E65" s="17" t="s">
        <v>474</v>
      </c>
      <c r="F65" s="17">
        <v>3</v>
      </c>
      <c r="G65" s="17" t="s">
        <v>14</v>
      </c>
      <c r="H65" s="17" t="s">
        <v>38</v>
      </c>
      <c r="I65" s="17" t="s">
        <v>64</v>
      </c>
      <c r="J65" s="17" t="s">
        <v>475</v>
      </c>
      <c r="K65" s="17" t="s">
        <v>476</v>
      </c>
      <c r="L65" s="17" t="s">
        <v>162</v>
      </c>
      <c r="M65" s="19">
        <v>2.4</v>
      </c>
      <c r="N65" s="17">
        <f t="shared" si="0"/>
        <v>3</v>
      </c>
      <c r="O65" s="22">
        <f t="shared" si="1"/>
        <v>7.1999999999999993</v>
      </c>
      <c r="P65" s="17"/>
    </row>
    <row r="66" spans="1:16" x14ac:dyDescent="0.25">
      <c r="A66" s="17">
        <v>65</v>
      </c>
      <c r="B66" s="17" t="s">
        <v>59</v>
      </c>
      <c r="C66" s="17" t="s">
        <v>457</v>
      </c>
      <c r="D66" s="17">
        <v>1</v>
      </c>
      <c r="E66" s="17" t="s">
        <v>477</v>
      </c>
      <c r="F66" s="17">
        <v>6</v>
      </c>
      <c r="G66" s="17" t="s">
        <v>14</v>
      </c>
      <c r="H66" s="17" t="s">
        <v>38</v>
      </c>
      <c r="I66" s="17" t="s">
        <v>64</v>
      </c>
      <c r="J66" s="17">
        <v>693</v>
      </c>
      <c r="K66" s="17" t="s">
        <v>179</v>
      </c>
      <c r="L66" s="17" t="s">
        <v>159</v>
      </c>
      <c r="M66" s="19">
        <v>2</v>
      </c>
      <c r="N66" s="17">
        <f t="shared" ref="N66:N129" si="2">D66*F66</f>
        <v>6</v>
      </c>
      <c r="O66" s="22">
        <f t="shared" ref="O66:O129" si="3">M66*N66</f>
        <v>12</v>
      </c>
      <c r="P66" s="17"/>
    </row>
    <row r="67" spans="1:16" x14ac:dyDescent="0.25">
      <c r="A67" s="17">
        <v>66</v>
      </c>
      <c r="B67" s="17" t="s">
        <v>59</v>
      </c>
      <c r="C67" s="17" t="s">
        <v>457</v>
      </c>
      <c r="D67" s="17">
        <v>1</v>
      </c>
      <c r="E67" s="17" t="s">
        <v>478</v>
      </c>
      <c r="F67" s="17">
        <v>1</v>
      </c>
      <c r="G67" s="17" t="s">
        <v>14</v>
      </c>
      <c r="H67" s="17" t="s">
        <v>38</v>
      </c>
      <c r="I67" s="17" t="s">
        <v>64</v>
      </c>
      <c r="J67" s="17" t="s">
        <v>479</v>
      </c>
      <c r="K67" s="17" t="s">
        <v>480</v>
      </c>
      <c r="L67" s="17" t="s">
        <v>159</v>
      </c>
      <c r="M67" s="19">
        <v>157</v>
      </c>
      <c r="N67" s="17">
        <f t="shared" si="2"/>
        <v>1</v>
      </c>
      <c r="O67" s="22">
        <f t="shared" si="3"/>
        <v>157</v>
      </c>
      <c r="P67" s="17"/>
    </row>
    <row r="68" spans="1:16" ht="28.8" x14ac:dyDescent="0.25">
      <c r="A68" s="17">
        <v>67</v>
      </c>
      <c r="B68" s="17" t="s">
        <v>59</v>
      </c>
      <c r="C68" s="17" t="s">
        <v>457</v>
      </c>
      <c r="D68" s="17">
        <v>1</v>
      </c>
      <c r="E68" s="17" t="s">
        <v>481</v>
      </c>
      <c r="F68" s="17">
        <v>3</v>
      </c>
      <c r="G68" s="17" t="s">
        <v>14</v>
      </c>
      <c r="H68" s="17" t="s">
        <v>38</v>
      </c>
      <c r="I68" s="17" t="s">
        <v>64</v>
      </c>
      <c r="J68" s="17" t="s">
        <v>482</v>
      </c>
      <c r="K68" s="17" t="s">
        <v>450</v>
      </c>
      <c r="L68" s="17" t="s">
        <v>141</v>
      </c>
      <c r="M68" s="19">
        <v>1.8</v>
      </c>
      <c r="N68" s="17">
        <f t="shared" si="2"/>
        <v>3</v>
      </c>
      <c r="O68" s="22">
        <f t="shared" si="3"/>
        <v>5.4</v>
      </c>
      <c r="P68" s="17"/>
    </row>
    <row r="69" spans="1:16" ht="28.8" x14ac:dyDescent="0.25">
      <c r="A69" s="17">
        <v>68</v>
      </c>
      <c r="B69" s="17" t="s">
        <v>59</v>
      </c>
      <c r="C69" s="17" t="s">
        <v>457</v>
      </c>
      <c r="D69" s="17">
        <v>1</v>
      </c>
      <c r="E69" s="17" t="s">
        <v>483</v>
      </c>
      <c r="F69" s="18">
        <v>6</v>
      </c>
      <c r="G69" s="17" t="s">
        <v>14</v>
      </c>
      <c r="H69" s="17" t="s">
        <v>38</v>
      </c>
      <c r="I69" s="17" t="s">
        <v>64</v>
      </c>
      <c r="J69" s="17" t="s">
        <v>484</v>
      </c>
      <c r="K69" s="17" t="s">
        <v>450</v>
      </c>
      <c r="L69" s="17" t="s">
        <v>141</v>
      </c>
      <c r="M69" s="19">
        <v>1.8</v>
      </c>
      <c r="N69" s="17">
        <f t="shared" si="2"/>
        <v>6</v>
      </c>
      <c r="O69" s="22">
        <f t="shared" si="3"/>
        <v>10.8</v>
      </c>
      <c r="P69" s="17"/>
    </row>
    <row r="70" spans="1:16" ht="28.8" x14ac:dyDescent="0.25">
      <c r="A70" s="17">
        <v>69</v>
      </c>
      <c r="B70" s="17" t="s">
        <v>59</v>
      </c>
      <c r="C70" s="17" t="s">
        <v>457</v>
      </c>
      <c r="D70" s="17">
        <v>1</v>
      </c>
      <c r="E70" s="17" t="s">
        <v>260</v>
      </c>
      <c r="F70" s="17">
        <v>1</v>
      </c>
      <c r="G70" s="17" t="s">
        <v>13</v>
      </c>
      <c r="H70" s="17" t="s">
        <v>28</v>
      </c>
      <c r="I70" s="17" t="s">
        <v>64</v>
      </c>
      <c r="J70" s="17" t="s">
        <v>333</v>
      </c>
      <c r="K70" s="17" t="s">
        <v>115</v>
      </c>
      <c r="L70" s="17"/>
      <c r="M70" s="19">
        <v>499</v>
      </c>
      <c r="N70" s="17">
        <f t="shared" si="2"/>
        <v>1</v>
      </c>
      <c r="O70" s="22">
        <f t="shared" si="3"/>
        <v>499</v>
      </c>
      <c r="P70" s="17"/>
    </row>
    <row r="71" spans="1:16" ht="28.8" x14ac:dyDescent="0.25">
      <c r="A71" s="17">
        <v>70</v>
      </c>
      <c r="B71" s="17" t="s">
        <v>59</v>
      </c>
      <c r="C71" s="17" t="s">
        <v>457</v>
      </c>
      <c r="D71" s="17">
        <v>1</v>
      </c>
      <c r="E71" s="17" t="s">
        <v>263</v>
      </c>
      <c r="F71" s="17">
        <v>1</v>
      </c>
      <c r="G71" s="17" t="s">
        <v>13</v>
      </c>
      <c r="H71" s="17" t="s">
        <v>28</v>
      </c>
      <c r="I71" s="17" t="s">
        <v>64</v>
      </c>
      <c r="J71" s="17" t="s">
        <v>264</v>
      </c>
      <c r="K71" s="17" t="s">
        <v>115</v>
      </c>
      <c r="L71" s="17"/>
      <c r="M71" s="19">
        <v>399</v>
      </c>
      <c r="N71" s="17">
        <f t="shared" si="2"/>
        <v>1</v>
      </c>
      <c r="O71" s="22">
        <f t="shared" si="3"/>
        <v>399</v>
      </c>
      <c r="P71" s="17"/>
    </row>
    <row r="72" spans="1:16" x14ac:dyDescent="0.25">
      <c r="A72" s="17">
        <v>71</v>
      </c>
      <c r="B72" s="17" t="s">
        <v>59</v>
      </c>
      <c r="C72" s="17" t="s">
        <v>485</v>
      </c>
      <c r="D72" s="17">
        <v>4</v>
      </c>
      <c r="E72" s="17" t="s">
        <v>486</v>
      </c>
      <c r="F72" s="17">
        <v>1</v>
      </c>
      <c r="G72" s="17" t="s">
        <v>14</v>
      </c>
      <c r="H72" s="17" t="s">
        <v>36</v>
      </c>
      <c r="I72" s="17" t="s">
        <v>32</v>
      </c>
      <c r="J72" s="17"/>
      <c r="K72" s="17" t="s">
        <v>80</v>
      </c>
      <c r="L72" s="17" t="s">
        <v>487</v>
      </c>
      <c r="M72" s="19"/>
      <c r="N72" s="17">
        <f t="shared" si="2"/>
        <v>4</v>
      </c>
      <c r="O72" s="22">
        <f t="shared" si="3"/>
        <v>0</v>
      </c>
      <c r="P72" s="17"/>
    </row>
    <row r="73" spans="1:16" ht="28.8" x14ac:dyDescent="0.25">
      <c r="A73" s="17">
        <v>72</v>
      </c>
      <c r="B73" s="17" t="s">
        <v>59</v>
      </c>
      <c r="C73" s="17" t="s">
        <v>485</v>
      </c>
      <c r="D73" s="17">
        <v>4</v>
      </c>
      <c r="E73" s="17" t="s">
        <v>488</v>
      </c>
      <c r="F73" s="17">
        <v>2</v>
      </c>
      <c r="G73" s="17" t="s">
        <v>14</v>
      </c>
      <c r="H73" s="17" t="s">
        <v>36</v>
      </c>
      <c r="I73" s="17" t="s">
        <v>32</v>
      </c>
      <c r="J73" s="17"/>
      <c r="K73" s="17" t="s">
        <v>80</v>
      </c>
      <c r="L73" s="17" t="s">
        <v>487</v>
      </c>
      <c r="M73" s="19"/>
      <c r="N73" s="17">
        <f t="shared" si="2"/>
        <v>8</v>
      </c>
      <c r="O73" s="22">
        <f t="shared" si="3"/>
        <v>0</v>
      </c>
      <c r="P73" s="17"/>
    </row>
    <row r="74" spans="1:16" ht="28.8" x14ac:dyDescent="0.25">
      <c r="A74" s="17">
        <v>73</v>
      </c>
      <c r="B74" s="17" t="s">
        <v>59</v>
      </c>
      <c r="C74" s="17" t="s">
        <v>485</v>
      </c>
      <c r="D74" s="17">
        <v>4</v>
      </c>
      <c r="E74" s="17" t="s">
        <v>489</v>
      </c>
      <c r="F74" s="17">
        <v>1</v>
      </c>
      <c r="G74" s="17" t="s">
        <v>14</v>
      </c>
      <c r="H74" s="17" t="s">
        <v>36</v>
      </c>
      <c r="I74" s="17" t="s">
        <v>32</v>
      </c>
      <c r="J74" s="17"/>
      <c r="K74" s="17" t="s">
        <v>80</v>
      </c>
      <c r="L74" s="17" t="s">
        <v>487</v>
      </c>
      <c r="M74" s="19"/>
      <c r="N74" s="17">
        <f t="shared" si="2"/>
        <v>4</v>
      </c>
      <c r="O74" s="22">
        <f t="shared" si="3"/>
        <v>0</v>
      </c>
      <c r="P74" s="17"/>
    </row>
    <row r="75" spans="1:16" x14ac:dyDescent="0.25">
      <c r="A75" s="17">
        <v>74</v>
      </c>
      <c r="B75" s="17" t="s">
        <v>59</v>
      </c>
      <c r="C75" s="17" t="s">
        <v>485</v>
      </c>
      <c r="D75" s="17">
        <v>4</v>
      </c>
      <c r="E75" s="17" t="s">
        <v>490</v>
      </c>
      <c r="F75" s="17">
        <v>1</v>
      </c>
      <c r="G75" s="17" t="s">
        <v>14</v>
      </c>
      <c r="H75" s="17" t="s">
        <v>38</v>
      </c>
      <c r="I75" s="17" t="s">
        <v>64</v>
      </c>
      <c r="J75" s="17" t="s">
        <v>491</v>
      </c>
      <c r="K75" s="17" t="s">
        <v>179</v>
      </c>
      <c r="L75" s="17" t="s">
        <v>487</v>
      </c>
      <c r="M75" s="19"/>
      <c r="N75" s="17">
        <f t="shared" si="2"/>
        <v>4</v>
      </c>
      <c r="O75" s="22">
        <f t="shared" si="3"/>
        <v>0</v>
      </c>
      <c r="P75" s="17"/>
    </row>
    <row r="76" spans="1:16" x14ac:dyDescent="0.25">
      <c r="A76" s="17">
        <v>75</v>
      </c>
      <c r="B76" s="17" t="s">
        <v>59</v>
      </c>
      <c r="C76" s="17" t="s">
        <v>485</v>
      </c>
      <c r="D76" s="17">
        <v>4</v>
      </c>
      <c r="E76" s="17" t="s">
        <v>492</v>
      </c>
      <c r="F76" s="17">
        <v>4</v>
      </c>
      <c r="G76" s="17" t="s">
        <v>14</v>
      </c>
      <c r="H76" s="17" t="s">
        <v>38</v>
      </c>
      <c r="I76" s="17" t="s">
        <v>64</v>
      </c>
      <c r="J76" s="17" t="s">
        <v>493</v>
      </c>
      <c r="K76" s="17" t="s">
        <v>179</v>
      </c>
      <c r="L76" s="17" t="s">
        <v>487</v>
      </c>
      <c r="M76" s="19">
        <v>2</v>
      </c>
      <c r="N76" s="17">
        <f t="shared" si="2"/>
        <v>16</v>
      </c>
      <c r="O76" s="22">
        <f t="shared" si="3"/>
        <v>32</v>
      </c>
      <c r="P76" s="17"/>
    </row>
    <row r="77" spans="1:16" x14ac:dyDescent="0.25">
      <c r="A77" s="17">
        <v>76</v>
      </c>
      <c r="B77" s="17" t="s">
        <v>59</v>
      </c>
      <c r="C77" s="17" t="s">
        <v>485</v>
      </c>
      <c r="D77" s="17">
        <v>4</v>
      </c>
      <c r="E77" s="17" t="s">
        <v>494</v>
      </c>
      <c r="F77" s="17">
        <v>4</v>
      </c>
      <c r="G77" s="17" t="s">
        <v>14</v>
      </c>
      <c r="H77" s="17" t="s">
        <v>38</v>
      </c>
      <c r="I77" s="17" t="s">
        <v>64</v>
      </c>
      <c r="J77" s="23" t="s">
        <v>495</v>
      </c>
      <c r="K77" s="17" t="s">
        <v>271</v>
      </c>
      <c r="L77" s="17" t="s">
        <v>487</v>
      </c>
      <c r="M77" s="19">
        <v>3</v>
      </c>
      <c r="N77" s="17">
        <f t="shared" si="2"/>
        <v>16</v>
      </c>
      <c r="O77" s="22">
        <f t="shared" si="3"/>
        <v>48</v>
      </c>
      <c r="P77" s="17"/>
    </row>
    <row r="78" spans="1:16" x14ac:dyDescent="0.25">
      <c r="A78" s="17">
        <v>77</v>
      </c>
      <c r="B78" s="17" t="s">
        <v>59</v>
      </c>
      <c r="C78" s="17" t="s">
        <v>485</v>
      </c>
      <c r="D78" s="17">
        <v>4</v>
      </c>
      <c r="E78" s="17" t="s">
        <v>496</v>
      </c>
      <c r="F78" s="17">
        <v>1</v>
      </c>
      <c r="G78" s="17" t="s">
        <v>14</v>
      </c>
      <c r="H78" s="17" t="s">
        <v>38</v>
      </c>
      <c r="I78" s="17" t="s">
        <v>64</v>
      </c>
      <c r="J78" s="17" t="s">
        <v>497</v>
      </c>
      <c r="K78" s="17"/>
      <c r="L78" s="17" t="s">
        <v>487</v>
      </c>
      <c r="M78" s="19">
        <v>15</v>
      </c>
      <c r="N78" s="17">
        <f t="shared" si="2"/>
        <v>4</v>
      </c>
      <c r="O78" s="22">
        <f t="shared" si="3"/>
        <v>60</v>
      </c>
      <c r="P78" s="17"/>
    </row>
    <row r="79" spans="1:16" ht="28.8" x14ac:dyDescent="0.25">
      <c r="A79" s="17">
        <v>78</v>
      </c>
      <c r="B79" s="17" t="s">
        <v>59</v>
      </c>
      <c r="C79" s="17" t="s">
        <v>485</v>
      </c>
      <c r="D79" s="17">
        <v>4</v>
      </c>
      <c r="E79" s="17" t="s">
        <v>498</v>
      </c>
      <c r="F79" s="17">
        <v>2</v>
      </c>
      <c r="G79" s="17" t="s">
        <v>14</v>
      </c>
      <c r="H79" s="17" t="s">
        <v>19</v>
      </c>
      <c r="I79" s="17" t="s">
        <v>64</v>
      </c>
      <c r="J79" s="17"/>
      <c r="K79" s="17" t="s">
        <v>188</v>
      </c>
      <c r="L79" s="17" t="s">
        <v>487</v>
      </c>
      <c r="M79" s="19">
        <f>169/2</f>
        <v>84.5</v>
      </c>
      <c r="N79" s="17">
        <f t="shared" si="2"/>
        <v>8</v>
      </c>
      <c r="O79" s="22">
        <f t="shared" si="3"/>
        <v>676</v>
      </c>
      <c r="P79" s="17"/>
    </row>
    <row r="80" spans="1:16" x14ac:dyDescent="0.25">
      <c r="A80" s="17">
        <v>79</v>
      </c>
      <c r="B80" s="17" t="s">
        <v>59</v>
      </c>
      <c r="C80" s="17" t="s">
        <v>485</v>
      </c>
      <c r="D80" s="17">
        <v>4</v>
      </c>
      <c r="E80" s="17" t="s">
        <v>499</v>
      </c>
      <c r="F80" s="17">
        <v>1</v>
      </c>
      <c r="G80" s="17" t="s">
        <v>14</v>
      </c>
      <c r="H80" s="17" t="s">
        <v>23</v>
      </c>
      <c r="I80" s="17" t="s">
        <v>62</v>
      </c>
      <c r="J80" s="17"/>
      <c r="K80" s="17" t="s">
        <v>175</v>
      </c>
      <c r="L80" s="17" t="s">
        <v>141</v>
      </c>
      <c r="M80" s="19"/>
      <c r="N80" s="17">
        <f t="shared" si="2"/>
        <v>4</v>
      </c>
      <c r="O80" s="22">
        <f t="shared" si="3"/>
        <v>0</v>
      </c>
      <c r="P80" s="17"/>
    </row>
    <row r="81" spans="1:16" ht="28.8" x14ac:dyDescent="0.25">
      <c r="A81" s="17">
        <v>80</v>
      </c>
      <c r="B81" s="17" t="s">
        <v>59</v>
      </c>
      <c r="C81" s="17" t="s">
        <v>485</v>
      </c>
      <c r="D81" s="17">
        <v>4</v>
      </c>
      <c r="E81" s="17" t="s">
        <v>500</v>
      </c>
      <c r="F81" s="17">
        <v>1</v>
      </c>
      <c r="G81" s="17" t="s">
        <v>14</v>
      </c>
      <c r="H81" s="17" t="s">
        <v>23</v>
      </c>
      <c r="I81" s="17" t="s">
        <v>62</v>
      </c>
      <c r="J81" s="17"/>
      <c r="K81" s="17" t="s">
        <v>175</v>
      </c>
      <c r="L81" s="17" t="s">
        <v>141</v>
      </c>
      <c r="M81" s="19"/>
      <c r="N81" s="17">
        <f t="shared" si="2"/>
        <v>4</v>
      </c>
      <c r="O81" s="22">
        <f t="shared" si="3"/>
        <v>0</v>
      </c>
      <c r="P81" s="17"/>
    </row>
    <row r="82" spans="1:16" x14ac:dyDescent="0.25">
      <c r="A82" s="17">
        <v>81</v>
      </c>
      <c r="B82" s="17" t="s">
        <v>59</v>
      </c>
      <c r="C82" s="17" t="s">
        <v>485</v>
      </c>
      <c r="D82" s="17">
        <v>4</v>
      </c>
      <c r="E82" s="17" t="s">
        <v>501</v>
      </c>
      <c r="F82" s="17">
        <v>1</v>
      </c>
      <c r="G82" s="17" t="s">
        <v>14</v>
      </c>
      <c r="H82" s="17" t="s">
        <v>23</v>
      </c>
      <c r="I82" s="17" t="s">
        <v>62</v>
      </c>
      <c r="J82" s="17"/>
      <c r="K82" s="17" t="s">
        <v>175</v>
      </c>
      <c r="L82" s="17" t="s">
        <v>141</v>
      </c>
      <c r="M82" s="19"/>
      <c r="N82" s="17">
        <f t="shared" si="2"/>
        <v>4</v>
      </c>
      <c r="O82" s="22">
        <f t="shared" si="3"/>
        <v>0</v>
      </c>
      <c r="P82" s="17"/>
    </row>
    <row r="83" spans="1:16" x14ac:dyDescent="0.25">
      <c r="A83" s="17">
        <v>82</v>
      </c>
      <c r="B83" s="17" t="s">
        <v>59</v>
      </c>
      <c r="C83" s="17" t="s">
        <v>485</v>
      </c>
      <c r="D83" s="17">
        <v>4</v>
      </c>
      <c r="E83" s="17" t="s">
        <v>502</v>
      </c>
      <c r="F83" s="17">
        <v>4</v>
      </c>
      <c r="G83" s="17" t="s">
        <v>14</v>
      </c>
      <c r="H83" s="17" t="s">
        <v>23</v>
      </c>
      <c r="I83" s="17" t="s">
        <v>62</v>
      </c>
      <c r="J83" s="17"/>
      <c r="K83" s="17" t="s">
        <v>175</v>
      </c>
      <c r="L83" s="17" t="s">
        <v>141</v>
      </c>
      <c r="M83" s="19"/>
      <c r="N83" s="17">
        <f t="shared" si="2"/>
        <v>16</v>
      </c>
      <c r="O83" s="22">
        <f t="shared" si="3"/>
        <v>0</v>
      </c>
      <c r="P83" s="17"/>
    </row>
    <row r="84" spans="1:16" x14ac:dyDescent="0.25">
      <c r="A84" s="17">
        <v>83</v>
      </c>
      <c r="B84" s="17" t="s">
        <v>59</v>
      </c>
      <c r="C84" s="17" t="s">
        <v>485</v>
      </c>
      <c r="D84" s="17">
        <v>4</v>
      </c>
      <c r="E84" s="17" t="s">
        <v>503</v>
      </c>
      <c r="F84" s="17">
        <v>1</v>
      </c>
      <c r="G84" s="17" t="s">
        <v>14</v>
      </c>
      <c r="H84" s="17" t="s">
        <v>23</v>
      </c>
      <c r="I84" s="17" t="s">
        <v>62</v>
      </c>
      <c r="J84" s="17"/>
      <c r="K84" s="17" t="s">
        <v>175</v>
      </c>
      <c r="L84" s="17" t="s">
        <v>141</v>
      </c>
      <c r="M84" s="19"/>
      <c r="N84" s="17">
        <f t="shared" si="2"/>
        <v>4</v>
      </c>
      <c r="O84" s="22">
        <f t="shared" si="3"/>
        <v>0</v>
      </c>
      <c r="P84" s="17"/>
    </row>
    <row r="85" spans="1:16" ht="28.8" x14ac:dyDescent="0.25">
      <c r="A85" s="17">
        <v>84</v>
      </c>
      <c r="B85" s="17" t="s">
        <v>59</v>
      </c>
      <c r="C85" s="17" t="s">
        <v>485</v>
      </c>
      <c r="D85" s="17">
        <v>4</v>
      </c>
      <c r="E85" s="17" t="s">
        <v>260</v>
      </c>
      <c r="F85" s="17">
        <v>1</v>
      </c>
      <c r="G85" s="17" t="s">
        <v>13</v>
      </c>
      <c r="H85" s="17" t="s">
        <v>28</v>
      </c>
      <c r="I85" s="17" t="s">
        <v>64</v>
      </c>
      <c r="J85" s="17" t="s">
        <v>333</v>
      </c>
      <c r="K85" s="17" t="s">
        <v>115</v>
      </c>
      <c r="L85" s="17"/>
      <c r="M85" s="19">
        <v>499</v>
      </c>
      <c r="N85" s="17">
        <f t="shared" si="2"/>
        <v>4</v>
      </c>
      <c r="O85" s="22">
        <f t="shared" si="3"/>
        <v>1996</v>
      </c>
      <c r="P85" s="17"/>
    </row>
    <row r="86" spans="1:16" ht="28.8" x14ac:dyDescent="0.25">
      <c r="A86" s="17">
        <v>85</v>
      </c>
      <c r="B86" s="17" t="s">
        <v>59</v>
      </c>
      <c r="C86" s="17" t="s">
        <v>485</v>
      </c>
      <c r="D86" s="17">
        <v>4</v>
      </c>
      <c r="E86" s="17" t="s">
        <v>504</v>
      </c>
      <c r="F86" s="17">
        <v>1</v>
      </c>
      <c r="G86" s="17" t="s">
        <v>14</v>
      </c>
      <c r="H86" s="17" t="s">
        <v>28</v>
      </c>
      <c r="I86" s="17" t="s">
        <v>64</v>
      </c>
      <c r="J86" s="17" t="s">
        <v>505</v>
      </c>
      <c r="K86" s="17" t="s">
        <v>115</v>
      </c>
      <c r="L86" s="17"/>
      <c r="M86" s="19">
        <v>499</v>
      </c>
      <c r="N86" s="17">
        <f t="shared" si="2"/>
        <v>4</v>
      </c>
      <c r="O86" s="22">
        <f t="shared" si="3"/>
        <v>1996</v>
      </c>
      <c r="P86" s="17"/>
    </row>
    <row r="87" spans="1:16" ht="28.8" x14ac:dyDescent="0.25">
      <c r="A87" s="17">
        <v>86</v>
      </c>
      <c r="B87" s="17" t="s">
        <v>59</v>
      </c>
      <c r="C87" s="17" t="s">
        <v>485</v>
      </c>
      <c r="D87" s="17">
        <v>4</v>
      </c>
      <c r="E87" s="17" t="s">
        <v>263</v>
      </c>
      <c r="F87" s="17">
        <v>1</v>
      </c>
      <c r="G87" s="17" t="s">
        <v>13</v>
      </c>
      <c r="H87" s="17" t="s">
        <v>28</v>
      </c>
      <c r="I87" s="17" t="s">
        <v>28</v>
      </c>
      <c r="J87" s="17" t="s">
        <v>264</v>
      </c>
      <c r="K87" s="17" t="s">
        <v>115</v>
      </c>
      <c r="L87" s="17"/>
      <c r="M87" s="19">
        <v>399</v>
      </c>
      <c r="N87" s="17">
        <f t="shared" si="2"/>
        <v>4</v>
      </c>
      <c r="O87" s="22">
        <f t="shared" si="3"/>
        <v>1596</v>
      </c>
      <c r="P87" s="17"/>
    </row>
    <row r="88" spans="1:16" ht="28.8" x14ac:dyDescent="0.25">
      <c r="A88" s="17">
        <v>87</v>
      </c>
      <c r="B88" s="17" t="s">
        <v>59</v>
      </c>
      <c r="C88" s="17" t="s">
        <v>506</v>
      </c>
      <c r="D88" s="17">
        <v>1</v>
      </c>
      <c r="E88" s="17" t="s">
        <v>507</v>
      </c>
      <c r="F88" s="17">
        <v>1</v>
      </c>
      <c r="G88" s="17" t="s">
        <v>14</v>
      </c>
      <c r="H88" s="17" t="s">
        <v>36</v>
      </c>
      <c r="I88" s="17" t="s">
        <v>32</v>
      </c>
      <c r="J88" s="17"/>
      <c r="K88" s="17" t="s">
        <v>80</v>
      </c>
      <c r="L88" s="17" t="s">
        <v>487</v>
      </c>
      <c r="M88" s="19"/>
      <c r="N88" s="17">
        <f t="shared" si="2"/>
        <v>1</v>
      </c>
      <c r="O88" s="22">
        <f t="shared" si="3"/>
        <v>0</v>
      </c>
      <c r="P88" s="17"/>
    </row>
    <row r="89" spans="1:16" ht="28.8" x14ac:dyDescent="0.25">
      <c r="A89" s="17">
        <v>88</v>
      </c>
      <c r="B89" s="17" t="s">
        <v>59</v>
      </c>
      <c r="C89" s="17" t="s">
        <v>506</v>
      </c>
      <c r="D89" s="17">
        <v>1</v>
      </c>
      <c r="E89" s="17" t="s">
        <v>508</v>
      </c>
      <c r="F89" s="17">
        <v>1</v>
      </c>
      <c r="G89" s="17" t="s">
        <v>14</v>
      </c>
      <c r="H89" s="17" t="s">
        <v>36</v>
      </c>
      <c r="I89" s="17" t="s">
        <v>32</v>
      </c>
      <c r="J89" s="17"/>
      <c r="K89" s="17" t="s">
        <v>80</v>
      </c>
      <c r="L89" s="17" t="s">
        <v>487</v>
      </c>
      <c r="M89" s="19"/>
      <c r="N89" s="17">
        <f t="shared" si="2"/>
        <v>1</v>
      </c>
      <c r="O89" s="22">
        <f t="shared" si="3"/>
        <v>0</v>
      </c>
      <c r="P89" s="17"/>
    </row>
    <row r="90" spans="1:16" ht="28.8" x14ac:dyDescent="0.25">
      <c r="A90" s="17">
        <v>89</v>
      </c>
      <c r="B90" s="17" t="s">
        <v>59</v>
      </c>
      <c r="C90" s="17" t="s">
        <v>506</v>
      </c>
      <c r="D90" s="17">
        <v>1</v>
      </c>
      <c r="E90" s="17" t="s">
        <v>509</v>
      </c>
      <c r="F90" s="17">
        <v>1</v>
      </c>
      <c r="G90" s="17" t="s">
        <v>14</v>
      </c>
      <c r="H90" s="17" t="s">
        <v>36</v>
      </c>
      <c r="I90" s="17" t="s">
        <v>32</v>
      </c>
      <c r="J90" s="17"/>
      <c r="K90" s="17" t="s">
        <v>80</v>
      </c>
      <c r="L90" s="17" t="s">
        <v>487</v>
      </c>
      <c r="M90" s="19"/>
      <c r="N90" s="17">
        <f t="shared" si="2"/>
        <v>1</v>
      </c>
      <c r="O90" s="22">
        <f t="shared" si="3"/>
        <v>0</v>
      </c>
      <c r="P90" s="17"/>
    </row>
    <row r="91" spans="1:16" ht="28.8" x14ac:dyDescent="0.25">
      <c r="A91" s="17">
        <v>90</v>
      </c>
      <c r="B91" s="17" t="s">
        <v>59</v>
      </c>
      <c r="C91" s="17" t="s">
        <v>506</v>
      </c>
      <c r="D91" s="17">
        <v>1</v>
      </c>
      <c r="E91" s="17" t="s">
        <v>510</v>
      </c>
      <c r="F91" s="17">
        <v>1</v>
      </c>
      <c r="G91" s="17" t="s">
        <v>14</v>
      </c>
      <c r="H91" s="17" t="s">
        <v>36</v>
      </c>
      <c r="I91" s="17" t="s">
        <v>32</v>
      </c>
      <c r="J91" s="17"/>
      <c r="K91" s="17" t="s">
        <v>80</v>
      </c>
      <c r="L91" s="17" t="s">
        <v>487</v>
      </c>
      <c r="M91" s="19"/>
      <c r="N91" s="17">
        <f t="shared" si="2"/>
        <v>1</v>
      </c>
      <c r="O91" s="22">
        <f t="shared" si="3"/>
        <v>0</v>
      </c>
      <c r="P91" s="17"/>
    </row>
    <row r="92" spans="1:16" ht="28.8" x14ac:dyDescent="0.25">
      <c r="A92" s="17">
        <v>91</v>
      </c>
      <c r="B92" s="17" t="s">
        <v>59</v>
      </c>
      <c r="C92" s="17" t="s">
        <v>506</v>
      </c>
      <c r="D92" s="17">
        <v>1</v>
      </c>
      <c r="E92" s="17" t="s">
        <v>511</v>
      </c>
      <c r="F92" s="17">
        <v>1</v>
      </c>
      <c r="G92" s="17" t="s">
        <v>14</v>
      </c>
      <c r="H92" s="17" t="s">
        <v>35</v>
      </c>
      <c r="I92" s="17" t="s">
        <v>32</v>
      </c>
      <c r="J92" s="17"/>
      <c r="K92" s="17" t="s">
        <v>80</v>
      </c>
      <c r="L92" s="17" t="s">
        <v>487</v>
      </c>
      <c r="M92" s="19"/>
      <c r="N92" s="17">
        <f t="shared" si="2"/>
        <v>1</v>
      </c>
      <c r="O92" s="22">
        <f t="shared" si="3"/>
        <v>0</v>
      </c>
      <c r="P92" s="17"/>
    </row>
    <row r="93" spans="1:16" ht="28.8" x14ac:dyDescent="0.25">
      <c r="A93" s="17">
        <v>92</v>
      </c>
      <c r="B93" s="17" t="s">
        <v>59</v>
      </c>
      <c r="C93" s="17" t="s">
        <v>506</v>
      </c>
      <c r="D93" s="17">
        <v>1</v>
      </c>
      <c r="E93" s="17" t="s">
        <v>512</v>
      </c>
      <c r="F93" s="17">
        <v>1</v>
      </c>
      <c r="G93" s="17" t="s">
        <v>14</v>
      </c>
      <c r="H93" s="17" t="s">
        <v>35</v>
      </c>
      <c r="I93" s="17" t="s">
        <v>32</v>
      </c>
      <c r="J93" s="17"/>
      <c r="K93" s="17" t="s">
        <v>80</v>
      </c>
      <c r="L93" s="17" t="s">
        <v>487</v>
      </c>
      <c r="M93" s="19"/>
      <c r="N93" s="17">
        <f t="shared" si="2"/>
        <v>1</v>
      </c>
      <c r="O93" s="22">
        <f t="shared" si="3"/>
        <v>0</v>
      </c>
      <c r="P93" s="17"/>
    </row>
    <row r="94" spans="1:16" x14ac:dyDescent="0.25">
      <c r="A94" s="17">
        <v>93</v>
      </c>
      <c r="B94" s="17" t="s">
        <v>59</v>
      </c>
      <c r="C94" s="17" t="s">
        <v>506</v>
      </c>
      <c r="D94" s="17">
        <v>1</v>
      </c>
      <c r="E94" s="17" t="s">
        <v>513</v>
      </c>
      <c r="F94" s="17">
        <v>1</v>
      </c>
      <c r="G94" s="17" t="s">
        <v>14</v>
      </c>
      <c r="H94" s="17" t="s">
        <v>35</v>
      </c>
      <c r="I94" s="17" t="s">
        <v>32</v>
      </c>
      <c r="J94" s="17"/>
      <c r="K94" s="17" t="s">
        <v>80</v>
      </c>
      <c r="L94" s="17" t="s">
        <v>487</v>
      </c>
      <c r="M94" s="19"/>
      <c r="N94" s="17">
        <f t="shared" si="2"/>
        <v>1</v>
      </c>
      <c r="O94" s="22">
        <f t="shared" si="3"/>
        <v>0</v>
      </c>
      <c r="P94" s="17"/>
    </row>
    <row r="95" spans="1:16" ht="28.8" x14ac:dyDescent="0.25">
      <c r="A95" s="17">
        <v>94</v>
      </c>
      <c r="B95" s="17" t="s">
        <v>59</v>
      </c>
      <c r="C95" s="17" t="s">
        <v>506</v>
      </c>
      <c r="D95" s="17">
        <v>1</v>
      </c>
      <c r="E95" s="17" t="s">
        <v>514</v>
      </c>
      <c r="F95" s="17">
        <v>1</v>
      </c>
      <c r="G95" s="17" t="s">
        <v>14</v>
      </c>
      <c r="H95" s="17" t="s">
        <v>35</v>
      </c>
      <c r="I95" s="17" t="s">
        <v>32</v>
      </c>
      <c r="J95" s="17"/>
      <c r="K95" s="17" t="s">
        <v>80</v>
      </c>
      <c r="L95" s="17" t="s">
        <v>487</v>
      </c>
      <c r="M95" s="19"/>
      <c r="N95" s="17">
        <f t="shared" si="2"/>
        <v>1</v>
      </c>
      <c r="O95" s="22">
        <f t="shared" si="3"/>
        <v>0</v>
      </c>
      <c r="P95" s="17"/>
    </row>
    <row r="96" spans="1:16" ht="28.8" x14ac:dyDescent="0.25">
      <c r="A96" s="17">
        <v>95</v>
      </c>
      <c r="B96" s="17" t="s">
        <v>59</v>
      </c>
      <c r="C96" s="17" t="s">
        <v>506</v>
      </c>
      <c r="D96" s="17">
        <v>1</v>
      </c>
      <c r="E96" s="17" t="s">
        <v>515</v>
      </c>
      <c r="F96" s="17">
        <v>1</v>
      </c>
      <c r="G96" s="17" t="s">
        <v>14</v>
      </c>
      <c r="H96" s="17" t="s">
        <v>35</v>
      </c>
      <c r="I96" s="17" t="s">
        <v>32</v>
      </c>
      <c r="J96" s="17"/>
      <c r="K96" s="17" t="s">
        <v>80</v>
      </c>
      <c r="L96" s="17" t="s">
        <v>487</v>
      </c>
      <c r="M96" s="19"/>
      <c r="N96" s="17">
        <f t="shared" si="2"/>
        <v>1</v>
      </c>
      <c r="O96" s="22">
        <f t="shared" si="3"/>
        <v>0</v>
      </c>
      <c r="P96" s="17"/>
    </row>
    <row r="97" spans="1:16" ht="28.8" x14ac:dyDescent="0.25">
      <c r="A97" s="17">
        <v>96</v>
      </c>
      <c r="B97" s="17" t="s">
        <v>59</v>
      </c>
      <c r="C97" s="17" t="s">
        <v>506</v>
      </c>
      <c r="D97" s="17">
        <v>1</v>
      </c>
      <c r="E97" s="17" t="s">
        <v>516</v>
      </c>
      <c r="F97" s="17">
        <v>1</v>
      </c>
      <c r="G97" s="17" t="s">
        <v>14</v>
      </c>
      <c r="H97" s="17" t="s">
        <v>35</v>
      </c>
      <c r="I97" s="17" t="s">
        <v>32</v>
      </c>
      <c r="J97" s="17"/>
      <c r="K97" s="17" t="s">
        <v>80</v>
      </c>
      <c r="L97" s="17" t="s">
        <v>487</v>
      </c>
      <c r="M97" s="19"/>
      <c r="N97" s="17">
        <f t="shared" si="2"/>
        <v>1</v>
      </c>
      <c r="O97" s="22">
        <f t="shared" si="3"/>
        <v>0</v>
      </c>
      <c r="P97" s="17"/>
    </row>
    <row r="98" spans="1:16" ht="28.8" x14ac:dyDescent="0.25">
      <c r="A98" s="17">
        <v>97</v>
      </c>
      <c r="B98" s="17" t="s">
        <v>59</v>
      </c>
      <c r="C98" s="17" t="s">
        <v>506</v>
      </c>
      <c r="D98" s="17">
        <v>1</v>
      </c>
      <c r="E98" s="17" t="s">
        <v>517</v>
      </c>
      <c r="F98" s="17">
        <v>1</v>
      </c>
      <c r="G98" s="17" t="s">
        <v>14</v>
      </c>
      <c r="H98" s="17" t="s">
        <v>35</v>
      </c>
      <c r="I98" s="17" t="s">
        <v>32</v>
      </c>
      <c r="J98" s="17"/>
      <c r="K98" s="17" t="s">
        <v>80</v>
      </c>
      <c r="L98" s="17" t="s">
        <v>487</v>
      </c>
      <c r="M98" s="19"/>
      <c r="N98" s="17">
        <f t="shared" si="2"/>
        <v>1</v>
      </c>
      <c r="O98" s="22">
        <f t="shared" si="3"/>
        <v>0</v>
      </c>
      <c r="P98" s="17"/>
    </row>
    <row r="99" spans="1:16" ht="28.8" x14ac:dyDescent="0.25">
      <c r="A99" s="17">
        <v>98</v>
      </c>
      <c r="B99" s="17" t="s">
        <v>59</v>
      </c>
      <c r="C99" s="17" t="s">
        <v>506</v>
      </c>
      <c r="D99" s="17">
        <v>1</v>
      </c>
      <c r="E99" s="17" t="s">
        <v>518</v>
      </c>
      <c r="F99" s="17">
        <v>1</v>
      </c>
      <c r="G99" s="17" t="s">
        <v>14</v>
      </c>
      <c r="H99" s="17" t="s">
        <v>35</v>
      </c>
      <c r="I99" s="17" t="s">
        <v>62</v>
      </c>
      <c r="J99" s="17"/>
      <c r="K99" s="17" t="s">
        <v>519</v>
      </c>
      <c r="L99" s="17" t="s">
        <v>520</v>
      </c>
      <c r="M99" s="19"/>
      <c r="N99" s="17">
        <f t="shared" si="2"/>
        <v>1</v>
      </c>
      <c r="O99" s="22">
        <f t="shared" si="3"/>
        <v>0</v>
      </c>
      <c r="P99" s="17"/>
    </row>
    <row r="100" spans="1:16" ht="28.8" x14ac:dyDescent="0.25">
      <c r="A100" s="17">
        <v>99</v>
      </c>
      <c r="B100" s="17" t="s">
        <v>59</v>
      </c>
      <c r="C100" s="17" t="s">
        <v>506</v>
      </c>
      <c r="D100" s="17">
        <v>1</v>
      </c>
      <c r="E100" s="17" t="s">
        <v>521</v>
      </c>
      <c r="F100" s="17">
        <v>1</v>
      </c>
      <c r="G100" s="17" t="s">
        <v>14</v>
      </c>
      <c r="H100" s="17" t="s">
        <v>35</v>
      </c>
      <c r="I100" s="17" t="s">
        <v>62</v>
      </c>
      <c r="J100" s="17"/>
      <c r="K100" s="17" t="s">
        <v>519</v>
      </c>
      <c r="L100" s="17" t="s">
        <v>520</v>
      </c>
      <c r="M100" s="19"/>
      <c r="N100" s="17">
        <f t="shared" si="2"/>
        <v>1</v>
      </c>
      <c r="O100" s="22">
        <f t="shared" si="3"/>
        <v>0</v>
      </c>
      <c r="P100" s="17"/>
    </row>
    <row r="101" spans="1:16" ht="28.8" x14ac:dyDescent="0.25">
      <c r="A101" s="17">
        <v>100</v>
      </c>
      <c r="B101" s="17" t="s">
        <v>59</v>
      </c>
      <c r="C101" s="17" t="s">
        <v>506</v>
      </c>
      <c r="D101" s="17">
        <v>1</v>
      </c>
      <c r="E101" s="17" t="s">
        <v>522</v>
      </c>
      <c r="F101" s="17">
        <v>1</v>
      </c>
      <c r="G101" s="17" t="s">
        <v>14</v>
      </c>
      <c r="H101" s="17" t="s">
        <v>36</v>
      </c>
      <c r="I101" s="17" t="s">
        <v>32</v>
      </c>
      <c r="J101" s="17"/>
      <c r="K101" s="17" t="s">
        <v>80</v>
      </c>
      <c r="L101" s="17" t="s">
        <v>523</v>
      </c>
      <c r="M101" s="19"/>
      <c r="N101" s="17">
        <f t="shared" si="2"/>
        <v>1</v>
      </c>
      <c r="O101" s="22">
        <f t="shared" si="3"/>
        <v>0</v>
      </c>
      <c r="P101" s="17"/>
    </row>
    <row r="102" spans="1:16" ht="28.8" x14ac:dyDescent="0.25">
      <c r="A102" s="17">
        <v>101</v>
      </c>
      <c r="B102" s="17" t="s">
        <v>59</v>
      </c>
      <c r="C102" s="17" t="s">
        <v>506</v>
      </c>
      <c r="D102" s="17">
        <v>1</v>
      </c>
      <c r="E102" s="17" t="s">
        <v>524</v>
      </c>
      <c r="F102" s="17">
        <v>1</v>
      </c>
      <c r="G102" s="17" t="s">
        <v>14</v>
      </c>
      <c r="H102" s="17" t="s">
        <v>36</v>
      </c>
      <c r="I102" s="17" t="s">
        <v>32</v>
      </c>
      <c r="J102" s="17"/>
      <c r="K102" s="17" t="s">
        <v>80</v>
      </c>
      <c r="L102" s="17" t="s">
        <v>523</v>
      </c>
      <c r="M102" s="19"/>
      <c r="N102" s="17">
        <f t="shared" si="2"/>
        <v>1</v>
      </c>
      <c r="O102" s="22">
        <f t="shared" si="3"/>
        <v>0</v>
      </c>
      <c r="P102" s="17"/>
    </row>
    <row r="103" spans="1:16" x14ac:dyDescent="0.25">
      <c r="A103" s="17">
        <v>102</v>
      </c>
      <c r="B103" s="17" t="s">
        <v>59</v>
      </c>
      <c r="C103" s="17" t="s">
        <v>506</v>
      </c>
      <c r="D103" s="17">
        <v>1</v>
      </c>
      <c r="E103" s="17" t="s">
        <v>525</v>
      </c>
      <c r="F103" s="17">
        <v>1</v>
      </c>
      <c r="G103" s="17" t="s">
        <v>14</v>
      </c>
      <c r="H103" s="17" t="s">
        <v>23</v>
      </c>
      <c r="I103" s="17" t="s">
        <v>62</v>
      </c>
      <c r="J103" s="17"/>
      <c r="K103" s="17" t="s">
        <v>175</v>
      </c>
      <c r="L103" s="17" t="s">
        <v>141</v>
      </c>
      <c r="M103" s="19"/>
      <c r="N103" s="17">
        <f t="shared" si="2"/>
        <v>1</v>
      </c>
      <c r="O103" s="22">
        <f t="shared" si="3"/>
        <v>0</v>
      </c>
      <c r="P103" s="17"/>
    </row>
    <row r="104" spans="1:16" x14ac:dyDescent="0.25">
      <c r="A104" s="17">
        <v>103</v>
      </c>
      <c r="B104" s="17" t="s">
        <v>59</v>
      </c>
      <c r="C104" s="17" t="s">
        <v>506</v>
      </c>
      <c r="D104" s="17">
        <v>1</v>
      </c>
      <c r="E104" s="17" t="s">
        <v>526</v>
      </c>
      <c r="F104" s="17">
        <v>1</v>
      </c>
      <c r="G104" s="17" t="s">
        <v>14</v>
      </c>
      <c r="H104" s="17" t="s">
        <v>23</v>
      </c>
      <c r="I104" s="17" t="s">
        <v>62</v>
      </c>
      <c r="J104" s="17"/>
      <c r="K104" s="17" t="s">
        <v>175</v>
      </c>
      <c r="L104" s="17" t="s">
        <v>141</v>
      </c>
      <c r="M104" s="19"/>
      <c r="N104" s="17">
        <f t="shared" si="2"/>
        <v>1</v>
      </c>
      <c r="O104" s="22">
        <f t="shared" si="3"/>
        <v>0</v>
      </c>
      <c r="P104" s="17"/>
    </row>
    <row r="105" spans="1:16" ht="43.2" x14ac:dyDescent="0.25">
      <c r="A105" s="17">
        <v>104</v>
      </c>
      <c r="B105" s="17" t="s">
        <v>59</v>
      </c>
      <c r="C105" s="17" t="s">
        <v>506</v>
      </c>
      <c r="D105" s="17">
        <v>1</v>
      </c>
      <c r="E105" s="17" t="s">
        <v>527</v>
      </c>
      <c r="F105" s="17">
        <v>2</v>
      </c>
      <c r="G105" s="17" t="s">
        <v>14</v>
      </c>
      <c r="H105" s="17" t="s">
        <v>23</v>
      </c>
      <c r="I105" s="17" t="s">
        <v>64</v>
      </c>
      <c r="J105" s="17" t="s">
        <v>442</v>
      </c>
      <c r="K105" s="17" t="s">
        <v>140</v>
      </c>
      <c r="L105" s="17" t="s">
        <v>141</v>
      </c>
      <c r="M105" s="19"/>
      <c r="N105" s="17">
        <f t="shared" si="2"/>
        <v>2</v>
      </c>
      <c r="O105" s="22">
        <f t="shared" si="3"/>
        <v>0</v>
      </c>
      <c r="P105" s="17"/>
    </row>
    <row r="106" spans="1:16" ht="28.8" x14ac:dyDescent="0.25">
      <c r="A106" s="17">
        <v>105</v>
      </c>
      <c r="B106" s="17" t="s">
        <v>59</v>
      </c>
      <c r="C106" s="17" t="s">
        <v>506</v>
      </c>
      <c r="D106" s="17">
        <v>1</v>
      </c>
      <c r="E106" s="17" t="s">
        <v>194</v>
      </c>
      <c r="F106" s="17">
        <v>1</v>
      </c>
      <c r="G106" s="17" t="s">
        <v>13</v>
      </c>
      <c r="H106" s="17" t="s">
        <v>28</v>
      </c>
      <c r="I106" s="17" t="s">
        <v>64</v>
      </c>
      <c r="J106" s="17" t="s">
        <v>528</v>
      </c>
      <c r="K106" s="17" t="s">
        <v>115</v>
      </c>
      <c r="L106" s="17"/>
      <c r="M106" s="19">
        <v>899</v>
      </c>
      <c r="N106" s="17">
        <f t="shared" si="2"/>
        <v>1</v>
      </c>
      <c r="O106" s="22">
        <f t="shared" si="3"/>
        <v>899</v>
      </c>
      <c r="P106" s="17"/>
    </row>
    <row r="107" spans="1:16" ht="28.8" x14ac:dyDescent="0.25">
      <c r="A107" s="17">
        <v>106</v>
      </c>
      <c r="B107" s="17" t="s">
        <v>59</v>
      </c>
      <c r="C107" s="17" t="s">
        <v>506</v>
      </c>
      <c r="D107" s="17"/>
      <c r="E107" s="17" t="s">
        <v>529</v>
      </c>
      <c r="F107" s="17">
        <v>1</v>
      </c>
      <c r="G107" s="17" t="s">
        <v>13</v>
      </c>
      <c r="H107" s="17" t="s">
        <v>26</v>
      </c>
      <c r="I107" s="17" t="s">
        <v>64</v>
      </c>
      <c r="J107" s="17" t="s">
        <v>530</v>
      </c>
      <c r="K107" s="17" t="s">
        <v>531</v>
      </c>
      <c r="L107" s="17"/>
      <c r="M107" s="19">
        <v>928.8</v>
      </c>
      <c r="N107" s="17">
        <f t="shared" si="2"/>
        <v>0</v>
      </c>
      <c r="O107" s="22">
        <f t="shared" si="3"/>
        <v>0</v>
      </c>
      <c r="P107" s="17"/>
    </row>
    <row r="108" spans="1:16" x14ac:dyDescent="0.25">
      <c r="A108" s="17">
        <v>107</v>
      </c>
      <c r="B108" s="17" t="s">
        <v>59</v>
      </c>
      <c r="C108" s="17" t="s">
        <v>506</v>
      </c>
      <c r="D108" s="17">
        <v>1</v>
      </c>
      <c r="E108" s="17" t="s">
        <v>532</v>
      </c>
      <c r="F108" s="17">
        <v>1</v>
      </c>
      <c r="G108" s="17" t="s">
        <v>14</v>
      </c>
      <c r="H108" s="17" t="s">
        <v>38</v>
      </c>
      <c r="I108" s="17" t="s">
        <v>64</v>
      </c>
      <c r="J108" s="17" t="s">
        <v>533</v>
      </c>
      <c r="K108" s="17" t="s">
        <v>480</v>
      </c>
      <c r="L108" s="17" t="s">
        <v>180</v>
      </c>
      <c r="M108" s="19">
        <v>129</v>
      </c>
      <c r="N108" s="17">
        <f t="shared" si="2"/>
        <v>1</v>
      </c>
      <c r="O108" s="22">
        <f t="shared" si="3"/>
        <v>129</v>
      </c>
      <c r="P108" s="17"/>
    </row>
    <row r="109" spans="1:16" ht="28.8" x14ac:dyDescent="0.25">
      <c r="A109" s="17">
        <v>108</v>
      </c>
      <c r="B109" s="17" t="s">
        <v>59</v>
      </c>
      <c r="C109" s="17" t="s">
        <v>506</v>
      </c>
      <c r="D109" s="17">
        <v>1</v>
      </c>
      <c r="E109" s="17" t="s">
        <v>534</v>
      </c>
      <c r="F109" s="17">
        <v>1</v>
      </c>
      <c r="G109" s="17" t="s">
        <v>14</v>
      </c>
      <c r="H109" s="17" t="s">
        <v>38</v>
      </c>
      <c r="I109" s="17" t="s">
        <v>64</v>
      </c>
      <c r="J109" s="17" t="s">
        <v>535</v>
      </c>
      <c r="K109" s="17" t="s">
        <v>536</v>
      </c>
      <c r="L109" s="17" t="s">
        <v>537</v>
      </c>
      <c r="M109" s="19">
        <v>11.8</v>
      </c>
      <c r="N109" s="17">
        <f t="shared" si="2"/>
        <v>1</v>
      </c>
      <c r="O109" s="22">
        <f t="shared" si="3"/>
        <v>11.8</v>
      </c>
      <c r="P109" s="17"/>
    </row>
    <row r="110" spans="1:16" ht="28.8" x14ac:dyDescent="0.25">
      <c r="A110" s="17">
        <v>109</v>
      </c>
      <c r="B110" s="17" t="s">
        <v>59</v>
      </c>
      <c r="C110" s="17" t="s">
        <v>506</v>
      </c>
      <c r="D110" s="17">
        <v>1</v>
      </c>
      <c r="E110" s="17" t="s">
        <v>538</v>
      </c>
      <c r="F110" s="17">
        <v>2</v>
      </c>
      <c r="G110" s="17" t="s">
        <v>14</v>
      </c>
      <c r="H110" s="17" t="s">
        <v>539</v>
      </c>
      <c r="I110" s="17" t="s">
        <v>32</v>
      </c>
      <c r="J110" s="17"/>
      <c r="K110" s="17" t="s">
        <v>80</v>
      </c>
      <c r="L110" s="17" t="s">
        <v>148</v>
      </c>
      <c r="M110" s="19"/>
      <c r="N110" s="17">
        <f t="shared" si="2"/>
        <v>2</v>
      </c>
      <c r="O110" s="22">
        <f t="shared" si="3"/>
        <v>0</v>
      </c>
      <c r="P110" s="17"/>
    </row>
    <row r="111" spans="1:16" ht="28.8" x14ac:dyDescent="0.25">
      <c r="A111" s="17">
        <v>110</v>
      </c>
      <c r="B111" s="17" t="s">
        <v>59</v>
      </c>
      <c r="C111" s="17" t="s">
        <v>506</v>
      </c>
      <c r="D111" s="17">
        <v>1</v>
      </c>
      <c r="E111" s="17" t="s">
        <v>540</v>
      </c>
      <c r="F111" s="17">
        <v>1</v>
      </c>
      <c r="G111" s="17" t="s">
        <v>14</v>
      </c>
      <c r="H111" s="17" t="s">
        <v>539</v>
      </c>
      <c r="I111" s="17" t="s">
        <v>32</v>
      </c>
      <c r="J111" s="17"/>
      <c r="K111" s="17" t="s">
        <v>541</v>
      </c>
      <c r="L111" s="17" t="s">
        <v>542</v>
      </c>
      <c r="M111" s="19">
        <v>67.099999999999994</v>
      </c>
      <c r="N111" s="17">
        <f t="shared" si="2"/>
        <v>1</v>
      </c>
      <c r="O111" s="22">
        <f t="shared" si="3"/>
        <v>67.099999999999994</v>
      </c>
      <c r="P111" s="17"/>
    </row>
    <row r="112" spans="1:16" x14ac:dyDescent="0.25">
      <c r="A112" s="17">
        <v>111</v>
      </c>
      <c r="B112" s="17" t="s">
        <v>59</v>
      </c>
      <c r="C112" s="17" t="s">
        <v>543</v>
      </c>
      <c r="D112" s="17">
        <v>1</v>
      </c>
      <c r="E112" s="17" t="s">
        <v>544</v>
      </c>
      <c r="F112" s="18">
        <v>1</v>
      </c>
      <c r="G112" s="17" t="s">
        <v>14</v>
      </c>
      <c r="H112" s="17" t="s">
        <v>23</v>
      </c>
      <c r="I112" s="17" t="s">
        <v>62</v>
      </c>
      <c r="J112" s="17"/>
      <c r="K112" s="17" t="s">
        <v>175</v>
      </c>
      <c r="L112" s="17" t="s">
        <v>141</v>
      </c>
      <c r="M112" s="19">
        <v>2190</v>
      </c>
      <c r="N112" s="17">
        <f t="shared" si="2"/>
        <v>1</v>
      </c>
      <c r="O112" s="22">
        <f t="shared" si="3"/>
        <v>2190</v>
      </c>
      <c r="P112" s="17"/>
    </row>
    <row r="113" spans="1:16" x14ac:dyDescent="0.25">
      <c r="A113" s="17">
        <v>112</v>
      </c>
      <c r="B113" s="17" t="s">
        <v>59</v>
      </c>
      <c r="C113" s="17" t="s">
        <v>545</v>
      </c>
      <c r="D113" s="17">
        <v>1</v>
      </c>
      <c r="E113" s="17" t="s">
        <v>546</v>
      </c>
      <c r="F113" s="17">
        <v>1</v>
      </c>
      <c r="G113" s="17" t="s">
        <v>14</v>
      </c>
      <c r="H113" s="17" t="s">
        <v>36</v>
      </c>
      <c r="I113" s="17" t="s">
        <v>62</v>
      </c>
      <c r="J113" s="17"/>
      <c r="K113" s="17" t="s">
        <v>519</v>
      </c>
      <c r="L113" s="17" t="s">
        <v>142</v>
      </c>
      <c r="M113" s="19">
        <v>900</v>
      </c>
      <c r="N113" s="17">
        <f t="shared" si="2"/>
        <v>1</v>
      </c>
      <c r="O113" s="22">
        <f t="shared" si="3"/>
        <v>900</v>
      </c>
      <c r="P113" s="17"/>
    </row>
    <row r="114" spans="1:16" x14ac:dyDescent="0.25">
      <c r="A114" s="17">
        <v>113</v>
      </c>
      <c r="B114" s="17" t="s">
        <v>59</v>
      </c>
      <c r="C114" s="17" t="s">
        <v>547</v>
      </c>
      <c r="D114" s="17">
        <v>1</v>
      </c>
      <c r="E114" s="17" t="s">
        <v>548</v>
      </c>
      <c r="F114" s="17">
        <v>1</v>
      </c>
      <c r="G114" s="17" t="s">
        <v>14</v>
      </c>
      <c r="H114" s="17" t="s">
        <v>23</v>
      </c>
      <c r="I114" s="17" t="s">
        <v>64</v>
      </c>
      <c r="J114" s="17"/>
      <c r="K114" s="17" t="s">
        <v>140</v>
      </c>
      <c r="L114" s="17" t="s">
        <v>141</v>
      </c>
      <c r="M114" s="19">
        <v>120</v>
      </c>
      <c r="N114" s="17">
        <f t="shared" si="2"/>
        <v>1</v>
      </c>
      <c r="O114" s="22">
        <f t="shared" si="3"/>
        <v>120</v>
      </c>
      <c r="P114" s="17"/>
    </row>
    <row r="115" spans="1:16" x14ac:dyDescent="0.25">
      <c r="A115" s="17">
        <v>114</v>
      </c>
      <c r="B115" s="17" t="s">
        <v>378</v>
      </c>
      <c r="C115" s="17" t="s">
        <v>549</v>
      </c>
      <c r="D115" s="17">
        <v>1</v>
      </c>
      <c r="E115" s="17" t="s">
        <v>550</v>
      </c>
      <c r="F115" s="17">
        <v>1</v>
      </c>
      <c r="G115" s="17" t="s">
        <v>13</v>
      </c>
      <c r="H115" s="17" t="s">
        <v>28</v>
      </c>
      <c r="I115" s="17" t="s">
        <v>64</v>
      </c>
      <c r="J115" s="17" t="s">
        <v>551</v>
      </c>
      <c r="K115" s="17" t="s">
        <v>115</v>
      </c>
      <c r="L115" s="17"/>
      <c r="M115" s="19">
        <v>629</v>
      </c>
      <c r="N115" s="17">
        <f t="shared" si="2"/>
        <v>1</v>
      </c>
      <c r="O115" s="22">
        <f t="shared" si="3"/>
        <v>629</v>
      </c>
      <c r="P115" s="17"/>
    </row>
    <row r="116" spans="1:16" x14ac:dyDescent="0.25">
      <c r="A116" s="17">
        <v>115</v>
      </c>
      <c r="B116" s="17" t="s">
        <v>378</v>
      </c>
      <c r="C116" s="17" t="s">
        <v>379</v>
      </c>
      <c r="D116" s="17">
        <v>1</v>
      </c>
      <c r="E116" s="17" t="s">
        <v>552</v>
      </c>
      <c r="F116" s="17">
        <v>1</v>
      </c>
      <c r="G116" s="17" t="s">
        <v>13</v>
      </c>
      <c r="H116" s="17" t="s">
        <v>28</v>
      </c>
      <c r="I116" s="17" t="s">
        <v>64</v>
      </c>
      <c r="J116" s="17" t="s">
        <v>553</v>
      </c>
      <c r="K116" s="17" t="s">
        <v>115</v>
      </c>
      <c r="L116" s="17"/>
      <c r="M116" s="19">
        <v>169</v>
      </c>
      <c r="N116" s="17">
        <f t="shared" si="2"/>
        <v>1</v>
      </c>
      <c r="O116" s="22">
        <f t="shared" si="3"/>
        <v>169</v>
      </c>
      <c r="P116" s="17"/>
    </row>
    <row r="117" spans="1:16" ht="28.8" x14ac:dyDescent="0.25">
      <c r="A117" s="17">
        <v>116</v>
      </c>
      <c r="B117" s="17" t="s">
        <v>192</v>
      </c>
      <c r="C117" s="17" t="s">
        <v>49</v>
      </c>
      <c r="D117" s="17">
        <v>1</v>
      </c>
      <c r="E117" s="17" t="s">
        <v>554</v>
      </c>
      <c r="F117" s="17">
        <v>1</v>
      </c>
      <c r="G117" s="17" t="s">
        <v>14</v>
      </c>
      <c r="H117" s="17" t="s">
        <v>36</v>
      </c>
      <c r="I117" s="17" t="s">
        <v>62</v>
      </c>
      <c r="J117" s="17"/>
      <c r="K117" s="17" t="s">
        <v>519</v>
      </c>
      <c r="L117" s="17" t="s">
        <v>142</v>
      </c>
      <c r="M117" s="19"/>
      <c r="N117" s="17">
        <f t="shared" si="2"/>
        <v>1</v>
      </c>
      <c r="O117" s="22">
        <f t="shared" si="3"/>
        <v>0</v>
      </c>
      <c r="P117" s="17"/>
    </row>
    <row r="118" spans="1:16" x14ac:dyDescent="0.25">
      <c r="A118" s="17">
        <v>117</v>
      </c>
      <c r="B118" s="17" t="s">
        <v>192</v>
      </c>
      <c r="C118" s="17" t="s">
        <v>555</v>
      </c>
      <c r="D118" s="17">
        <v>1</v>
      </c>
      <c r="E118" s="17" t="s">
        <v>556</v>
      </c>
      <c r="F118" s="17">
        <v>1</v>
      </c>
      <c r="G118" s="17" t="s">
        <v>14</v>
      </c>
      <c r="H118" s="17" t="s">
        <v>36</v>
      </c>
      <c r="I118" s="17" t="s">
        <v>62</v>
      </c>
      <c r="J118" s="17"/>
      <c r="K118" s="17" t="s">
        <v>519</v>
      </c>
      <c r="L118" s="17" t="s">
        <v>142</v>
      </c>
      <c r="M118" s="19"/>
      <c r="N118" s="17">
        <f t="shared" si="2"/>
        <v>1</v>
      </c>
      <c r="O118" s="22">
        <f t="shared" si="3"/>
        <v>0</v>
      </c>
      <c r="P118" s="17"/>
    </row>
    <row r="119" spans="1:16" x14ac:dyDescent="0.25">
      <c r="A119" s="17">
        <v>118</v>
      </c>
      <c r="B119" s="17" t="s">
        <v>192</v>
      </c>
      <c r="C119" s="17" t="s">
        <v>557</v>
      </c>
      <c r="D119" s="17">
        <v>1</v>
      </c>
      <c r="E119" s="17" t="s">
        <v>558</v>
      </c>
      <c r="F119" s="17">
        <v>1</v>
      </c>
      <c r="G119" s="17" t="s">
        <v>14</v>
      </c>
      <c r="H119" s="17" t="s">
        <v>36</v>
      </c>
      <c r="I119" s="17" t="s">
        <v>62</v>
      </c>
      <c r="J119" s="17"/>
      <c r="K119" s="17" t="s">
        <v>519</v>
      </c>
      <c r="L119" s="17" t="s">
        <v>142</v>
      </c>
      <c r="M119" s="19"/>
      <c r="N119" s="17">
        <f t="shared" si="2"/>
        <v>1</v>
      </c>
      <c r="O119" s="22">
        <f t="shared" si="3"/>
        <v>0</v>
      </c>
      <c r="P119" s="17"/>
    </row>
    <row r="120" spans="1:16" ht="28.8" x14ac:dyDescent="0.25">
      <c r="A120" s="17">
        <v>119</v>
      </c>
      <c r="B120" s="17" t="s">
        <v>192</v>
      </c>
      <c r="C120" s="17" t="s">
        <v>49</v>
      </c>
      <c r="D120" s="17">
        <v>1</v>
      </c>
      <c r="E120" s="17" t="s">
        <v>559</v>
      </c>
      <c r="F120" s="17">
        <v>1</v>
      </c>
      <c r="G120" s="17" t="s">
        <v>14</v>
      </c>
      <c r="H120" s="17" t="s">
        <v>36</v>
      </c>
      <c r="I120" s="17" t="s">
        <v>62</v>
      </c>
      <c r="J120" s="17"/>
      <c r="K120" s="17" t="s">
        <v>519</v>
      </c>
      <c r="L120" s="17" t="s">
        <v>142</v>
      </c>
      <c r="M120" s="19"/>
      <c r="N120" s="17">
        <f t="shared" si="2"/>
        <v>1</v>
      </c>
      <c r="O120" s="22">
        <f t="shared" si="3"/>
        <v>0</v>
      </c>
      <c r="P120" s="17"/>
    </row>
    <row r="121" spans="1:16" ht="28.8" x14ac:dyDescent="0.25">
      <c r="A121" s="17">
        <v>120</v>
      </c>
      <c r="B121" s="17" t="s">
        <v>192</v>
      </c>
      <c r="C121" s="17" t="s">
        <v>49</v>
      </c>
      <c r="D121" s="17">
        <v>1</v>
      </c>
      <c r="E121" s="17" t="s">
        <v>560</v>
      </c>
      <c r="F121" s="17">
        <v>2</v>
      </c>
      <c r="G121" s="17" t="s">
        <v>14</v>
      </c>
      <c r="H121" s="17" t="s">
        <v>36</v>
      </c>
      <c r="I121" s="17" t="s">
        <v>62</v>
      </c>
      <c r="J121" s="17"/>
      <c r="K121" s="17" t="s">
        <v>519</v>
      </c>
      <c r="L121" s="17" t="s">
        <v>142</v>
      </c>
      <c r="M121" s="19"/>
      <c r="N121" s="17">
        <f t="shared" si="2"/>
        <v>2</v>
      </c>
      <c r="O121" s="22">
        <f t="shared" si="3"/>
        <v>0</v>
      </c>
      <c r="P121" s="17"/>
    </row>
    <row r="122" spans="1:16" x14ac:dyDescent="0.25">
      <c r="A122" s="17">
        <v>121</v>
      </c>
      <c r="B122" s="17" t="s">
        <v>192</v>
      </c>
      <c r="C122" s="17" t="s">
        <v>557</v>
      </c>
      <c r="D122" s="17">
        <v>1</v>
      </c>
      <c r="E122" s="17" t="s">
        <v>561</v>
      </c>
      <c r="F122" s="17">
        <v>2</v>
      </c>
      <c r="G122" s="17" t="s">
        <v>14</v>
      </c>
      <c r="H122" s="17" t="s">
        <v>36</v>
      </c>
      <c r="I122" s="17" t="s">
        <v>62</v>
      </c>
      <c r="J122" s="17"/>
      <c r="K122" s="17" t="s">
        <v>519</v>
      </c>
      <c r="L122" s="17" t="s">
        <v>142</v>
      </c>
      <c r="M122" s="19"/>
      <c r="N122" s="17">
        <f t="shared" si="2"/>
        <v>2</v>
      </c>
      <c r="O122" s="22">
        <f t="shared" si="3"/>
        <v>0</v>
      </c>
      <c r="P122" s="17"/>
    </row>
    <row r="123" spans="1:16" ht="28.8" x14ac:dyDescent="0.25">
      <c r="A123" s="17">
        <v>122</v>
      </c>
      <c r="B123" s="17" t="s">
        <v>192</v>
      </c>
      <c r="C123" s="17" t="s">
        <v>555</v>
      </c>
      <c r="D123" s="17">
        <v>1</v>
      </c>
      <c r="E123" s="17" t="s">
        <v>562</v>
      </c>
      <c r="F123" s="17">
        <v>2</v>
      </c>
      <c r="G123" s="17" t="s">
        <v>14</v>
      </c>
      <c r="H123" s="17" t="s">
        <v>36</v>
      </c>
      <c r="I123" s="17" t="s">
        <v>62</v>
      </c>
      <c r="J123" s="17"/>
      <c r="K123" s="17" t="s">
        <v>519</v>
      </c>
      <c r="L123" s="17" t="s">
        <v>142</v>
      </c>
      <c r="M123" s="19"/>
      <c r="N123" s="17">
        <f t="shared" si="2"/>
        <v>2</v>
      </c>
      <c r="O123" s="22">
        <f t="shared" si="3"/>
        <v>0</v>
      </c>
      <c r="P123" s="17"/>
    </row>
    <row r="124" spans="1:16" x14ac:dyDescent="0.25">
      <c r="A124" s="17">
        <v>123</v>
      </c>
      <c r="B124" s="17" t="s">
        <v>192</v>
      </c>
      <c r="C124" s="17" t="s">
        <v>49</v>
      </c>
      <c r="D124" s="17">
        <v>1</v>
      </c>
      <c r="E124" s="17" t="s">
        <v>563</v>
      </c>
      <c r="F124" s="17">
        <v>1</v>
      </c>
      <c r="G124" s="17" t="s">
        <v>14</v>
      </c>
      <c r="H124" s="17" t="s">
        <v>36</v>
      </c>
      <c r="I124" s="17" t="s">
        <v>62</v>
      </c>
      <c r="J124" s="17"/>
      <c r="K124" s="17" t="s">
        <v>519</v>
      </c>
      <c r="L124" s="17" t="s">
        <v>142</v>
      </c>
      <c r="M124" s="19"/>
      <c r="N124" s="17">
        <f t="shared" si="2"/>
        <v>1</v>
      </c>
      <c r="O124" s="22">
        <f t="shared" si="3"/>
        <v>0</v>
      </c>
      <c r="P124" s="17"/>
    </row>
    <row r="125" spans="1:16" ht="28.8" x14ac:dyDescent="0.25">
      <c r="A125" s="17">
        <v>124</v>
      </c>
      <c r="B125" s="17" t="s">
        <v>192</v>
      </c>
      <c r="C125" s="17" t="s">
        <v>555</v>
      </c>
      <c r="D125" s="17">
        <v>1</v>
      </c>
      <c r="E125" s="17" t="s">
        <v>564</v>
      </c>
      <c r="F125" s="17">
        <v>2</v>
      </c>
      <c r="G125" s="17" t="s">
        <v>14</v>
      </c>
      <c r="H125" s="17" t="s">
        <v>36</v>
      </c>
      <c r="I125" s="17" t="s">
        <v>62</v>
      </c>
      <c r="J125" s="17"/>
      <c r="K125" s="17" t="s">
        <v>519</v>
      </c>
      <c r="L125" s="17" t="s">
        <v>142</v>
      </c>
      <c r="M125" s="19"/>
      <c r="N125" s="17">
        <f t="shared" si="2"/>
        <v>2</v>
      </c>
      <c r="O125" s="22">
        <f t="shared" si="3"/>
        <v>0</v>
      </c>
      <c r="P125" s="17"/>
    </row>
    <row r="126" spans="1:16" x14ac:dyDescent="0.25">
      <c r="A126" s="17">
        <v>125</v>
      </c>
      <c r="B126" s="17" t="s">
        <v>192</v>
      </c>
      <c r="C126" s="17" t="s">
        <v>555</v>
      </c>
      <c r="D126" s="17">
        <v>1</v>
      </c>
      <c r="E126" s="17" t="s">
        <v>565</v>
      </c>
      <c r="F126" s="17">
        <v>2</v>
      </c>
      <c r="G126" s="17" t="s">
        <v>14</v>
      </c>
      <c r="H126" s="17" t="s">
        <v>36</v>
      </c>
      <c r="I126" s="17" t="s">
        <v>62</v>
      </c>
      <c r="J126" s="17"/>
      <c r="K126" s="17" t="s">
        <v>519</v>
      </c>
      <c r="L126" s="17" t="s">
        <v>142</v>
      </c>
      <c r="M126" s="19"/>
      <c r="N126" s="17">
        <f t="shared" si="2"/>
        <v>2</v>
      </c>
      <c r="O126" s="22">
        <f t="shared" si="3"/>
        <v>0</v>
      </c>
      <c r="P126" s="17"/>
    </row>
    <row r="127" spans="1:16" ht="28.8" x14ac:dyDescent="0.25">
      <c r="A127" s="17">
        <v>126</v>
      </c>
      <c r="B127" s="17" t="s">
        <v>192</v>
      </c>
      <c r="C127" s="17" t="s">
        <v>555</v>
      </c>
      <c r="D127" s="17">
        <v>1</v>
      </c>
      <c r="E127" s="17" t="s">
        <v>566</v>
      </c>
      <c r="F127" s="17">
        <v>1</v>
      </c>
      <c r="G127" s="17" t="s">
        <v>14</v>
      </c>
      <c r="H127" s="17" t="s">
        <v>36</v>
      </c>
      <c r="I127" s="17" t="s">
        <v>62</v>
      </c>
      <c r="J127" s="17"/>
      <c r="K127" s="17" t="s">
        <v>519</v>
      </c>
      <c r="L127" s="17" t="s">
        <v>142</v>
      </c>
      <c r="M127" s="19"/>
      <c r="N127" s="17">
        <f t="shared" si="2"/>
        <v>1</v>
      </c>
      <c r="O127" s="22">
        <f t="shared" si="3"/>
        <v>0</v>
      </c>
      <c r="P127" s="17"/>
    </row>
    <row r="128" spans="1:16" ht="28.8" x14ac:dyDescent="0.25">
      <c r="A128" s="17">
        <v>127</v>
      </c>
      <c r="B128" s="17" t="s">
        <v>192</v>
      </c>
      <c r="C128" s="17" t="s">
        <v>555</v>
      </c>
      <c r="D128" s="17">
        <v>1</v>
      </c>
      <c r="E128" s="17" t="s">
        <v>567</v>
      </c>
      <c r="F128" s="17">
        <v>1</v>
      </c>
      <c r="G128" s="17" t="s">
        <v>14</v>
      </c>
      <c r="H128" s="17" t="s">
        <v>36</v>
      </c>
      <c r="I128" s="17" t="s">
        <v>62</v>
      </c>
      <c r="J128" s="17"/>
      <c r="K128" s="17" t="s">
        <v>519</v>
      </c>
      <c r="L128" s="17" t="s">
        <v>142</v>
      </c>
      <c r="M128" s="19"/>
      <c r="N128" s="17">
        <f t="shared" si="2"/>
        <v>1</v>
      </c>
      <c r="O128" s="22">
        <f t="shared" si="3"/>
        <v>0</v>
      </c>
      <c r="P128" s="17"/>
    </row>
    <row r="129" spans="1:16" ht="28.8" x14ac:dyDescent="0.25">
      <c r="A129" s="17">
        <v>128</v>
      </c>
      <c r="B129" s="17" t="s">
        <v>192</v>
      </c>
      <c r="C129" s="17" t="s">
        <v>555</v>
      </c>
      <c r="D129" s="17">
        <v>1</v>
      </c>
      <c r="E129" s="17" t="s">
        <v>568</v>
      </c>
      <c r="F129" s="17">
        <v>1</v>
      </c>
      <c r="G129" s="17" t="s">
        <v>14</v>
      </c>
      <c r="H129" s="17" t="s">
        <v>36</v>
      </c>
      <c r="I129" s="17" t="s">
        <v>62</v>
      </c>
      <c r="J129" s="17"/>
      <c r="K129" s="17" t="s">
        <v>519</v>
      </c>
      <c r="L129" s="17" t="s">
        <v>142</v>
      </c>
      <c r="M129" s="19"/>
      <c r="N129" s="17">
        <f t="shared" si="2"/>
        <v>1</v>
      </c>
      <c r="O129" s="22">
        <f t="shared" si="3"/>
        <v>0</v>
      </c>
      <c r="P129" s="17"/>
    </row>
    <row r="130" spans="1:16" ht="28.8" x14ac:dyDescent="0.25">
      <c r="A130" s="17">
        <v>129</v>
      </c>
      <c r="B130" s="17" t="s">
        <v>192</v>
      </c>
      <c r="C130" s="17" t="s">
        <v>555</v>
      </c>
      <c r="D130" s="17">
        <v>1</v>
      </c>
      <c r="E130" s="17" t="s">
        <v>569</v>
      </c>
      <c r="F130" s="17">
        <v>1</v>
      </c>
      <c r="G130" s="17" t="s">
        <v>14</v>
      </c>
      <c r="H130" s="17" t="s">
        <v>36</v>
      </c>
      <c r="I130" s="17" t="s">
        <v>62</v>
      </c>
      <c r="J130" s="17"/>
      <c r="K130" s="17" t="s">
        <v>519</v>
      </c>
      <c r="L130" s="17" t="s">
        <v>142</v>
      </c>
      <c r="M130" s="19"/>
      <c r="N130" s="17">
        <f t="shared" ref="N130:N177" si="4">D130*F130</f>
        <v>1</v>
      </c>
      <c r="O130" s="22">
        <f t="shared" ref="O130:O177" si="5">M130*N130</f>
        <v>0</v>
      </c>
      <c r="P130" s="17"/>
    </row>
    <row r="131" spans="1:16" x14ac:dyDescent="0.25">
      <c r="A131" s="17">
        <v>130</v>
      </c>
      <c r="B131" s="17" t="s">
        <v>192</v>
      </c>
      <c r="C131" s="17" t="s">
        <v>555</v>
      </c>
      <c r="D131" s="17">
        <v>1</v>
      </c>
      <c r="E131" s="17" t="s">
        <v>570</v>
      </c>
      <c r="F131" s="17">
        <v>1</v>
      </c>
      <c r="G131" s="17" t="s">
        <v>14</v>
      </c>
      <c r="H131" s="17" t="s">
        <v>36</v>
      </c>
      <c r="I131" s="17" t="s">
        <v>62</v>
      </c>
      <c r="J131" s="17"/>
      <c r="K131" s="17" t="s">
        <v>519</v>
      </c>
      <c r="L131" s="17" t="s">
        <v>142</v>
      </c>
      <c r="M131" s="19"/>
      <c r="N131" s="17">
        <f t="shared" si="4"/>
        <v>1</v>
      </c>
      <c r="O131" s="22">
        <f t="shared" si="5"/>
        <v>0</v>
      </c>
      <c r="P131" s="17"/>
    </row>
    <row r="132" spans="1:16" ht="28.8" x14ac:dyDescent="0.25">
      <c r="A132" s="17">
        <v>131</v>
      </c>
      <c r="B132" s="17" t="s">
        <v>192</v>
      </c>
      <c r="C132" s="17" t="s">
        <v>555</v>
      </c>
      <c r="D132" s="17">
        <v>1</v>
      </c>
      <c r="E132" s="17" t="s">
        <v>571</v>
      </c>
      <c r="F132" s="17">
        <v>1</v>
      </c>
      <c r="G132" s="17" t="s">
        <v>14</v>
      </c>
      <c r="H132" s="17" t="s">
        <v>35</v>
      </c>
      <c r="I132" s="17" t="s">
        <v>62</v>
      </c>
      <c r="J132" s="17"/>
      <c r="K132" s="17" t="s">
        <v>519</v>
      </c>
      <c r="L132" s="17" t="s">
        <v>142</v>
      </c>
      <c r="M132" s="19"/>
      <c r="N132" s="17">
        <f t="shared" si="4"/>
        <v>1</v>
      </c>
      <c r="O132" s="22">
        <f t="shared" si="5"/>
        <v>0</v>
      </c>
      <c r="P132" s="17"/>
    </row>
    <row r="133" spans="1:16" ht="28.8" x14ac:dyDescent="0.25">
      <c r="A133" s="17">
        <v>132</v>
      </c>
      <c r="B133" s="17" t="s">
        <v>192</v>
      </c>
      <c r="C133" s="17" t="s">
        <v>555</v>
      </c>
      <c r="D133" s="17">
        <v>1</v>
      </c>
      <c r="E133" s="17" t="s">
        <v>572</v>
      </c>
      <c r="F133" s="17">
        <v>1</v>
      </c>
      <c r="G133" s="17" t="s">
        <v>14</v>
      </c>
      <c r="H133" s="17" t="s">
        <v>35</v>
      </c>
      <c r="I133" s="17" t="s">
        <v>62</v>
      </c>
      <c r="J133" s="17"/>
      <c r="K133" s="17" t="s">
        <v>519</v>
      </c>
      <c r="L133" s="17" t="s">
        <v>142</v>
      </c>
      <c r="M133" s="19"/>
      <c r="N133" s="17">
        <f t="shared" si="4"/>
        <v>1</v>
      </c>
      <c r="O133" s="22">
        <f t="shared" si="5"/>
        <v>0</v>
      </c>
      <c r="P133" s="17"/>
    </row>
    <row r="134" spans="1:16" x14ac:dyDescent="0.25">
      <c r="A134" s="17">
        <v>133</v>
      </c>
      <c r="B134" s="17" t="s">
        <v>192</v>
      </c>
      <c r="C134" s="17" t="s">
        <v>555</v>
      </c>
      <c r="D134" s="17">
        <v>1</v>
      </c>
      <c r="E134" s="17" t="s">
        <v>573</v>
      </c>
      <c r="F134" s="17">
        <v>1</v>
      </c>
      <c r="G134" s="17" t="s">
        <v>14</v>
      </c>
      <c r="H134" s="17" t="s">
        <v>35</v>
      </c>
      <c r="I134" s="17" t="s">
        <v>62</v>
      </c>
      <c r="J134" s="17"/>
      <c r="K134" s="17" t="s">
        <v>519</v>
      </c>
      <c r="L134" s="17" t="s">
        <v>142</v>
      </c>
      <c r="M134" s="19"/>
      <c r="N134" s="17">
        <f t="shared" si="4"/>
        <v>1</v>
      </c>
      <c r="O134" s="22">
        <f t="shared" si="5"/>
        <v>0</v>
      </c>
      <c r="P134" s="17"/>
    </row>
    <row r="135" spans="1:16" ht="28.8" x14ac:dyDescent="0.25">
      <c r="A135" s="17">
        <v>134</v>
      </c>
      <c r="B135" s="17" t="s">
        <v>192</v>
      </c>
      <c r="C135" s="17" t="s">
        <v>49</v>
      </c>
      <c r="D135" s="17">
        <v>1</v>
      </c>
      <c r="E135" s="17" t="s">
        <v>574</v>
      </c>
      <c r="F135" s="17">
        <v>2</v>
      </c>
      <c r="G135" s="17" t="s">
        <v>14</v>
      </c>
      <c r="H135" s="17" t="s">
        <v>35</v>
      </c>
      <c r="I135" s="17" t="s">
        <v>62</v>
      </c>
      <c r="J135" s="17"/>
      <c r="K135" s="17" t="s">
        <v>519</v>
      </c>
      <c r="L135" s="17" t="s">
        <v>142</v>
      </c>
      <c r="M135" s="19"/>
      <c r="N135" s="17">
        <f t="shared" si="4"/>
        <v>2</v>
      </c>
      <c r="O135" s="22">
        <f t="shared" si="5"/>
        <v>0</v>
      </c>
      <c r="P135" s="17"/>
    </row>
    <row r="136" spans="1:16" x14ac:dyDescent="0.25">
      <c r="A136" s="17">
        <v>135</v>
      </c>
      <c r="B136" s="17" t="s">
        <v>192</v>
      </c>
      <c r="C136" s="17" t="s">
        <v>555</v>
      </c>
      <c r="D136" s="17">
        <v>1</v>
      </c>
      <c r="E136" s="17" t="s">
        <v>575</v>
      </c>
      <c r="F136" s="17">
        <v>1</v>
      </c>
      <c r="G136" s="17" t="s">
        <v>14</v>
      </c>
      <c r="H136" s="17" t="s">
        <v>35</v>
      </c>
      <c r="I136" s="17" t="s">
        <v>62</v>
      </c>
      <c r="J136" s="17"/>
      <c r="K136" s="17" t="s">
        <v>519</v>
      </c>
      <c r="L136" s="17" t="s">
        <v>142</v>
      </c>
      <c r="M136" s="19"/>
      <c r="N136" s="17">
        <f t="shared" si="4"/>
        <v>1</v>
      </c>
      <c r="O136" s="22">
        <f t="shared" si="5"/>
        <v>0</v>
      </c>
      <c r="P136" s="17"/>
    </row>
    <row r="137" spans="1:16" ht="28.8" x14ac:dyDescent="0.25">
      <c r="A137" s="17">
        <v>136</v>
      </c>
      <c r="B137" s="17" t="s">
        <v>192</v>
      </c>
      <c r="C137" s="17" t="s">
        <v>555</v>
      </c>
      <c r="D137" s="17">
        <v>1</v>
      </c>
      <c r="E137" s="17" t="s">
        <v>576</v>
      </c>
      <c r="F137" s="17">
        <v>2</v>
      </c>
      <c r="G137" s="17" t="s">
        <v>14</v>
      </c>
      <c r="H137" s="17" t="s">
        <v>35</v>
      </c>
      <c r="I137" s="17" t="s">
        <v>62</v>
      </c>
      <c r="J137" s="17"/>
      <c r="K137" s="17" t="s">
        <v>519</v>
      </c>
      <c r="L137" s="17" t="s">
        <v>142</v>
      </c>
      <c r="M137" s="19"/>
      <c r="N137" s="17">
        <f t="shared" si="4"/>
        <v>2</v>
      </c>
      <c r="O137" s="22">
        <f t="shared" si="5"/>
        <v>0</v>
      </c>
      <c r="P137" s="17"/>
    </row>
    <row r="138" spans="1:16" ht="28.8" x14ac:dyDescent="0.25">
      <c r="A138" s="17">
        <v>137</v>
      </c>
      <c r="B138" s="17" t="s">
        <v>192</v>
      </c>
      <c r="C138" s="17" t="s">
        <v>555</v>
      </c>
      <c r="D138" s="17">
        <v>1</v>
      </c>
      <c r="E138" s="17" t="s">
        <v>577</v>
      </c>
      <c r="F138" s="17">
        <v>2</v>
      </c>
      <c r="G138" s="17" t="s">
        <v>14</v>
      </c>
      <c r="H138" s="17" t="s">
        <v>35</v>
      </c>
      <c r="I138" s="17" t="s">
        <v>62</v>
      </c>
      <c r="J138" s="17"/>
      <c r="K138" s="17" t="s">
        <v>519</v>
      </c>
      <c r="L138" s="17" t="s">
        <v>142</v>
      </c>
      <c r="M138" s="19"/>
      <c r="N138" s="17">
        <f t="shared" si="4"/>
        <v>2</v>
      </c>
      <c r="O138" s="22">
        <f t="shared" si="5"/>
        <v>0</v>
      </c>
      <c r="P138" s="17"/>
    </row>
    <row r="139" spans="1:16" ht="28.8" x14ac:dyDescent="0.25">
      <c r="A139" s="17">
        <v>138</v>
      </c>
      <c r="B139" s="17" t="s">
        <v>192</v>
      </c>
      <c r="C139" s="17" t="s">
        <v>555</v>
      </c>
      <c r="D139" s="17">
        <v>1</v>
      </c>
      <c r="E139" s="17" t="s">
        <v>578</v>
      </c>
      <c r="F139" s="17">
        <v>1</v>
      </c>
      <c r="G139" s="17" t="s">
        <v>14</v>
      </c>
      <c r="H139" s="17" t="s">
        <v>35</v>
      </c>
      <c r="I139" s="17" t="s">
        <v>62</v>
      </c>
      <c r="J139" s="17"/>
      <c r="K139" s="17" t="s">
        <v>519</v>
      </c>
      <c r="L139" s="17" t="s">
        <v>142</v>
      </c>
      <c r="M139" s="19"/>
      <c r="N139" s="17">
        <f t="shared" si="4"/>
        <v>1</v>
      </c>
      <c r="O139" s="22">
        <f t="shared" si="5"/>
        <v>0</v>
      </c>
      <c r="P139" s="17"/>
    </row>
    <row r="140" spans="1:16" ht="28.8" x14ac:dyDescent="0.25">
      <c r="A140" s="17">
        <v>139</v>
      </c>
      <c r="B140" s="17" t="s">
        <v>192</v>
      </c>
      <c r="C140" s="17" t="s">
        <v>555</v>
      </c>
      <c r="D140" s="17">
        <v>1</v>
      </c>
      <c r="E140" s="17" t="s">
        <v>579</v>
      </c>
      <c r="F140" s="17">
        <v>1</v>
      </c>
      <c r="G140" s="17" t="s">
        <v>14</v>
      </c>
      <c r="H140" s="17" t="s">
        <v>35</v>
      </c>
      <c r="I140" s="17" t="s">
        <v>62</v>
      </c>
      <c r="J140" s="17"/>
      <c r="K140" s="17" t="s">
        <v>519</v>
      </c>
      <c r="L140" s="17" t="s">
        <v>142</v>
      </c>
      <c r="M140" s="19"/>
      <c r="N140" s="17">
        <f t="shared" si="4"/>
        <v>1</v>
      </c>
      <c r="O140" s="22">
        <f t="shared" si="5"/>
        <v>0</v>
      </c>
      <c r="P140" s="17"/>
    </row>
    <row r="141" spans="1:16" x14ac:dyDescent="0.25">
      <c r="A141" s="17">
        <v>140</v>
      </c>
      <c r="B141" s="17" t="s">
        <v>192</v>
      </c>
      <c r="C141" s="17" t="s">
        <v>555</v>
      </c>
      <c r="D141" s="17">
        <v>1</v>
      </c>
      <c r="E141" s="17" t="s">
        <v>580</v>
      </c>
      <c r="F141" s="17">
        <v>2</v>
      </c>
      <c r="G141" s="17" t="s">
        <v>14</v>
      </c>
      <c r="H141" s="17" t="s">
        <v>35</v>
      </c>
      <c r="I141" s="17" t="s">
        <v>32</v>
      </c>
      <c r="J141" s="17"/>
      <c r="K141" s="17" t="s">
        <v>80</v>
      </c>
      <c r="L141" s="17" t="s">
        <v>142</v>
      </c>
      <c r="M141" s="19"/>
      <c r="N141" s="17">
        <f t="shared" si="4"/>
        <v>2</v>
      </c>
      <c r="O141" s="22">
        <f t="shared" si="5"/>
        <v>0</v>
      </c>
      <c r="P141" s="17"/>
    </row>
    <row r="142" spans="1:16" ht="28.8" x14ac:dyDescent="0.25">
      <c r="A142" s="17">
        <v>141</v>
      </c>
      <c r="B142" s="17" t="s">
        <v>192</v>
      </c>
      <c r="C142" s="17" t="s">
        <v>555</v>
      </c>
      <c r="D142" s="17">
        <v>1</v>
      </c>
      <c r="E142" s="17" t="s">
        <v>581</v>
      </c>
      <c r="F142" s="17">
        <v>1</v>
      </c>
      <c r="G142" s="17" t="s">
        <v>14</v>
      </c>
      <c r="H142" s="17" t="s">
        <v>35</v>
      </c>
      <c r="I142" s="17" t="s">
        <v>62</v>
      </c>
      <c r="J142" s="17"/>
      <c r="K142" s="17" t="s">
        <v>519</v>
      </c>
      <c r="L142" s="17" t="s">
        <v>142</v>
      </c>
      <c r="M142" s="19"/>
      <c r="N142" s="17">
        <f t="shared" si="4"/>
        <v>1</v>
      </c>
      <c r="O142" s="22">
        <f t="shared" si="5"/>
        <v>0</v>
      </c>
      <c r="P142" s="17"/>
    </row>
    <row r="143" spans="1:16" ht="28.8" x14ac:dyDescent="0.25">
      <c r="A143" s="17">
        <v>142</v>
      </c>
      <c r="B143" s="17" t="s">
        <v>192</v>
      </c>
      <c r="C143" s="17" t="s">
        <v>555</v>
      </c>
      <c r="D143" s="17">
        <v>1</v>
      </c>
      <c r="E143" s="17" t="s">
        <v>582</v>
      </c>
      <c r="F143" s="17">
        <v>1</v>
      </c>
      <c r="G143" s="17" t="s">
        <v>14</v>
      </c>
      <c r="H143" s="17" t="s">
        <v>35</v>
      </c>
      <c r="I143" s="17" t="s">
        <v>62</v>
      </c>
      <c r="J143" s="17"/>
      <c r="K143" s="17" t="s">
        <v>519</v>
      </c>
      <c r="L143" s="17" t="s">
        <v>142</v>
      </c>
      <c r="M143" s="19"/>
      <c r="N143" s="17">
        <f t="shared" si="4"/>
        <v>1</v>
      </c>
      <c r="O143" s="22">
        <f t="shared" si="5"/>
        <v>0</v>
      </c>
      <c r="P143" s="17"/>
    </row>
    <row r="144" spans="1:16" ht="28.8" x14ac:dyDescent="0.25">
      <c r="A144" s="17">
        <v>143</v>
      </c>
      <c r="B144" s="17" t="s">
        <v>192</v>
      </c>
      <c r="C144" s="17" t="s">
        <v>555</v>
      </c>
      <c r="D144" s="17">
        <v>1</v>
      </c>
      <c r="E144" s="17" t="s">
        <v>583</v>
      </c>
      <c r="F144" s="17">
        <v>2</v>
      </c>
      <c r="G144" s="17" t="s">
        <v>14</v>
      </c>
      <c r="H144" s="17" t="s">
        <v>35</v>
      </c>
      <c r="I144" s="17" t="s">
        <v>62</v>
      </c>
      <c r="J144" s="17"/>
      <c r="K144" s="17" t="s">
        <v>519</v>
      </c>
      <c r="L144" s="17" t="s">
        <v>142</v>
      </c>
      <c r="M144" s="19"/>
      <c r="N144" s="17">
        <f t="shared" si="4"/>
        <v>2</v>
      </c>
      <c r="O144" s="22">
        <f t="shared" si="5"/>
        <v>0</v>
      </c>
      <c r="P144" s="17"/>
    </row>
    <row r="145" spans="1:16" ht="28.8" x14ac:dyDescent="0.25">
      <c r="A145" s="17">
        <v>144</v>
      </c>
      <c r="B145" s="17" t="s">
        <v>192</v>
      </c>
      <c r="C145" s="17" t="s">
        <v>555</v>
      </c>
      <c r="D145" s="17">
        <v>1</v>
      </c>
      <c r="E145" s="17" t="s">
        <v>582</v>
      </c>
      <c r="F145" s="17">
        <v>2</v>
      </c>
      <c r="G145" s="17" t="s">
        <v>14</v>
      </c>
      <c r="H145" s="17" t="s">
        <v>35</v>
      </c>
      <c r="I145" s="17" t="s">
        <v>62</v>
      </c>
      <c r="J145" s="17"/>
      <c r="K145" s="17" t="s">
        <v>519</v>
      </c>
      <c r="L145" s="17" t="s">
        <v>142</v>
      </c>
      <c r="M145" s="19"/>
      <c r="N145" s="17">
        <f t="shared" si="4"/>
        <v>2</v>
      </c>
      <c r="O145" s="22">
        <f t="shared" si="5"/>
        <v>0</v>
      </c>
      <c r="P145" s="17"/>
    </row>
    <row r="146" spans="1:16" ht="28.8" x14ac:dyDescent="0.25">
      <c r="A146" s="17">
        <v>145</v>
      </c>
      <c r="B146" s="17" t="s">
        <v>192</v>
      </c>
      <c r="C146" s="17" t="s">
        <v>555</v>
      </c>
      <c r="D146" s="17">
        <v>1</v>
      </c>
      <c r="E146" s="17" t="s">
        <v>584</v>
      </c>
      <c r="F146" s="17">
        <v>1</v>
      </c>
      <c r="G146" s="17" t="s">
        <v>14</v>
      </c>
      <c r="H146" s="17" t="s">
        <v>35</v>
      </c>
      <c r="I146" s="17" t="s">
        <v>32</v>
      </c>
      <c r="J146" s="17"/>
      <c r="K146" s="17" t="s">
        <v>80</v>
      </c>
      <c r="L146" s="17" t="s">
        <v>142</v>
      </c>
      <c r="M146" s="19"/>
      <c r="N146" s="17">
        <f t="shared" si="4"/>
        <v>1</v>
      </c>
      <c r="O146" s="22">
        <f t="shared" si="5"/>
        <v>0</v>
      </c>
      <c r="P146" s="17"/>
    </row>
    <row r="147" spans="1:16" x14ac:dyDescent="0.25">
      <c r="A147" s="17">
        <v>146</v>
      </c>
      <c r="B147" s="17" t="s">
        <v>192</v>
      </c>
      <c r="C147" s="17" t="s">
        <v>555</v>
      </c>
      <c r="D147" s="17">
        <v>1</v>
      </c>
      <c r="E147" s="17" t="s">
        <v>585</v>
      </c>
      <c r="F147" s="17">
        <v>1</v>
      </c>
      <c r="G147" s="17" t="s">
        <v>14</v>
      </c>
      <c r="H147" s="17" t="s">
        <v>35</v>
      </c>
      <c r="I147" s="17" t="s">
        <v>62</v>
      </c>
      <c r="J147" s="17"/>
      <c r="K147" s="17" t="s">
        <v>519</v>
      </c>
      <c r="L147" s="17" t="s">
        <v>142</v>
      </c>
      <c r="M147" s="19"/>
      <c r="N147" s="17">
        <f t="shared" si="4"/>
        <v>1</v>
      </c>
      <c r="O147" s="22">
        <f t="shared" si="5"/>
        <v>0</v>
      </c>
      <c r="P147" s="17"/>
    </row>
    <row r="148" spans="1:16" x14ac:dyDescent="0.25">
      <c r="A148" s="17">
        <v>147</v>
      </c>
      <c r="B148" s="17" t="s">
        <v>192</v>
      </c>
      <c r="C148" s="17" t="s">
        <v>49</v>
      </c>
      <c r="D148" s="17">
        <v>1</v>
      </c>
      <c r="E148" s="17" t="s">
        <v>586</v>
      </c>
      <c r="F148" s="17">
        <v>1</v>
      </c>
      <c r="G148" s="17" t="s">
        <v>14</v>
      </c>
      <c r="H148" s="17" t="s">
        <v>0</v>
      </c>
      <c r="I148" s="17" t="s">
        <v>32</v>
      </c>
      <c r="J148" s="17"/>
      <c r="K148" s="17" t="s">
        <v>541</v>
      </c>
      <c r="L148" s="17" t="s">
        <v>587</v>
      </c>
      <c r="M148" s="19">
        <v>151.51</v>
      </c>
      <c r="N148" s="17">
        <f t="shared" si="4"/>
        <v>1</v>
      </c>
      <c r="O148" s="22">
        <f t="shared" si="5"/>
        <v>151.51</v>
      </c>
      <c r="P148" s="17"/>
    </row>
    <row r="149" spans="1:16" x14ac:dyDescent="0.25">
      <c r="A149" s="17">
        <v>148</v>
      </c>
      <c r="B149" s="17" t="s">
        <v>192</v>
      </c>
      <c r="C149" s="17" t="s">
        <v>555</v>
      </c>
      <c r="D149" s="17">
        <v>1</v>
      </c>
      <c r="E149" s="17" t="s">
        <v>588</v>
      </c>
      <c r="F149" s="17">
        <v>10</v>
      </c>
      <c r="G149" s="17" t="s">
        <v>14</v>
      </c>
      <c r="H149" s="17" t="s">
        <v>0</v>
      </c>
      <c r="I149" s="17" t="s">
        <v>62</v>
      </c>
      <c r="J149" s="17"/>
      <c r="K149" s="17" t="s">
        <v>541</v>
      </c>
      <c r="L149" s="17" t="s">
        <v>587</v>
      </c>
      <c r="M149" s="19">
        <v>90</v>
      </c>
      <c r="N149" s="17">
        <f t="shared" si="4"/>
        <v>10</v>
      </c>
      <c r="O149" s="22">
        <f t="shared" si="5"/>
        <v>900</v>
      </c>
      <c r="P149" s="17"/>
    </row>
    <row r="150" spans="1:16" x14ac:dyDescent="0.25">
      <c r="A150" s="17">
        <v>149</v>
      </c>
      <c r="B150" s="17" t="s">
        <v>192</v>
      </c>
      <c r="C150" s="17" t="s">
        <v>555</v>
      </c>
      <c r="D150" s="17">
        <v>1</v>
      </c>
      <c r="E150" s="17" t="s">
        <v>589</v>
      </c>
      <c r="F150" s="17">
        <v>14</v>
      </c>
      <c r="G150" s="17" t="s">
        <v>14</v>
      </c>
      <c r="H150" s="17" t="s">
        <v>23</v>
      </c>
      <c r="I150" s="17" t="s">
        <v>64</v>
      </c>
      <c r="J150" s="17"/>
      <c r="K150" s="17" t="s">
        <v>146</v>
      </c>
      <c r="L150" s="17" t="s">
        <v>141</v>
      </c>
      <c r="M150" s="19">
        <v>2</v>
      </c>
      <c r="N150" s="17">
        <f t="shared" si="4"/>
        <v>14</v>
      </c>
      <c r="O150" s="22">
        <f t="shared" si="5"/>
        <v>28</v>
      </c>
      <c r="P150" s="17"/>
    </row>
    <row r="151" spans="1:16" ht="28.8" x14ac:dyDescent="0.25">
      <c r="A151" s="17">
        <v>150</v>
      </c>
      <c r="B151" s="17" t="s">
        <v>192</v>
      </c>
      <c r="C151" s="17" t="s">
        <v>555</v>
      </c>
      <c r="D151" s="17">
        <v>1</v>
      </c>
      <c r="E151" s="17" t="s">
        <v>590</v>
      </c>
      <c r="F151" s="17">
        <v>1</v>
      </c>
      <c r="G151" s="17" t="s">
        <v>14</v>
      </c>
      <c r="H151" s="17" t="s">
        <v>23</v>
      </c>
      <c r="I151" s="17" t="s">
        <v>62</v>
      </c>
      <c r="J151" s="17"/>
      <c r="K151" s="17" t="s">
        <v>591</v>
      </c>
      <c r="L151" s="17" t="s">
        <v>141</v>
      </c>
      <c r="M151" s="19"/>
      <c r="N151" s="17">
        <f t="shared" si="4"/>
        <v>1</v>
      </c>
      <c r="O151" s="22">
        <f t="shared" si="5"/>
        <v>0</v>
      </c>
      <c r="P151" s="17"/>
    </row>
    <row r="152" spans="1:16" x14ac:dyDescent="0.25">
      <c r="A152" s="17">
        <v>151</v>
      </c>
      <c r="B152" s="17" t="s">
        <v>192</v>
      </c>
      <c r="C152" s="17" t="s">
        <v>555</v>
      </c>
      <c r="D152" s="17">
        <v>1</v>
      </c>
      <c r="E152" s="17" t="s">
        <v>592</v>
      </c>
      <c r="F152" s="17">
        <v>2</v>
      </c>
      <c r="G152" s="17" t="s">
        <v>14</v>
      </c>
      <c r="H152" s="17" t="s">
        <v>23</v>
      </c>
      <c r="I152" s="17" t="s">
        <v>62</v>
      </c>
      <c r="J152" s="17"/>
      <c r="K152" s="17" t="s">
        <v>591</v>
      </c>
      <c r="L152" s="17" t="s">
        <v>141</v>
      </c>
      <c r="M152" s="19"/>
      <c r="N152" s="17">
        <f t="shared" si="4"/>
        <v>2</v>
      </c>
      <c r="O152" s="22">
        <f t="shared" si="5"/>
        <v>0</v>
      </c>
      <c r="P152" s="17"/>
    </row>
    <row r="153" spans="1:16" ht="28.8" x14ac:dyDescent="0.25">
      <c r="A153" s="17">
        <v>152</v>
      </c>
      <c r="B153" s="17" t="s">
        <v>192</v>
      </c>
      <c r="C153" s="17" t="s">
        <v>49</v>
      </c>
      <c r="D153" s="17">
        <v>1</v>
      </c>
      <c r="E153" s="17" t="s">
        <v>593</v>
      </c>
      <c r="F153" s="17">
        <v>2</v>
      </c>
      <c r="G153" s="17" t="s">
        <v>13</v>
      </c>
      <c r="H153" s="17" t="s">
        <v>28</v>
      </c>
      <c r="I153" s="17" t="s">
        <v>64</v>
      </c>
      <c r="J153" s="17" t="s">
        <v>333</v>
      </c>
      <c r="K153" s="17" t="s">
        <v>115</v>
      </c>
      <c r="L153" s="17"/>
      <c r="M153" s="19">
        <v>499</v>
      </c>
      <c r="N153" s="17">
        <f t="shared" si="4"/>
        <v>2</v>
      </c>
      <c r="O153" s="22">
        <f t="shared" si="5"/>
        <v>998</v>
      </c>
      <c r="P153" s="17"/>
    </row>
    <row r="154" spans="1:16" x14ac:dyDescent="0.25">
      <c r="A154" s="17">
        <v>153</v>
      </c>
      <c r="B154" s="17" t="s">
        <v>192</v>
      </c>
      <c r="C154" s="17" t="s">
        <v>555</v>
      </c>
      <c r="D154" s="17">
        <v>1</v>
      </c>
      <c r="E154" s="17" t="s">
        <v>594</v>
      </c>
      <c r="F154" s="17">
        <v>1</v>
      </c>
      <c r="G154" s="17" t="s">
        <v>13</v>
      </c>
      <c r="H154" s="17" t="s">
        <v>28</v>
      </c>
      <c r="I154" s="17" t="s">
        <v>64</v>
      </c>
      <c r="J154" s="17" t="s">
        <v>595</v>
      </c>
      <c r="K154" s="17" t="s">
        <v>115</v>
      </c>
      <c r="L154" s="17"/>
      <c r="M154" s="19">
        <v>369</v>
      </c>
      <c r="N154" s="17">
        <f t="shared" si="4"/>
        <v>1</v>
      </c>
      <c r="O154" s="22">
        <f t="shared" si="5"/>
        <v>369</v>
      </c>
      <c r="P154" s="17"/>
    </row>
    <row r="155" spans="1:16" ht="28.8" x14ac:dyDescent="0.25">
      <c r="A155" s="17">
        <v>154</v>
      </c>
      <c r="B155" s="17" t="s">
        <v>192</v>
      </c>
      <c r="C155" s="17" t="s">
        <v>555</v>
      </c>
      <c r="D155" s="17">
        <v>1</v>
      </c>
      <c r="E155" s="17" t="s">
        <v>394</v>
      </c>
      <c r="F155" s="17">
        <v>1</v>
      </c>
      <c r="G155" s="17" t="s">
        <v>13</v>
      </c>
      <c r="H155" s="17" t="s">
        <v>28</v>
      </c>
      <c r="I155" s="17" t="s">
        <v>64</v>
      </c>
      <c r="J155" s="17" t="s">
        <v>395</v>
      </c>
      <c r="K155" s="17" t="s">
        <v>115</v>
      </c>
      <c r="L155" s="17"/>
      <c r="M155" s="19">
        <v>89</v>
      </c>
      <c r="N155" s="17">
        <f t="shared" si="4"/>
        <v>1</v>
      </c>
      <c r="O155" s="22">
        <f t="shared" si="5"/>
        <v>89</v>
      </c>
      <c r="P155" s="17"/>
    </row>
    <row r="156" spans="1:16" ht="28.8" x14ac:dyDescent="0.25">
      <c r="A156" s="17">
        <v>155</v>
      </c>
      <c r="B156" s="17" t="s">
        <v>192</v>
      </c>
      <c r="C156" s="17" t="s">
        <v>555</v>
      </c>
      <c r="D156" s="17">
        <v>1</v>
      </c>
      <c r="E156" s="17" t="s">
        <v>194</v>
      </c>
      <c r="F156" s="17">
        <v>1</v>
      </c>
      <c r="G156" s="17" t="s">
        <v>13</v>
      </c>
      <c r="H156" s="17" t="s">
        <v>28</v>
      </c>
      <c r="I156" s="17" t="s">
        <v>64</v>
      </c>
      <c r="J156" s="17" t="s">
        <v>528</v>
      </c>
      <c r="K156" s="17" t="s">
        <v>115</v>
      </c>
      <c r="L156" s="17"/>
      <c r="M156" s="19">
        <v>899</v>
      </c>
      <c r="N156" s="17">
        <f t="shared" si="4"/>
        <v>1</v>
      </c>
      <c r="O156" s="22">
        <f t="shared" si="5"/>
        <v>899</v>
      </c>
      <c r="P156" s="17"/>
    </row>
    <row r="157" spans="1:16" ht="28.8" x14ac:dyDescent="0.25">
      <c r="A157" s="17">
        <v>156</v>
      </c>
      <c r="B157" s="17" t="s">
        <v>192</v>
      </c>
      <c r="C157" s="17" t="s">
        <v>555</v>
      </c>
      <c r="D157" s="17">
        <v>1</v>
      </c>
      <c r="E157" s="17" t="s">
        <v>263</v>
      </c>
      <c r="F157" s="17">
        <v>2</v>
      </c>
      <c r="G157" s="17" t="s">
        <v>13</v>
      </c>
      <c r="H157" s="17" t="s">
        <v>28</v>
      </c>
      <c r="I157" s="17" t="s">
        <v>64</v>
      </c>
      <c r="J157" s="17" t="s">
        <v>264</v>
      </c>
      <c r="K157" s="17" t="s">
        <v>115</v>
      </c>
      <c r="L157" s="17"/>
      <c r="M157" s="19">
        <v>399</v>
      </c>
      <c r="N157" s="17">
        <f t="shared" si="4"/>
        <v>2</v>
      </c>
      <c r="O157" s="22">
        <f t="shared" si="5"/>
        <v>798</v>
      </c>
      <c r="P157" s="17"/>
    </row>
    <row r="158" spans="1:16" ht="28.8" x14ac:dyDescent="0.25">
      <c r="A158" s="17">
        <v>157</v>
      </c>
      <c r="B158" s="17" t="s">
        <v>192</v>
      </c>
      <c r="C158" s="17" t="s">
        <v>555</v>
      </c>
      <c r="D158" s="17">
        <v>1</v>
      </c>
      <c r="E158" s="17" t="s">
        <v>237</v>
      </c>
      <c r="F158" s="17">
        <v>1</v>
      </c>
      <c r="G158" s="17" t="s">
        <v>13</v>
      </c>
      <c r="H158" s="17" t="s">
        <v>28</v>
      </c>
      <c r="I158" s="17" t="s">
        <v>64</v>
      </c>
      <c r="J158" s="17" t="s">
        <v>136</v>
      </c>
      <c r="K158" s="17" t="s">
        <v>115</v>
      </c>
      <c r="L158" s="17"/>
      <c r="M158" s="19">
        <v>199</v>
      </c>
      <c r="N158" s="17">
        <f t="shared" si="4"/>
        <v>1</v>
      </c>
      <c r="O158" s="22">
        <f t="shared" si="5"/>
        <v>199</v>
      </c>
      <c r="P158" s="17"/>
    </row>
    <row r="159" spans="1:16" x14ac:dyDescent="0.25">
      <c r="A159" s="17">
        <v>158</v>
      </c>
      <c r="B159" s="17" t="s">
        <v>192</v>
      </c>
      <c r="C159" s="17" t="s">
        <v>555</v>
      </c>
      <c r="D159" s="17">
        <v>1</v>
      </c>
      <c r="E159" s="17" t="s">
        <v>596</v>
      </c>
      <c r="F159" s="17">
        <v>1</v>
      </c>
      <c r="G159" s="17" t="s">
        <v>21</v>
      </c>
      <c r="H159" s="17" t="s">
        <v>26</v>
      </c>
      <c r="I159" s="17" t="s">
        <v>64</v>
      </c>
      <c r="J159" s="17" t="s">
        <v>230</v>
      </c>
      <c r="K159" s="17" t="s">
        <v>231</v>
      </c>
      <c r="L159" s="17"/>
      <c r="M159" s="19">
        <v>2670</v>
      </c>
      <c r="N159" s="17">
        <f t="shared" si="4"/>
        <v>1</v>
      </c>
      <c r="O159" s="22">
        <f t="shared" si="5"/>
        <v>2670</v>
      </c>
      <c r="P159" s="17"/>
    </row>
    <row r="160" spans="1:16" x14ac:dyDescent="0.25">
      <c r="A160" s="17">
        <v>159</v>
      </c>
      <c r="B160" s="17" t="s">
        <v>192</v>
      </c>
      <c r="C160" s="17" t="s">
        <v>555</v>
      </c>
      <c r="D160" s="17">
        <v>1</v>
      </c>
      <c r="E160" s="17" t="s">
        <v>195</v>
      </c>
      <c r="F160" s="18">
        <v>1</v>
      </c>
      <c r="G160" s="17" t="s">
        <v>21</v>
      </c>
      <c r="H160" s="17" t="s">
        <v>26</v>
      </c>
      <c r="I160" s="17" t="s">
        <v>64</v>
      </c>
      <c r="J160" s="17" t="s">
        <v>196</v>
      </c>
      <c r="K160" s="17" t="s">
        <v>197</v>
      </c>
      <c r="L160" s="17"/>
      <c r="M160" s="17">
        <v>3929</v>
      </c>
      <c r="N160" s="17">
        <f t="shared" si="4"/>
        <v>1</v>
      </c>
      <c r="O160" s="22">
        <f t="shared" si="5"/>
        <v>3929</v>
      </c>
      <c r="P160" s="17"/>
    </row>
    <row r="161" spans="1:16" x14ac:dyDescent="0.25">
      <c r="A161" s="17">
        <v>160</v>
      </c>
      <c r="B161" s="17" t="s">
        <v>192</v>
      </c>
      <c r="C161" s="17" t="s">
        <v>555</v>
      </c>
      <c r="D161" s="17">
        <v>1</v>
      </c>
      <c r="E161" s="17" t="s">
        <v>597</v>
      </c>
      <c r="F161" s="18">
        <v>1</v>
      </c>
      <c r="G161" s="17" t="s">
        <v>14</v>
      </c>
      <c r="H161" s="17" t="s">
        <v>23</v>
      </c>
      <c r="I161" s="17" t="s">
        <v>62</v>
      </c>
      <c r="J161" s="17"/>
      <c r="K161" s="17" t="s">
        <v>591</v>
      </c>
      <c r="L161" s="17" t="s">
        <v>141</v>
      </c>
      <c r="M161" s="19">
        <v>520</v>
      </c>
      <c r="N161" s="17">
        <f>D161*F161</f>
        <v>1</v>
      </c>
      <c r="O161" s="22">
        <f>M161*N161</f>
        <v>520</v>
      </c>
      <c r="P161" s="17"/>
    </row>
    <row r="162" spans="1:16" ht="28.8" x14ac:dyDescent="0.25">
      <c r="A162" s="17">
        <v>161</v>
      </c>
      <c r="B162" s="17" t="s">
        <v>192</v>
      </c>
      <c r="C162" s="17" t="s">
        <v>49</v>
      </c>
      <c r="D162" s="17">
        <v>1</v>
      </c>
      <c r="E162" s="17" t="s">
        <v>598</v>
      </c>
      <c r="F162" s="17">
        <v>2</v>
      </c>
      <c r="G162" s="17" t="s">
        <v>14</v>
      </c>
      <c r="H162" s="17" t="s">
        <v>38</v>
      </c>
      <c r="I162" s="17" t="s">
        <v>64</v>
      </c>
      <c r="J162" s="17"/>
      <c r="K162" s="17" t="s">
        <v>188</v>
      </c>
      <c r="L162" s="17" t="s">
        <v>599</v>
      </c>
      <c r="M162" s="19">
        <v>89</v>
      </c>
      <c r="N162" s="17">
        <f t="shared" si="4"/>
        <v>2</v>
      </c>
      <c r="O162" s="22">
        <f t="shared" si="5"/>
        <v>178</v>
      </c>
      <c r="P162" s="17"/>
    </row>
    <row r="163" spans="1:16" x14ac:dyDescent="0.25">
      <c r="A163" s="17">
        <v>162</v>
      </c>
      <c r="B163" s="17" t="s">
        <v>192</v>
      </c>
      <c r="C163" s="17" t="s">
        <v>555</v>
      </c>
      <c r="D163" s="17">
        <v>1</v>
      </c>
      <c r="E163" s="17" t="s">
        <v>600</v>
      </c>
      <c r="F163" s="17">
        <v>2</v>
      </c>
      <c r="G163" s="17" t="s">
        <v>14</v>
      </c>
      <c r="H163" s="17" t="s">
        <v>38</v>
      </c>
      <c r="I163" s="17" t="s">
        <v>64</v>
      </c>
      <c r="J163" s="17" t="s">
        <v>601</v>
      </c>
      <c r="K163" s="17" t="s">
        <v>179</v>
      </c>
      <c r="L163" s="17" t="s">
        <v>180</v>
      </c>
      <c r="M163" s="19">
        <v>1.5</v>
      </c>
      <c r="N163" s="17">
        <f t="shared" si="4"/>
        <v>2</v>
      </c>
      <c r="O163" s="22">
        <f t="shared" si="5"/>
        <v>3</v>
      </c>
      <c r="P163" s="17"/>
    </row>
    <row r="164" spans="1:16" ht="28.8" x14ac:dyDescent="0.25">
      <c r="A164" s="17">
        <v>163</v>
      </c>
      <c r="B164" s="17" t="s">
        <v>192</v>
      </c>
      <c r="C164" s="17" t="s">
        <v>555</v>
      </c>
      <c r="D164" s="17">
        <v>1</v>
      </c>
      <c r="E164" s="17" t="s">
        <v>602</v>
      </c>
      <c r="F164" s="17">
        <v>72</v>
      </c>
      <c r="G164" s="17" t="s">
        <v>14</v>
      </c>
      <c r="H164" s="17" t="s">
        <v>38</v>
      </c>
      <c r="I164" s="17" t="s">
        <v>64</v>
      </c>
      <c r="J164" s="17" t="s">
        <v>603</v>
      </c>
      <c r="K164" s="17" t="s">
        <v>179</v>
      </c>
      <c r="L164" s="17" t="s">
        <v>180</v>
      </c>
      <c r="M164" s="19">
        <v>0.75</v>
      </c>
      <c r="N164" s="17">
        <f t="shared" si="4"/>
        <v>72</v>
      </c>
      <c r="O164" s="22">
        <f t="shared" si="5"/>
        <v>54</v>
      </c>
      <c r="P164" s="17"/>
    </row>
    <row r="165" spans="1:16" ht="28.8" x14ac:dyDescent="0.25">
      <c r="A165" s="17">
        <v>164</v>
      </c>
      <c r="B165" s="17" t="s">
        <v>192</v>
      </c>
      <c r="C165" s="17" t="s">
        <v>555</v>
      </c>
      <c r="D165" s="17">
        <v>1</v>
      </c>
      <c r="E165" s="17" t="s">
        <v>604</v>
      </c>
      <c r="F165" s="17">
        <v>1</v>
      </c>
      <c r="G165" s="17" t="s">
        <v>14</v>
      </c>
      <c r="H165" s="17" t="s">
        <v>38</v>
      </c>
      <c r="I165" s="17" t="s">
        <v>64</v>
      </c>
      <c r="J165" s="17" t="s">
        <v>605</v>
      </c>
      <c r="K165" s="17" t="s">
        <v>179</v>
      </c>
      <c r="L165" s="17" t="s">
        <v>180</v>
      </c>
      <c r="M165" s="19">
        <v>3.5</v>
      </c>
      <c r="N165" s="17">
        <f t="shared" si="4"/>
        <v>1</v>
      </c>
      <c r="O165" s="22">
        <f t="shared" si="5"/>
        <v>3.5</v>
      </c>
      <c r="P165" s="17"/>
    </row>
    <row r="166" spans="1:16" x14ac:dyDescent="0.25">
      <c r="A166" s="17">
        <v>165</v>
      </c>
      <c r="B166" s="17" t="s">
        <v>192</v>
      </c>
      <c r="C166" s="17" t="s">
        <v>555</v>
      </c>
      <c r="D166" s="17">
        <v>1</v>
      </c>
      <c r="E166" s="17" t="s">
        <v>606</v>
      </c>
      <c r="F166" s="17">
        <v>2</v>
      </c>
      <c r="G166" s="17" t="s">
        <v>14</v>
      </c>
      <c r="H166" s="17" t="s">
        <v>38</v>
      </c>
      <c r="I166" s="17" t="s">
        <v>64</v>
      </c>
      <c r="J166" s="17" t="s">
        <v>275</v>
      </c>
      <c r="K166" s="17" t="s">
        <v>179</v>
      </c>
      <c r="L166" s="17" t="s">
        <v>180</v>
      </c>
      <c r="M166" s="19">
        <v>3.5</v>
      </c>
      <c r="N166" s="17">
        <f t="shared" si="4"/>
        <v>2</v>
      </c>
      <c r="O166" s="22">
        <f t="shared" si="5"/>
        <v>7</v>
      </c>
      <c r="P166" s="17"/>
    </row>
    <row r="167" spans="1:16" x14ac:dyDescent="0.25">
      <c r="A167" s="17">
        <v>166</v>
      </c>
      <c r="B167" s="17" t="s">
        <v>192</v>
      </c>
      <c r="C167" s="17" t="s">
        <v>555</v>
      </c>
      <c r="D167" s="17">
        <v>1</v>
      </c>
      <c r="E167" s="17" t="s">
        <v>607</v>
      </c>
      <c r="F167" s="17">
        <v>2</v>
      </c>
      <c r="G167" s="17" t="s">
        <v>14</v>
      </c>
      <c r="H167" s="17" t="s">
        <v>38</v>
      </c>
      <c r="I167" s="17" t="s">
        <v>64</v>
      </c>
      <c r="J167" s="17" t="s">
        <v>608</v>
      </c>
      <c r="K167" s="17" t="s">
        <v>179</v>
      </c>
      <c r="L167" s="17" t="s">
        <v>180</v>
      </c>
      <c r="M167" s="19">
        <v>1.7</v>
      </c>
      <c r="N167" s="17">
        <f t="shared" si="4"/>
        <v>2</v>
      </c>
      <c r="O167" s="22">
        <f t="shared" si="5"/>
        <v>3.4</v>
      </c>
      <c r="P167" s="17"/>
    </row>
    <row r="168" spans="1:16" x14ac:dyDescent="0.25">
      <c r="A168" s="17">
        <v>167</v>
      </c>
      <c r="B168" s="17" t="s">
        <v>192</v>
      </c>
      <c r="C168" s="17" t="s">
        <v>555</v>
      </c>
      <c r="D168" s="17">
        <v>1</v>
      </c>
      <c r="E168" s="17" t="s">
        <v>609</v>
      </c>
      <c r="F168" s="17">
        <v>2</v>
      </c>
      <c r="G168" s="17" t="s">
        <v>14</v>
      </c>
      <c r="H168" s="17" t="s">
        <v>38</v>
      </c>
      <c r="I168" s="17" t="s">
        <v>64</v>
      </c>
      <c r="J168" s="24" t="s">
        <v>610</v>
      </c>
      <c r="K168" s="17" t="s">
        <v>611</v>
      </c>
      <c r="L168" s="17" t="s">
        <v>612</v>
      </c>
      <c r="M168" s="19">
        <v>2.2000000000000002</v>
      </c>
      <c r="N168" s="17">
        <f t="shared" si="4"/>
        <v>2</v>
      </c>
      <c r="O168" s="22">
        <f t="shared" si="5"/>
        <v>4.4000000000000004</v>
      </c>
      <c r="P168" s="17"/>
    </row>
    <row r="169" spans="1:16" x14ac:dyDescent="0.25">
      <c r="A169" s="17">
        <v>168</v>
      </c>
      <c r="B169" s="17" t="s">
        <v>192</v>
      </c>
      <c r="C169" s="17" t="s">
        <v>555</v>
      </c>
      <c r="D169" s="17">
        <v>1</v>
      </c>
      <c r="E169" s="17" t="s">
        <v>613</v>
      </c>
      <c r="F169" s="17">
        <v>4</v>
      </c>
      <c r="G169" s="17" t="s">
        <v>14</v>
      </c>
      <c r="H169" s="17" t="s">
        <v>38</v>
      </c>
      <c r="I169" s="17" t="s">
        <v>64</v>
      </c>
      <c r="J169" s="17" t="s">
        <v>614</v>
      </c>
      <c r="K169" s="17" t="s">
        <v>611</v>
      </c>
      <c r="L169" s="17" t="s">
        <v>453</v>
      </c>
      <c r="M169" s="19">
        <f>1.78/10</f>
        <v>0.17799999999999999</v>
      </c>
      <c r="N169" s="17">
        <f t="shared" si="4"/>
        <v>4</v>
      </c>
      <c r="O169" s="22">
        <f t="shared" si="5"/>
        <v>0.71199999999999997</v>
      </c>
      <c r="P169" s="17"/>
    </row>
    <row r="170" spans="1:16" x14ac:dyDescent="0.25">
      <c r="A170" s="17">
        <v>169</v>
      </c>
      <c r="B170" s="17" t="s">
        <v>192</v>
      </c>
      <c r="C170" s="17" t="s">
        <v>555</v>
      </c>
      <c r="D170" s="17">
        <v>1</v>
      </c>
      <c r="E170" s="17" t="s">
        <v>615</v>
      </c>
      <c r="F170" s="17">
        <v>4</v>
      </c>
      <c r="G170" s="17" t="s">
        <v>14</v>
      </c>
      <c r="H170" s="17" t="s">
        <v>38</v>
      </c>
      <c r="I170" s="17" t="s">
        <v>64</v>
      </c>
      <c r="J170" s="17" t="s">
        <v>616</v>
      </c>
      <c r="K170" s="17" t="s">
        <v>611</v>
      </c>
      <c r="L170" s="17" t="s">
        <v>162</v>
      </c>
      <c r="M170" s="19">
        <f>4.11/10</f>
        <v>0.41100000000000003</v>
      </c>
      <c r="N170" s="17">
        <f t="shared" si="4"/>
        <v>4</v>
      </c>
      <c r="O170" s="22">
        <f t="shared" si="5"/>
        <v>1.6440000000000001</v>
      </c>
      <c r="P170" s="17"/>
    </row>
    <row r="171" spans="1:16" x14ac:dyDescent="0.25">
      <c r="A171" s="17">
        <v>170</v>
      </c>
      <c r="B171" s="17" t="s">
        <v>192</v>
      </c>
      <c r="C171" s="17" t="s">
        <v>555</v>
      </c>
      <c r="D171" s="17">
        <v>1</v>
      </c>
      <c r="E171" s="17" t="s">
        <v>617</v>
      </c>
      <c r="F171" s="17">
        <v>4</v>
      </c>
      <c r="G171" s="17" t="s">
        <v>14</v>
      </c>
      <c r="H171" s="17" t="s">
        <v>38</v>
      </c>
      <c r="I171" s="17" t="s">
        <v>64</v>
      </c>
      <c r="J171" s="17" t="s">
        <v>618</v>
      </c>
      <c r="K171" s="17" t="s">
        <v>611</v>
      </c>
      <c r="L171" s="17" t="s">
        <v>162</v>
      </c>
      <c r="M171" s="19">
        <f>4.55/20</f>
        <v>0.22749999999999998</v>
      </c>
      <c r="N171" s="17">
        <f t="shared" si="4"/>
        <v>4</v>
      </c>
      <c r="O171" s="22">
        <f t="shared" si="5"/>
        <v>0.90999999999999992</v>
      </c>
      <c r="P171" s="17"/>
    </row>
    <row r="172" spans="1:16" x14ac:dyDescent="0.25">
      <c r="A172" s="17">
        <v>171</v>
      </c>
      <c r="B172" s="17" t="s">
        <v>192</v>
      </c>
      <c r="C172" s="17" t="s">
        <v>555</v>
      </c>
      <c r="D172" s="17">
        <v>1</v>
      </c>
      <c r="E172" s="17" t="s">
        <v>619</v>
      </c>
      <c r="F172" s="17">
        <v>4</v>
      </c>
      <c r="G172" s="17" t="s">
        <v>14</v>
      </c>
      <c r="H172" s="17" t="s">
        <v>38</v>
      </c>
      <c r="I172" s="17" t="s">
        <v>64</v>
      </c>
      <c r="J172" s="17" t="s">
        <v>620</v>
      </c>
      <c r="K172" s="17" t="s">
        <v>611</v>
      </c>
      <c r="L172" s="17" t="s">
        <v>162</v>
      </c>
      <c r="M172" s="19">
        <f>2.44/10</f>
        <v>0.24399999999999999</v>
      </c>
      <c r="N172" s="17">
        <f t="shared" si="4"/>
        <v>4</v>
      </c>
      <c r="O172" s="22">
        <f t="shared" si="5"/>
        <v>0.97599999999999998</v>
      </c>
      <c r="P172" s="17"/>
    </row>
    <row r="173" spans="1:16" x14ac:dyDescent="0.25">
      <c r="A173" s="17">
        <v>172</v>
      </c>
      <c r="B173" s="17" t="s">
        <v>192</v>
      </c>
      <c r="C173" s="17" t="s">
        <v>555</v>
      </c>
      <c r="D173" s="17">
        <v>1</v>
      </c>
      <c r="E173" s="17" t="s">
        <v>621</v>
      </c>
      <c r="F173" s="17">
        <v>4</v>
      </c>
      <c r="G173" s="17" t="s">
        <v>14</v>
      </c>
      <c r="H173" s="17" t="s">
        <v>38</v>
      </c>
      <c r="I173" s="17" t="s">
        <v>64</v>
      </c>
      <c r="J173" s="17" t="s">
        <v>622</v>
      </c>
      <c r="K173" s="17" t="s">
        <v>611</v>
      </c>
      <c r="L173" s="17" t="s">
        <v>162</v>
      </c>
      <c r="M173" s="19">
        <v>1.49</v>
      </c>
      <c r="N173" s="17">
        <f t="shared" si="4"/>
        <v>4</v>
      </c>
      <c r="O173" s="22">
        <f t="shared" si="5"/>
        <v>5.96</v>
      </c>
      <c r="P173" s="17"/>
    </row>
    <row r="174" spans="1:16" x14ac:dyDescent="0.25">
      <c r="A174" s="17">
        <v>173</v>
      </c>
      <c r="B174" s="17" t="s">
        <v>192</v>
      </c>
      <c r="C174" s="17" t="s">
        <v>555</v>
      </c>
      <c r="D174" s="17">
        <v>1</v>
      </c>
      <c r="E174" s="17" t="s">
        <v>623</v>
      </c>
      <c r="F174" s="17">
        <v>18</v>
      </c>
      <c r="G174" s="17" t="s">
        <v>14</v>
      </c>
      <c r="H174" s="17" t="s">
        <v>38</v>
      </c>
      <c r="I174" s="17" t="s">
        <v>64</v>
      </c>
      <c r="J174" s="17" t="s">
        <v>624</v>
      </c>
      <c r="K174" s="17" t="s">
        <v>611</v>
      </c>
      <c r="L174" s="17" t="s">
        <v>162</v>
      </c>
      <c r="M174" s="19">
        <f>2.4/100</f>
        <v>2.4E-2</v>
      </c>
      <c r="N174" s="17">
        <f t="shared" si="4"/>
        <v>18</v>
      </c>
      <c r="O174" s="22">
        <f t="shared" si="5"/>
        <v>0.432</v>
      </c>
      <c r="P174" s="17"/>
    </row>
    <row r="175" spans="1:16" x14ac:dyDescent="0.25">
      <c r="A175" s="17">
        <v>174</v>
      </c>
      <c r="B175" s="17" t="s">
        <v>192</v>
      </c>
      <c r="C175" s="17" t="s">
        <v>555</v>
      </c>
      <c r="D175" s="17">
        <v>1</v>
      </c>
      <c r="E175" s="17" t="s">
        <v>625</v>
      </c>
      <c r="F175" s="17">
        <v>4</v>
      </c>
      <c r="G175" s="17" t="s">
        <v>14</v>
      </c>
      <c r="H175" s="17" t="s">
        <v>38</v>
      </c>
      <c r="I175" s="17" t="s">
        <v>64</v>
      </c>
      <c r="J175" s="17" t="s">
        <v>626</v>
      </c>
      <c r="K175" s="17" t="s">
        <v>611</v>
      </c>
      <c r="L175" s="17" t="s">
        <v>612</v>
      </c>
      <c r="M175" s="19">
        <f>2.4/20</f>
        <v>0.12</v>
      </c>
      <c r="N175" s="17">
        <f t="shared" si="4"/>
        <v>4</v>
      </c>
      <c r="O175" s="22">
        <f t="shared" si="5"/>
        <v>0.48</v>
      </c>
      <c r="P175" s="17"/>
    </row>
    <row r="176" spans="1:16" x14ac:dyDescent="0.25">
      <c r="A176" s="17">
        <v>175</v>
      </c>
      <c r="B176" s="17" t="s">
        <v>192</v>
      </c>
      <c r="C176" s="17" t="s">
        <v>555</v>
      </c>
      <c r="D176" s="17">
        <v>1</v>
      </c>
      <c r="E176" s="17" t="s">
        <v>627</v>
      </c>
      <c r="F176" s="17">
        <v>4</v>
      </c>
      <c r="G176" s="17" t="s">
        <v>14</v>
      </c>
      <c r="H176" s="17" t="s">
        <v>38</v>
      </c>
      <c r="I176" s="17" t="s">
        <v>64</v>
      </c>
      <c r="J176" s="17" t="s">
        <v>628</v>
      </c>
      <c r="K176" s="17" t="s">
        <v>611</v>
      </c>
      <c r="L176" s="17" t="s">
        <v>612</v>
      </c>
      <c r="M176" s="19">
        <f>3.53/30</f>
        <v>0.11766666666666666</v>
      </c>
      <c r="N176" s="17">
        <f t="shared" si="4"/>
        <v>4</v>
      </c>
      <c r="O176" s="22">
        <f t="shared" si="5"/>
        <v>0.47066666666666662</v>
      </c>
      <c r="P176" s="17"/>
    </row>
    <row r="177" spans="1:16" x14ac:dyDescent="0.25">
      <c r="A177" s="17">
        <v>176</v>
      </c>
      <c r="B177" s="17" t="s">
        <v>192</v>
      </c>
      <c r="C177" s="17" t="s">
        <v>555</v>
      </c>
      <c r="D177" s="17">
        <v>1</v>
      </c>
      <c r="E177" s="17" t="s">
        <v>629</v>
      </c>
      <c r="F177" s="17">
        <v>2</v>
      </c>
      <c r="G177" s="17" t="s">
        <v>14</v>
      </c>
      <c r="H177" s="17" t="s">
        <v>38</v>
      </c>
      <c r="I177" s="17" t="s">
        <v>64</v>
      </c>
      <c r="J177" s="17" t="s">
        <v>630</v>
      </c>
      <c r="K177" s="17" t="s">
        <v>611</v>
      </c>
      <c r="L177" s="17" t="s">
        <v>162</v>
      </c>
      <c r="M177" s="19">
        <f>2.88/10</f>
        <v>0.28799999999999998</v>
      </c>
      <c r="N177" s="17">
        <f t="shared" si="4"/>
        <v>2</v>
      </c>
      <c r="O177" s="22">
        <f t="shared" si="5"/>
        <v>0.57599999999999996</v>
      </c>
      <c r="P177" s="17"/>
    </row>
    <row r="178" spans="1:16" x14ac:dyDescent="0.35">
      <c r="N178" s="14" t="s">
        <v>68</v>
      </c>
      <c r="O178" s="2">
        <f>SUM(表1_3[父模块该物料总价
（计算）])</f>
        <v>34892.070666666681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47"/>
  <sheetViews>
    <sheetView workbookViewId="0">
      <pane ySplit="1" topLeftCell="A11" activePane="bottomLeft" state="frozen"/>
      <selection activeCell="A14" sqref="A14"/>
      <selection pane="bottomLeft" activeCell="J20" sqref="J20"/>
    </sheetView>
  </sheetViews>
  <sheetFormatPr defaultColWidth="12.21875" defaultRowHeight="15.6" x14ac:dyDescent="0.35"/>
  <cols>
    <col min="1" max="1" width="7.109375" style="2" customWidth="1"/>
    <col min="2" max="7" width="12.21875" style="2"/>
    <col min="8" max="8" width="15.21875" style="2" customWidth="1"/>
    <col min="9" max="9" width="15.109375" style="2" customWidth="1"/>
    <col min="10" max="10" width="17.21875" style="2" customWidth="1"/>
    <col min="11" max="11" width="15.109375" style="2" customWidth="1"/>
    <col min="12" max="12" width="14.88671875" style="2" customWidth="1"/>
    <col min="13" max="13" width="14.21875" style="2" customWidth="1"/>
    <col min="14" max="14" width="12.21875" style="14"/>
    <col min="15" max="16384" width="12.21875" style="2"/>
  </cols>
  <sheetData>
    <row r="1" spans="1:16" ht="64.8" x14ac:dyDescent="0.25">
      <c r="A1" s="4" t="s">
        <v>40</v>
      </c>
      <c r="B1" s="8" t="s">
        <v>94</v>
      </c>
      <c r="C1" s="8" t="s">
        <v>95</v>
      </c>
      <c r="D1" s="8" t="s">
        <v>52</v>
      </c>
      <c r="E1" s="8" t="s">
        <v>97</v>
      </c>
      <c r="F1" s="9" t="s">
        <v>98</v>
      </c>
      <c r="G1" s="4" t="s">
        <v>53</v>
      </c>
      <c r="H1" s="4" t="s">
        <v>50</v>
      </c>
      <c r="I1" s="4" t="s">
        <v>51</v>
      </c>
      <c r="J1" s="8" t="s">
        <v>76</v>
      </c>
      <c r="K1" s="8" t="s">
        <v>79</v>
      </c>
      <c r="L1" s="8" t="s">
        <v>74</v>
      </c>
      <c r="M1" s="10" t="s">
        <v>65</v>
      </c>
      <c r="N1" s="11" t="s">
        <v>66</v>
      </c>
      <c r="O1" s="11" t="s">
        <v>67</v>
      </c>
      <c r="P1" s="4" t="s">
        <v>39</v>
      </c>
    </row>
    <row r="2" spans="1:16" s="15" customFormat="1" ht="14.4" x14ac:dyDescent="0.25">
      <c r="A2" s="30">
        <v>1</v>
      </c>
      <c r="B2" s="30" t="s">
        <v>8</v>
      </c>
      <c r="C2" s="30" t="s">
        <v>44</v>
      </c>
      <c r="D2" s="30">
        <v>2</v>
      </c>
      <c r="E2" s="30" t="s">
        <v>631</v>
      </c>
      <c r="F2" s="31">
        <v>1</v>
      </c>
      <c r="G2" s="30" t="s">
        <v>12</v>
      </c>
      <c r="H2" s="30" t="s">
        <v>22</v>
      </c>
      <c r="I2" s="30" t="s">
        <v>61</v>
      </c>
      <c r="J2" s="30"/>
      <c r="K2" s="30" t="s">
        <v>632</v>
      </c>
      <c r="L2" s="30" t="s">
        <v>633</v>
      </c>
      <c r="M2" s="30">
        <v>100</v>
      </c>
      <c r="N2" s="30">
        <v>2</v>
      </c>
      <c r="O2" s="30">
        <v>200</v>
      </c>
      <c r="P2" s="30"/>
    </row>
    <row r="3" spans="1:16" s="15" customFormat="1" ht="28.8" x14ac:dyDescent="0.25">
      <c r="A3" s="30">
        <v>2</v>
      </c>
      <c r="B3" s="30" t="s">
        <v>8</v>
      </c>
      <c r="C3" s="30" t="s">
        <v>44</v>
      </c>
      <c r="D3" s="30">
        <v>2</v>
      </c>
      <c r="E3" s="30" t="s">
        <v>634</v>
      </c>
      <c r="F3" s="31">
        <v>1</v>
      </c>
      <c r="G3" s="30" t="s">
        <v>12</v>
      </c>
      <c r="H3" s="30" t="s">
        <v>37</v>
      </c>
      <c r="I3" s="30" t="s">
        <v>63</v>
      </c>
      <c r="J3" s="30" t="s">
        <v>635</v>
      </c>
      <c r="K3" s="30" t="s">
        <v>636</v>
      </c>
      <c r="L3" s="30" t="s">
        <v>637</v>
      </c>
      <c r="M3" s="30">
        <v>5.3</v>
      </c>
      <c r="N3" s="30">
        <v>2</v>
      </c>
      <c r="O3" s="30">
        <v>10.6</v>
      </c>
      <c r="P3" s="30"/>
    </row>
    <row r="4" spans="1:16" s="15" customFormat="1" ht="14.4" x14ac:dyDescent="0.25">
      <c r="A4" s="30">
        <v>3</v>
      </c>
      <c r="B4" s="30" t="s">
        <v>8</v>
      </c>
      <c r="C4" s="30" t="s">
        <v>44</v>
      </c>
      <c r="D4" s="30">
        <v>2</v>
      </c>
      <c r="E4" s="30" t="s">
        <v>638</v>
      </c>
      <c r="F4" s="31">
        <v>1</v>
      </c>
      <c r="G4" s="30" t="s">
        <v>12</v>
      </c>
      <c r="H4" s="30" t="s">
        <v>27</v>
      </c>
      <c r="I4" s="30" t="s">
        <v>63</v>
      </c>
      <c r="J4" s="30" t="s">
        <v>639</v>
      </c>
      <c r="K4" s="30" t="s">
        <v>640</v>
      </c>
      <c r="L4" s="30" t="s">
        <v>641</v>
      </c>
      <c r="M4" s="30">
        <v>499</v>
      </c>
      <c r="N4" s="30">
        <v>2</v>
      </c>
      <c r="O4" s="30">
        <v>998</v>
      </c>
      <c r="P4" s="30"/>
    </row>
    <row r="5" spans="1:16" s="15" customFormat="1" ht="14.4" x14ac:dyDescent="0.25">
      <c r="A5" s="30">
        <v>4</v>
      </c>
      <c r="B5" s="30" t="s">
        <v>8</v>
      </c>
      <c r="C5" s="30" t="s">
        <v>44</v>
      </c>
      <c r="D5" s="30">
        <v>1</v>
      </c>
      <c r="E5" s="30" t="s">
        <v>642</v>
      </c>
      <c r="F5" s="31">
        <v>1</v>
      </c>
      <c r="G5" s="30" t="s">
        <v>12</v>
      </c>
      <c r="H5" s="30" t="s">
        <v>35</v>
      </c>
      <c r="I5" s="30" t="s">
        <v>31</v>
      </c>
      <c r="J5" s="30"/>
      <c r="K5" s="30" t="s">
        <v>643</v>
      </c>
      <c r="L5" s="30" t="s">
        <v>644</v>
      </c>
      <c r="M5" s="30">
        <v>2.62</v>
      </c>
      <c r="N5" s="30">
        <v>1</v>
      </c>
      <c r="O5" s="30">
        <v>2.62</v>
      </c>
      <c r="P5" s="30"/>
    </row>
    <row r="6" spans="1:16" s="15" customFormat="1" ht="28.8" x14ac:dyDescent="0.25">
      <c r="A6" s="30">
        <v>5</v>
      </c>
      <c r="B6" s="30" t="s">
        <v>8</v>
      </c>
      <c r="C6" s="30" t="s">
        <v>44</v>
      </c>
      <c r="D6" s="30">
        <v>2</v>
      </c>
      <c r="E6" s="30" t="s">
        <v>645</v>
      </c>
      <c r="F6" s="31">
        <v>1</v>
      </c>
      <c r="G6" s="30" t="s">
        <v>12</v>
      </c>
      <c r="H6" s="30" t="s">
        <v>22</v>
      </c>
      <c r="I6" s="30" t="s">
        <v>61</v>
      </c>
      <c r="J6" s="30"/>
      <c r="K6" s="30" t="s">
        <v>632</v>
      </c>
      <c r="L6" s="30" t="s">
        <v>633</v>
      </c>
      <c r="M6" s="30">
        <v>60</v>
      </c>
      <c r="N6" s="30">
        <v>2</v>
      </c>
      <c r="O6" s="30">
        <v>120</v>
      </c>
      <c r="P6" s="30"/>
    </row>
    <row r="7" spans="1:16" s="15" customFormat="1" ht="28.8" x14ac:dyDescent="0.25">
      <c r="A7" s="30">
        <v>6</v>
      </c>
      <c r="B7" s="30" t="s">
        <v>8</v>
      </c>
      <c r="C7" s="30" t="s">
        <v>44</v>
      </c>
      <c r="D7" s="30">
        <v>2</v>
      </c>
      <c r="E7" s="30" t="s">
        <v>646</v>
      </c>
      <c r="F7" s="31">
        <v>1</v>
      </c>
      <c r="G7" s="30" t="s">
        <v>11</v>
      </c>
      <c r="H7" s="30" t="s">
        <v>27</v>
      </c>
      <c r="I7" s="30" t="s">
        <v>61</v>
      </c>
      <c r="J7" s="30" t="s">
        <v>647</v>
      </c>
      <c r="K7" s="30" t="s">
        <v>640</v>
      </c>
      <c r="L7" s="30" t="s">
        <v>648</v>
      </c>
      <c r="M7" s="30">
        <v>299.39999999999998</v>
      </c>
      <c r="N7" s="30">
        <v>2</v>
      </c>
      <c r="O7" s="30">
        <v>598.79999999999995</v>
      </c>
      <c r="P7" s="30"/>
    </row>
    <row r="8" spans="1:16" s="15" customFormat="1" ht="14.4" x14ac:dyDescent="0.25">
      <c r="A8" s="30">
        <v>7</v>
      </c>
      <c r="B8" s="30" t="s">
        <v>8</v>
      </c>
      <c r="C8" s="30" t="s">
        <v>44</v>
      </c>
      <c r="D8" s="30">
        <v>2</v>
      </c>
      <c r="E8" s="30" t="s">
        <v>649</v>
      </c>
      <c r="F8" s="31">
        <v>2</v>
      </c>
      <c r="G8" s="30" t="s">
        <v>12</v>
      </c>
      <c r="H8" s="30" t="s">
        <v>25</v>
      </c>
      <c r="I8" s="30" t="s">
        <v>61</v>
      </c>
      <c r="J8" s="30" t="s">
        <v>650</v>
      </c>
      <c r="K8" s="30" t="s">
        <v>632</v>
      </c>
      <c r="L8" s="30" t="s">
        <v>650</v>
      </c>
      <c r="M8" s="30">
        <v>92.5</v>
      </c>
      <c r="N8" s="30">
        <v>4</v>
      </c>
      <c r="O8" s="30">
        <v>370</v>
      </c>
      <c r="P8" s="30"/>
    </row>
    <row r="9" spans="1:16" s="15" customFormat="1" ht="14.4" x14ac:dyDescent="0.25">
      <c r="A9" s="30">
        <v>8</v>
      </c>
      <c r="B9" s="30" t="s">
        <v>8</v>
      </c>
      <c r="C9" s="30" t="s">
        <v>44</v>
      </c>
      <c r="D9" s="30">
        <v>2</v>
      </c>
      <c r="E9" s="30" t="s">
        <v>651</v>
      </c>
      <c r="F9" s="31">
        <v>2</v>
      </c>
      <c r="G9" s="30" t="s">
        <v>12</v>
      </c>
      <c r="H9" s="30" t="s">
        <v>37</v>
      </c>
      <c r="I9" s="30" t="s">
        <v>63</v>
      </c>
      <c r="J9" s="30" t="s">
        <v>652</v>
      </c>
      <c r="K9" s="30" t="s">
        <v>653</v>
      </c>
      <c r="L9" s="30" t="s">
        <v>654</v>
      </c>
      <c r="M9" s="30">
        <v>6</v>
      </c>
      <c r="N9" s="30">
        <v>4</v>
      </c>
      <c r="O9" s="30">
        <v>24</v>
      </c>
      <c r="P9" s="30"/>
    </row>
    <row r="10" spans="1:16" s="15" customFormat="1" ht="14.4" x14ac:dyDescent="0.25">
      <c r="A10" s="30">
        <v>9</v>
      </c>
      <c r="B10" s="30" t="s">
        <v>8</v>
      </c>
      <c r="C10" s="30" t="s">
        <v>44</v>
      </c>
      <c r="D10" s="30">
        <v>2</v>
      </c>
      <c r="E10" s="30" t="s">
        <v>655</v>
      </c>
      <c r="F10" s="31">
        <v>1</v>
      </c>
      <c r="G10" s="30" t="s">
        <v>12</v>
      </c>
      <c r="H10" s="30" t="s">
        <v>35</v>
      </c>
      <c r="I10" s="30" t="s">
        <v>31</v>
      </c>
      <c r="J10" s="30"/>
      <c r="K10" s="30" t="s">
        <v>643</v>
      </c>
      <c r="L10" s="30" t="s">
        <v>656</v>
      </c>
      <c r="M10" s="30">
        <v>2.62</v>
      </c>
      <c r="N10" s="30">
        <v>2</v>
      </c>
      <c r="O10" s="30">
        <v>5.24</v>
      </c>
      <c r="P10" s="30"/>
    </row>
    <row r="11" spans="1:16" s="15" customFormat="1" ht="28.8" x14ac:dyDescent="0.25">
      <c r="A11" s="30">
        <v>10</v>
      </c>
      <c r="B11" s="30" t="s">
        <v>8</v>
      </c>
      <c r="C11" s="30" t="s">
        <v>44</v>
      </c>
      <c r="D11" s="30">
        <v>2</v>
      </c>
      <c r="E11" s="30" t="s">
        <v>657</v>
      </c>
      <c r="F11" s="31">
        <v>1</v>
      </c>
      <c r="G11" s="30" t="s">
        <v>12</v>
      </c>
      <c r="H11" s="30" t="s">
        <v>35</v>
      </c>
      <c r="I11" s="30" t="s">
        <v>31</v>
      </c>
      <c r="J11" s="30"/>
      <c r="K11" s="30" t="s">
        <v>643</v>
      </c>
      <c r="L11" s="30" t="s">
        <v>656</v>
      </c>
      <c r="M11" s="30">
        <v>2.62</v>
      </c>
      <c r="N11" s="30">
        <v>2</v>
      </c>
      <c r="O11" s="30">
        <v>5.24</v>
      </c>
      <c r="P11" s="30"/>
    </row>
    <row r="12" spans="1:16" s="15" customFormat="1" ht="14.4" x14ac:dyDescent="0.25">
      <c r="A12" s="30">
        <v>11</v>
      </c>
      <c r="B12" s="30" t="s">
        <v>8</v>
      </c>
      <c r="C12" s="30" t="s">
        <v>44</v>
      </c>
      <c r="D12" s="30">
        <v>2</v>
      </c>
      <c r="E12" s="30" t="s">
        <v>658</v>
      </c>
      <c r="F12" s="31">
        <v>1</v>
      </c>
      <c r="G12" s="30" t="s">
        <v>12</v>
      </c>
      <c r="H12" s="30" t="s">
        <v>25</v>
      </c>
      <c r="I12" s="30" t="s">
        <v>63</v>
      </c>
      <c r="J12" s="30" t="s">
        <v>659</v>
      </c>
      <c r="K12" s="30" t="s">
        <v>249</v>
      </c>
      <c r="L12" s="30" t="s">
        <v>660</v>
      </c>
      <c r="M12" s="30">
        <v>14</v>
      </c>
      <c r="N12" s="30">
        <v>2</v>
      </c>
      <c r="O12" s="30">
        <v>28</v>
      </c>
      <c r="P12" s="30"/>
    </row>
    <row r="13" spans="1:16" s="15" customFormat="1" ht="14.4" x14ac:dyDescent="0.25">
      <c r="A13" s="30">
        <v>12</v>
      </c>
      <c r="B13" s="30" t="s">
        <v>8</v>
      </c>
      <c r="C13" s="30" t="s">
        <v>44</v>
      </c>
      <c r="D13" s="30">
        <v>2</v>
      </c>
      <c r="E13" s="30" t="s">
        <v>651</v>
      </c>
      <c r="F13" s="31">
        <v>2</v>
      </c>
      <c r="G13" s="30" t="s">
        <v>12</v>
      </c>
      <c r="H13" s="30" t="s">
        <v>37</v>
      </c>
      <c r="I13" s="30" t="s">
        <v>63</v>
      </c>
      <c r="J13" s="30" t="s">
        <v>661</v>
      </c>
      <c r="K13" s="30" t="s">
        <v>653</v>
      </c>
      <c r="L13" s="30" t="s">
        <v>662</v>
      </c>
      <c r="M13" s="30">
        <v>6</v>
      </c>
      <c r="N13" s="30">
        <v>4</v>
      </c>
      <c r="O13" s="30">
        <v>24</v>
      </c>
      <c r="P13" s="30"/>
    </row>
    <row r="14" spans="1:16" ht="31.2" x14ac:dyDescent="0.25">
      <c r="A14" s="25">
        <v>13</v>
      </c>
      <c r="B14" s="39" t="s">
        <v>8</v>
      </c>
      <c r="C14" s="39" t="s">
        <v>663</v>
      </c>
      <c r="D14" s="39">
        <v>1</v>
      </c>
      <c r="E14" s="39" t="s">
        <v>664</v>
      </c>
      <c r="F14" s="42">
        <v>1</v>
      </c>
      <c r="G14" s="39" t="s">
        <v>12</v>
      </c>
      <c r="H14" s="39" t="s">
        <v>33</v>
      </c>
      <c r="I14" s="39" t="s">
        <v>61</v>
      </c>
      <c r="J14" s="39"/>
      <c r="K14" s="39" t="s">
        <v>632</v>
      </c>
      <c r="L14" s="43" t="s">
        <v>665</v>
      </c>
      <c r="M14" s="39">
        <v>70</v>
      </c>
      <c r="N14" s="39">
        <v>1</v>
      </c>
      <c r="O14" s="39">
        <v>70</v>
      </c>
      <c r="P14" s="39"/>
    </row>
    <row r="15" spans="1:16" ht="31.2" x14ac:dyDescent="0.25">
      <c r="A15" s="25">
        <v>14</v>
      </c>
      <c r="B15" s="39" t="s">
        <v>8</v>
      </c>
      <c r="C15" s="39" t="s">
        <v>666</v>
      </c>
      <c r="D15" s="39">
        <v>1</v>
      </c>
      <c r="E15" s="39" t="s">
        <v>667</v>
      </c>
      <c r="F15" s="42">
        <v>37</v>
      </c>
      <c r="G15" s="39" t="s">
        <v>12</v>
      </c>
      <c r="H15" s="39" t="s">
        <v>35</v>
      </c>
      <c r="I15" s="39" t="s">
        <v>31</v>
      </c>
      <c r="J15" s="39"/>
      <c r="K15" s="39" t="s">
        <v>643</v>
      </c>
      <c r="L15" s="43" t="s">
        <v>644</v>
      </c>
      <c r="M15" s="39">
        <v>2.62</v>
      </c>
      <c r="N15" s="39">
        <v>37</v>
      </c>
      <c r="O15" s="39">
        <v>96.94</v>
      </c>
      <c r="P15" s="39"/>
    </row>
    <row r="16" spans="1:16" x14ac:dyDescent="0.25">
      <c r="A16" s="25">
        <v>15</v>
      </c>
      <c r="B16" s="39" t="s">
        <v>8</v>
      </c>
      <c r="C16" s="39" t="s">
        <v>668</v>
      </c>
      <c r="D16" s="39">
        <v>2</v>
      </c>
      <c r="E16" s="39" t="s">
        <v>669</v>
      </c>
      <c r="F16" s="42">
        <v>1</v>
      </c>
      <c r="G16" s="39" t="s">
        <v>12</v>
      </c>
      <c r="H16" s="39" t="s">
        <v>25</v>
      </c>
      <c r="I16" s="39" t="s">
        <v>63</v>
      </c>
      <c r="J16" s="39" t="s">
        <v>670</v>
      </c>
      <c r="K16" s="39" t="s">
        <v>249</v>
      </c>
      <c r="L16" s="43" t="s">
        <v>660</v>
      </c>
      <c r="M16" s="39">
        <v>44.5</v>
      </c>
      <c r="N16" s="39">
        <v>2</v>
      </c>
      <c r="O16" s="39">
        <v>89</v>
      </c>
      <c r="P16" s="39"/>
    </row>
    <row r="17" spans="1:18" x14ac:dyDescent="0.25">
      <c r="A17" s="25">
        <v>16</v>
      </c>
      <c r="B17" s="39" t="s">
        <v>8</v>
      </c>
      <c r="C17" s="39" t="s">
        <v>668</v>
      </c>
      <c r="D17" s="39">
        <v>2</v>
      </c>
      <c r="E17" s="39" t="s">
        <v>671</v>
      </c>
      <c r="F17" s="42">
        <v>1</v>
      </c>
      <c r="G17" s="39" t="s">
        <v>12</v>
      </c>
      <c r="H17" s="39" t="s">
        <v>35</v>
      </c>
      <c r="I17" s="39" t="s">
        <v>31</v>
      </c>
      <c r="J17" s="39"/>
      <c r="K17" s="39" t="s">
        <v>643</v>
      </c>
      <c r="L17" s="43" t="s">
        <v>672</v>
      </c>
      <c r="M17" s="39">
        <v>2.62</v>
      </c>
      <c r="N17" s="39">
        <v>2</v>
      </c>
      <c r="O17" s="39">
        <v>5.24</v>
      </c>
      <c r="P17" s="39"/>
    </row>
    <row r="18" spans="1:18" ht="31.2" x14ac:dyDescent="0.25">
      <c r="A18" s="25">
        <v>17</v>
      </c>
      <c r="B18" s="39" t="s">
        <v>8</v>
      </c>
      <c r="C18" s="39" t="s">
        <v>668</v>
      </c>
      <c r="D18" s="39">
        <v>1</v>
      </c>
      <c r="E18" s="39" t="s">
        <v>673</v>
      </c>
      <c r="F18" s="42">
        <v>1</v>
      </c>
      <c r="G18" s="39" t="s">
        <v>12</v>
      </c>
      <c r="H18" s="39" t="s">
        <v>35</v>
      </c>
      <c r="I18" s="39" t="s">
        <v>31</v>
      </c>
      <c r="J18" s="39"/>
      <c r="K18" s="39" t="s">
        <v>643</v>
      </c>
      <c r="L18" s="43" t="s">
        <v>644</v>
      </c>
      <c r="M18" s="39">
        <v>2.62</v>
      </c>
      <c r="N18" s="39">
        <v>1</v>
      </c>
      <c r="O18" s="39">
        <v>2.62</v>
      </c>
      <c r="P18" s="39"/>
    </row>
    <row r="19" spans="1:18" x14ac:dyDescent="0.25">
      <c r="A19" s="25">
        <v>18</v>
      </c>
      <c r="B19" s="39" t="s">
        <v>8</v>
      </c>
      <c r="C19" s="39" t="s">
        <v>668</v>
      </c>
      <c r="D19" s="39">
        <v>2</v>
      </c>
      <c r="E19" s="39" t="s">
        <v>674</v>
      </c>
      <c r="F19" s="42">
        <v>1</v>
      </c>
      <c r="G19" s="39" t="s">
        <v>12</v>
      </c>
      <c r="H19" s="39" t="s">
        <v>25</v>
      </c>
      <c r="I19" s="39" t="s">
        <v>63</v>
      </c>
      <c r="J19" s="39" t="s">
        <v>675</v>
      </c>
      <c r="K19" s="39" t="s">
        <v>249</v>
      </c>
      <c r="L19" s="43" t="s">
        <v>660</v>
      </c>
      <c r="M19" s="39">
        <v>20</v>
      </c>
      <c r="N19" s="39">
        <v>2</v>
      </c>
      <c r="O19" s="39">
        <v>40</v>
      </c>
      <c r="P19" s="39"/>
      <c r="R19" s="2" t="s">
        <v>3</v>
      </c>
    </row>
    <row r="20" spans="1:18" x14ac:dyDescent="0.25">
      <c r="A20" s="25">
        <v>19</v>
      </c>
      <c r="B20" s="39" t="s">
        <v>8</v>
      </c>
      <c r="C20" s="39" t="s">
        <v>668</v>
      </c>
      <c r="D20" s="39">
        <v>2</v>
      </c>
      <c r="E20" s="39" t="s">
        <v>658</v>
      </c>
      <c r="F20" s="42">
        <v>1</v>
      </c>
      <c r="G20" s="39" t="s">
        <v>12</v>
      </c>
      <c r="H20" s="39" t="s">
        <v>25</v>
      </c>
      <c r="I20" s="39" t="s">
        <v>63</v>
      </c>
      <c r="J20" s="39" t="s">
        <v>659</v>
      </c>
      <c r="K20" s="39" t="s">
        <v>249</v>
      </c>
      <c r="L20" s="43" t="s">
        <v>660</v>
      </c>
      <c r="M20" s="39">
        <v>14</v>
      </c>
      <c r="N20" s="39">
        <v>2</v>
      </c>
      <c r="O20" s="39">
        <v>28</v>
      </c>
      <c r="P20" s="39"/>
    </row>
    <row r="21" spans="1:18" x14ac:dyDescent="0.25">
      <c r="A21" s="25">
        <v>20</v>
      </c>
      <c r="B21" s="39" t="s">
        <v>8</v>
      </c>
      <c r="C21" s="39" t="s">
        <v>676</v>
      </c>
      <c r="D21" s="39">
        <v>3</v>
      </c>
      <c r="E21" s="39" t="s">
        <v>677</v>
      </c>
      <c r="F21" s="42">
        <v>1</v>
      </c>
      <c r="G21" s="39" t="s">
        <v>12</v>
      </c>
      <c r="H21" s="39" t="s">
        <v>25</v>
      </c>
      <c r="I21" s="39" t="s">
        <v>63</v>
      </c>
      <c r="J21" s="39" t="s">
        <v>678</v>
      </c>
      <c r="K21" s="39" t="s">
        <v>679</v>
      </c>
      <c r="L21" s="43" t="s">
        <v>680</v>
      </c>
      <c r="M21" s="39">
        <v>44.7</v>
      </c>
      <c r="N21" s="39">
        <v>3</v>
      </c>
      <c r="O21" s="39">
        <v>134.10000000000002</v>
      </c>
      <c r="P21" s="39"/>
    </row>
    <row r="22" spans="1:18" ht="31.2" x14ac:dyDescent="0.25">
      <c r="A22" s="25">
        <v>21</v>
      </c>
      <c r="B22" s="39" t="s">
        <v>8</v>
      </c>
      <c r="C22" s="39" t="s">
        <v>676</v>
      </c>
      <c r="D22" s="39">
        <v>3</v>
      </c>
      <c r="E22" s="39" t="s">
        <v>681</v>
      </c>
      <c r="F22" s="42">
        <v>1</v>
      </c>
      <c r="G22" s="39" t="s">
        <v>12</v>
      </c>
      <c r="H22" s="39" t="s">
        <v>35</v>
      </c>
      <c r="I22" s="39" t="s">
        <v>31</v>
      </c>
      <c r="J22" s="39"/>
      <c r="K22" s="39" t="s">
        <v>643</v>
      </c>
      <c r="L22" s="43" t="s">
        <v>644</v>
      </c>
      <c r="M22" s="39">
        <v>2.62</v>
      </c>
      <c r="N22" s="39">
        <v>3</v>
      </c>
      <c r="O22" s="39">
        <v>7.86</v>
      </c>
      <c r="P22" s="39"/>
    </row>
    <row r="23" spans="1:18" x14ac:dyDescent="0.25">
      <c r="A23" s="25">
        <v>22</v>
      </c>
      <c r="B23" s="39" t="s">
        <v>8</v>
      </c>
      <c r="C23" s="39" t="s">
        <v>676</v>
      </c>
      <c r="D23" s="39">
        <v>2</v>
      </c>
      <c r="E23" s="39" t="s">
        <v>658</v>
      </c>
      <c r="F23" s="42">
        <v>1</v>
      </c>
      <c r="G23" s="39" t="s">
        <v>12</v>
      </c>
      <c r="H23" s="39" t="s">
        <v>25</v>
      </c>
      <c r="I23" s="39" t="s">
        <v>63</v>
      </c>
      <c r="J23" s="39" t="s">
        <v>659</v>
      </c>
      <c r="K23" s="39" t="s">
        <v>249</v>
      </c>
      <c r="L23" s="43" t="s">
        <v>660</v>
      </c>
      <c r="M23" s="39">
        <v>14</v>
      </c>
      <c r="N23" s="39">
        <v>2</v>
      </c>
      <c r="O23" s="39">
        <v>28</v>
      </c>
      <c r="P23" s="39"/>
    </row>
    <row r="24" spans="1:18" x14ac:dyDescent="0.25">
      <c r="A24" s="25">
        <v>23</v>
      </c>
      <c r="B24" s="39" t="s">
        <v>8</v>
      </c>
      <c r="C24" s="39" t="s">
        <v>676</v>
      </c>
      <c r="D24" s="39">
        <v>2</v>
      </c>
      <c r="E24" s="39" t="s">
        <v>682</v>
      </c>
      <c r="F24" s="42">
        <v>2</v>
      </c>
      <c r="G24" s="39" t="s">
        <v>12</v>
      </c>
      <c r="H24" s="39" t="s">
        <v>35</v>
      </c>
      <c r="I24" s="39" t="s">
        <v>31</v>
      </c>
      <c r="J24" s="39"/>
      <c r="K24" s="39" t="s">
        <v>643</v>
      </c>
      <c r="L24" s="43" t="s">
        <v>683</v>
      </c>
      <c r="M24" s="39">
        <v>2.62</v>
      </c>
      <c r="N24" s="39">
        <v>4</v>
      </c>
      <c r="O24" s="39">
        <v>10.48</v>
      </c>
      <c r="P24" s="39"/>
    </row>
    <row r="25" spans="1:18" x14ac:dyDescent="0.25">
      <c r="A25" s="25">
        <v>24</v>
      </c>
      <c r="B25" s="39" t="s">
        <v>684</v>
      </c>
      <c r="C25" s="39" t="s">
        <v>685</v>
      </c>
      <c r="D25" s="39">
        <v>1</v>
      </c>
      <c r="E25" s="39" t="s">
        <v>686</v>
      </c>
      <c r="F25" s="42">
        <v>1</v>
      </c>
      <c r="G25" s="39" t="s">
        <v>11</v>
      </c>
      <c r="H25" s="39" t="s">
        <v>27</v>
      </c>
      <c r="I25" s="39" t="s">
        <v>61</v>
      </c>
      <c r="J25" s="39" t="s">
        <v>687</v>
      </c>
      <c r="K25" s="39" t="s">
        <v>640</v>
      </c>
      <c r="L25" s="43" t="s">
        <v>18</v>
      </c>
      <c r="M25" s="39">
        <v>1399</v>
      </c>
      <c r="N25" s="39">
        <v>1</v>
      </c>
      <c r="O25" s="39">
        <v>1399</v>
      </c>
      <c r="P25" s="39"/>
    </row>
    <row r="26" spans="1:18" ht="31.2" x14ac:dyDescent="0.25">
      <c r="A26" s="25">
        <v>25</v>
      </c>
      <c r="B26" s="39" t="s">
        <v>684</v>
      </c>
      <c r="C26" s="39" t="s">
        <v>688</v>
      </c>
      <c r="D26" s="39">
        <v>1</v>
      </c>
      <c r="E26" s="39" t="s">
        <v>689</v>
      </c>
      <c r="F26" s="42">
        <v>1</v>
      </c>
      <c r="G26" s="39" t="s">
        <v>12</v>
      </c>
      <c r="H26" s="39" t="s">
        <v>35</v>
      </c>
      <c r="I26" s="39" t="s">
        <v>31</v>
      </c>
      <c r="J26" s="39"/>
      <c r="K26" s="39" t="s">
        <v>643</v>
      </c>
      <c r="L26" s="43" t="s">
        <v>644</v>
      </c>
      <c r="M26" s="39">
        <v>2.62</v>
      </c>
      <c r="N26" s="39">
        <v>1</v>
      </c>
      <c r="O26" s="39">
        <v>2.62</v>
      </c>
      <c r="P26" s="39"/>
    </row>
    <row r="27" spans="1:18" x14ac:dyDescent="0.25">
      <c r="A27" s="25">
        <v>26</v>
      </c>
      <c r="B27" s="39" t="s">
        <v>684</v>
      </c>
      <c r="C27" s="39" t="s">
        <v>688</v>
      </c>
      <c r="D27" s="39">
        <v>1</v>
      </c>
      <c r="E27" s="39" t="s">
        <v>690</v>
      </c>
      <c r="F27" s="42">
        <v>1</v>
      </c>
      <c r="G27" s="39" t="s">
        <v>12</v>
      </c>
      <c r="H27" s="39" t="s">
        <v>41</v>
      </c>
      <c r="I27" s="39" t="s">
        <v>31</v>
      </c>
      <c r="J27" s="39"/>
      <c r="K27" s="39" t="s">
        <v>643</v>
      </c>
      <c r="L27" s="43" t="s">
        <v>691</v>
      </c>
      <c r="M27" s="39">
        <v>5</v>
      </c>
      <c r="N27" s="39">
        <v>1</v>
      </c>
      <c r="O27" s="39">
        <v>5</v>
      </c>
      <c r="P27" s="39"/>
    </row>
    <row r="28" spans="1:18" x14ac:dyDescent="0.25">
      <c r="A28" s="25">
        <v>27</v>
      </c>
      <c r="B28" s="39" t="s">
        <v>684</v>
      </c>
      <c r="C28" s="39" t="s">
        <v>688</v>
      </c>
      <c r="D28" s="39">
        <v>1</v>
      </c>
      <c r="E28" s="39" t="s">
        <v>692</v>
      </c>
      <c r="F28" s="42">
        <v>1</v>
      </c>
      <c r="G28" s="39" t="s">
        <v>12</v>
      </c>
      <c r="H28" s="39" t="s">
        <v>27</v>
      </c>
      <c r="I28" s="39" t="s">
        <v>61</v>
      </c>
      <c r="J28" s="39" t="s">
        <v>693</v>
      </c>
      <c r="K28" s="39" t="s">
        <v>640</v>
      </c>
      <c r="L28" s="43" t="s">
        <v>694</v>
      </c>
      <c r="M28" s="39">
        <v>119</v>
      </c>
      <c r="N28" s="39">
        <v>1</v>
      </c>
      <c r="O28" s="39">
        <v>119</v>
      </c>
      <c r="P28" s="39"/>
    </row>
    <row r="29" spans="1:18" x14ac:dyDescent="0.25">
      <c r="A29" s="25">
        <v>28</v>
      </c>
      <c r="B29" s="39" t="s">
        <v>684</v>
      </c>
      <c r="C29" s="39" t="s">
        <v>695</v>
      </c>
      <c r="D29" s="39">
        <v>1</v>
      </c>
      <c r="E29" s="39" t="s">
        <v>696</v>
      </c>
      <c r="F29" s="42">
        <v>1</v>
      </c>
      <c r="G29" s="39" t="s">
        <v>11</v>
      </c>
      <c r="H29" s="39" t="s">
        <v>54</v>
      </c>
      <c r="I29" s="39" t="s">
        <v>31</v>
      </c>
      <c r="J29" s="39"/>
      <c r="K29" s="39" t="s">
        <v>632</v>
      </c>
      <c r="L29" s="43"/>
      <c r="M29" s="39">
        <v>50</v>
      </c>
      <c r="N29" s="39">
        <v>1</v>
      </c>
      <c r="O29" s="39">
        <v>50</v>
      </c>
      <c r="P29" s="39"/>
    </row>
    <row r="30" spans="1:18" ht="31.2" x14ac:dyDescent="0.25">
      <c r="A30" s="25">
        <v>29</v>
      </c>
      <c r="B30" s="39" t="s">
        <v>8</v>
      </c>
      <c r="C30" s="39" t="s">
        <v>697</v>
      </c>
      <c r="D30" s="39">
        <v>1</v>
      </c>
      <c r="E30" s="39" t="s">
        <v>698</v>
      </c>
      <c r="F30" s="42">
        <v>1</v>
      </c>
      <c r="G30" s="39" t="s">
        <v>11</v>
      </c>
      <c r="H30" s="39" t="s">
        <v>27</v>
      </c>
      <c r="I30" s="39" t="s">
        <v>61</v>
      </c>
      <c r="J30" s="39" t="s">
        <v>699</v>
      </c>
      <c r="K30" s="39" t="s">
        <v>640</v>
      </c>
      <c r="L30" s="43" t="s">
        <v>698</v>
      </c>
      <c r="M30" s="39">
        <v>369</v>
      </c>
      <c r="N30" s="39">
        <v>1</v>
      </c>
      <c r="O30" s="39">
        <v>369</v>
      </c>
      <c r="P30" s="39"/>
    </row>
    <row r="31" spans="1:18" ht="31.2" x14ac:dyDescent="0.25">
      <c r="A31" s="25">
        <v>30</v>
      </c>
      <c r="B31" s="39" t="s">
        <v>8</v>
      </c>
      <c r="C31" s="39" t="s">
        <v>697</v>
      </c>
      <c r="D31" s="39">
        <v>1</v>
      </c>
      <c r="E31" s="39" t="s">
        <v>700</v>
      </c>
      <c r="F31" s="42">
        <v>1</v>
      </c>
      <c r="G31" s="39" t="s">
        <v>11</v>
      </c>
      <c r="H31" s="39" t="s">
        <v>27</v>
      </c>
      <c r="I31" s="39" t="s">
        <v>61</v>
      </c>
      <c r="J31" s="39" t="s">
        <v>701</v>
      </c>
      <c r="K31" s="39" t="s">
        <v>640</v>
      </c>
      <c r="L31" s="43" t="s">
        <v>700</v>
      </c>
      <c r="M31" s="39">
        <v>89</v>
      </c>
      <c r="N31" s="39">
        <v>1</v>
      </c>
      <c r="O31" s="39">
        <v>89</v>
      </c>
      <c r="P31" s="39"/>
    </row>
    <row r="32" spans="1:18" ht="31.2" x14ac:dyDescent="0.25">
      <c r="A32" s="25">
        <v>31</v>
      </c>
      <c r="B32" s="39" t="s">
        <v>702</v>
      </c>
      <c r="C32" s="39" t="s">
        <v>703</v>
      </c>
      <c r="D32" s="39">
        <v>1</v>
      </c>
      <c r="E32" s="39" t="s">
        <v>704</v>
      </c>
      <c r="F32" s="42">
        <v>1</v>
      </c>
      <c r="G32" s="39" t="s">
        <v>12</v>
      </c>
      <c r="H32" s="39" t="s">
        <v>35</v>
      </c>
      <c r="I32" s="39" t="s">
        <v>31</v>
      </c>
      <c r="J32" s="39"/>
      <c r="K32" s="39" t="s">
        <v>643</v>
      </c>
      <c r="L32" s="43" t="s">
        <v>644</v>
      </c>
      <c r="M32" s="39">
        <v>24.67</v>
      </c>
      <c r="N32" s="39">
        <v>1</v>
      </c>
      <c r="O32" s="39">
        <v>24.67</v>
      </c>
      <c r="P32" s="39"/>
    </row>
    <row r="33" spans="1:16" x14ac:dyDescent="0.25">
      <c r="A33" s="25">
        <v>32</v>
      </c>
      <c r="B33" s="39" t="s">
        <v>702</v>
      </c>
      <c r="C33" s="39" t="s">
        <v>703</v>
      </c>
      <c r="D33" s="39">
        <v>1</v>
      </c>
      <c r="E33" s="39" t="s">
        <v>705</v>
      </c>
      <c r="F33" s="42">
        <v>1</v>
      </c>
      <c r="G33" s="39" t="s">
        <v>11</v>
      </c>
      <c r="H33" s="39" t="s">
        <v>27</v>
      </c>
      <c r="I33" s="39" t="s">
        <v>61</v>
      </c>
      <c r="J33" s="39" t="s">
        <v>706</v>
      </c>
      <c r="K33" s="39" t="s">
        <v>640</v>
      </c>
      <c r="L33" s="43" t="s">
        <v>706</v>
      </c>
      <c r="M33" s="39">
        <v>899</v>
      </c>
      <c r="N33" s="39">
        <v>1</v>
      </c>
      <c r="O33" s="39">
        <v>899</v>
      </c>
      <c r="P33" s="39"/>
    </row>
    <row r="34" spans="1:16" ht="31.2" x14ac:dyDescent="0.25">
      <c r="A34" s="25">
        <v>33</v>
      </c>
      <c r="B34" s="39" t="s">
        <v>702</v>
      </c>
      <c r="C34" s="39" t="s">
        <v>703</v>
      </c>
      <c r="D34" s="39">
        <v>1</v>
      </c>
      <c r="E34" s="39" t="s">
        <v>707</v>
      </c>
      <c r="F34" s="42">
        <v>1</v>
      </c>
      <c r="G34" s="39" t="s">
        <v>12</v>
      </c>
      <c r="H34" s="39" t="s">
        <v>35</v>
      </c>
      <c r="I34" s="39" t="s">
        <v>31</v>
      </c>
      <c r="J34" s="39"/>
      <c r="K34" s="39" t="s">
        <v>643</v>
      </c>
      <c r="L34" s="43" t="s">
        <v>644</v>
      </c>
      <c r="M34" s="39">
        <v>24.67</v>
      </c>
      <c r="N34" s="39">
        <v>1</v>
      </c>
      <c r="O34" s="39">
        <v>24.67</v>
      </c>
      <c r="P34" s="39"/>
    </row>
    <row r="35" spans="1:16" x14ac:dyDescent="0.25">
      <c r="A35" s="25">
        <v>34</v>
      </c>
      <c r="B35" s="39" t="s">
        <v>702</v>
      </c>
      <c r="C35" s="39" t="s">
        <v>708</v>
      </c>
      <c r="D35" s="39">
        <v>1</v>
      </c>
      <c r="E35" s="39" t="s">
        <v>709</v>
      </c>
      <c r="F35" s="42">
        <v>3</v>
      </c>
      <c r="G35" s="39" t="s">
        <v>12</v>
      </c>
      <c r="H35" s="39" t="s">
        <v>33</v>
      </c>
      <c r="I35" s="39" t="s">
        <v>31</v>
      </c>
      <c r="J35" s="39"/>
      <c r="K35" s="39" t="s">
        <v>643</v>
      </c>
      <c r="L35" s="43" t="s">
        <v>660</v>
      </c>
      <c r="M35" s="39">
        <v>1</v>
      </c>
      <c r="N35" s="39">
        <v>3</v>
      </c>
      <c r="O35" s="39">
        <v>3</v>
      </c>
      <c r="P35" s="39"/>
    </row>
    <row r="36" spans="1:16" ht="31.2" x14ac:dyDescent="0.25">
      <c r="A36" s="25">
        <v>35</v>
      </c>
      <c r="B36" s="39" t="s">
        <v>702</v>
      </c>
      <c r="C36" s="39" t="s">
        <v>710</v>
      </c>
      <c r="D36" s="39">
        <v>1</v>
      </c>
      <c r="E36" s="39" t="s">
        <v>711</v>
      </c>
      <c r="F36" s="42">
        <v>2</v>
      </c>
      <c r="G36" s="39" t="s">
        <v>12</v>
      </c>
      <c r="H36" s="39" t="s">
        <v>35</v>
      </c>
      <c r="I36" s="39" t="s">
        <v>31</v>
      </c>
      <c r="J36" s="39"/>
      <c r="K36" s="39" t="s">
        <v>643</v>
      </c>
      <c r="L36" s="43" t="s">
        <v>656</v>
      </c>
      <c r="M36" s="39">
        <v>24.67</v>
      </c>
      <c r="N36" s="39">
        <v>2</v>
      </c>
      <c r="O36" s="39">
        <v>49.34</v>
      </c>
      <c r="P36" s="39"/>
    </row>
    <row r="37" spans="1:16" ht="31.2" x14ac:dyDescent="0.25">
      <c r="A37" s="25">
        <v>36</v>
      </c>
      <c r="B37" s="39" t="s">
        <v>702</v>
      </c>
      <c r="C37" s="39" t="s">
        <v>710</v>
      </c>
      <c r="D37" s="39">
        <v>1</v>
      </c>
      <c r="E37" s="39" t="s">
        <v>712</v>
      </c>
      <c r="F37" s="42">
        <v>1</v>
      </c>
      <c r="G37" s="39" t="s">
        <v>12</v>
      </c>
      <c r="H37" s="39" t="s">
        <v>35</v>
      </c>
      <c r="I37" s="39" t="s">
        <v>31</v>
      </c>
      <c r="J37" s="39"/>
      <c r="K37" s="39" t="s">
        <v>643</v>
      </c>
      <c r="L37" s="43" t="s">
        <v>713</v>
      </c>
      <c r="M37" s="39">
        <v>24.67</v>
      </c>
      <c r="N37" s="39">
        <v>1</v>
      </c>
      <c r="O37" s="39">
        <v>24.67</v>
      </c>
      <c r="P37" s="39"/>
    </row>
    <row r="38" spans="1:16" x14ac:dyDescent="0.25">
      <c r="A38" s="25">
        <v>37</v>
      </c>
      <c r="B38" s="39" t="s">
        <v>702</v>
      </c>
      <c r="C38" s="39" t="s">
        <v>710</v>
      </c>
      <c r="D38" s="39">
        <v>1</v>
      </c>
      <c r="E38" s="39" t="s">
        <v>705</v>
      </c>
      <c r="F38" s="42">
        <v>1</v>
      </c>
      <c r="G38" s="39" t="s">
        <v>11</v>
      </c>
      <c r="H38" s="39" t="s">
        <v>27</v>
      </c>
      <c r="I38" s="39" t="s">
        <v>61</v>
      </c>
      <c r="J38" s="39" t="s">
        <v>706</v>
      </c>
      <c r="K38" s="39" t="s">
        <v>640</v>
      </c>
      <c r="L38" s="43" t="s">
        <v>706</v>
      </c>
      <c r="M38" s="39">
        <v>899</v>
      </c>
      <c r="N38" s="39">
        <v>1</v>
      </c>
      <c r="O38" s="39">
        <v>899</v>
      </c>
      <c r="P38" s="39"/>
    </row>
    <row r="39" spans="1:16" ht="31.2" x14ac:dyDescent="0.25">
      <c r="A39" s="25">
        <v>38</v>
      </c>
      <c r="B39" s="39" t="s">
        <v>702</v>
      </c>
      <c r="C39" s="39" t="s">
        <v>710</v>
      </c>
      <c r="D39" s="39">
        <v>1</v>
      </c>
      <c r="E39" s="39" t="s">
        <v>714</v>
      </c>
      <c r="F39" s="42">
        <v>1</v>
      </c>
      <c r="G39" s="39" t="s">
        <v>12</v>
      </c>
      <c r="H39" s="39" t="s">
        <v>35</v>
      </c>
      <c r="I39" s="39" t="s">
        <v>31</v>
      </c>
      <c r="J39" s="39"/>
      <c r="K39" s="39" t="s">
        <v>643</v>
      </c>
      <c r="L39" s="43" t="s">
        <v>644</v>
      </c>
      <c r="M39" s="39">
        <v>24.67</v>
      </c>
      <c r="N39" s="39">
        <v>1</v>
      </c>
      <c r="O39" s="39">
        <v>24.67</v>
      </c>
      <c r="P39" s="39"/>
    </row>
    <row r="40" spans="1:16" x14ac:dyDescent="0.25">
      <c r="A40" s="25">
        <v>39</v>
      </c>
      <c r="B40" s="39" t="s">
        <v>702</v>
      </c>
      <c r="C40" s="39" t="s">
        <v>710</v>
      </c>
      <c r="D40" s="39">
        <v>1</v>
      </c>
      <c r="E40" s="39" t="s">
        <v>715</v>
      </c>
      <c r="F40" s="42">
        <v>1</v>
      </c>
      <c r="G40" s="39" t="s">
        <v>12</v>
      </c>
      <c r="H40" s="39" t="s">
        <v>22</v>
      </c>
      <c r="I40" s="39" t="s">
        <v>61</v>
      </c>
      <c r="J40" s="39"/>
      <c r="K40" s="39" t="s">
        <v>632</v>
      </c>
      <c r="L40" s="43" t="s">
        <v>633</v>
      </c>
      <c r="M40" s="39">
        <v>100</v>
      </c>
      <c r="N40" s="39">
        <v>1</v>
      </c>
      <c r="O40" s="39">
        <v>100</v>
      </c>
      <c r="P40" s="39"/>
    </row>
    <row r="41" spans="1:16" x14ac:dyDescent="0.25">
      <c r="A41" s="25">
        <v>40</v>
      </c>
      <c r="B41" s="39" t="s">
        <v>702</v>
      </c>
      <c r="C41" s="39" t="s">
        <v>710</v>
      </c>
      <c r="D41" s="39">
        <v>1</v>
      </c>
      <c r="E41" s="39" t="s">
        <v>716</v>
      </c>
      <c r="F41" s="42">
        <v>1</v>
      </c>
      <c r="G41" s="39" t="s">
        <v>12</v>
      </c>
      <c r="H41" s="39" t="s">
        <v>35</v>
      </c>
      <c r="I41" s="39" t="s">
        <v>31</v>
      </c>
      <c r="J41" s="39"/>
      <c r="K41" s="39" t="s">
        <v>643</v>
      </c>
      <c r="L41" s="43" t="s">
        <v>717</v>
      </c>
      <c r="M41" s="39">
        <v>24.67</v>
      </c>
      <c r="N41" s="39">
        <v>1</v>
      </c>
      <c r="O41" s="39">
        <v>24.67</v>
      </c>
      <c r="P41" s="39"/>
    </row>
    <row r="42" spans="1:16" x14ac:dyDescent="0.25">
      <c r="A42" s="25">
        <v>41</v>
      </c>
      <c r="B42" s="39" t="s">
        <v>702</v>
      </c>
      <c r="C42" s="39" t="s">
        <v>710</v>
      </c>
      <c r="D42" s="39">
        <v>1</v>
      </c>
      <c r="E42" s="39" t="s">
        <v>715</v>
      </c>
      <c r="F42" s="42">
        <v>1</v>
      </c>
      <c r="G42" s="39" t="s">
        <v>12</v>
      </c>
      <c r="H42" s="39" t="s">
        <v>35</v>
      </c>
      <c r="I42" s="39" t="s">
        <v>31</v>
      </c>
      <c r="J42" s="39"/>
      <c r="K42" s="39" t="s">
        <v>643</v>
      </c>
      <c r="L42" s="43" t="s">
        <v>683</v>
      </c>
      <c r="M42" s="39">
        <v>24.67</v>
      </c>
      <c r="N42" s="39">
        <v>1</v>
      </c>
      <c r="O42" s="39">
        <v>24.67</v>
      </c>
      <c r="P42" s="39"/>
    </row>
    <row r="43" spans="1:16" ht="31.2" x14ac:dyDescent="0.25">
      <c r="A43" s="25">
        <v>42</v>
      </c>
      <c r="B43" s="39" t="s">
        <v>702</v>
      </c>
      <c r="C43" s="39" t="s">
        <v>710</v>
      </c>
      <c r="D43" s="39">
        <v>1</v>
      </c>
      <c r="E43" s="39" t="s">
        <v>718</v>
      </c>
      <c r="F43" s="42">
        <v>4</v>
      </c>
      <c r="G43" s="39" t="s">
        <v>12</v>
      </c>
      <c r="H43" s="39" t="s">
        <v>37</v>
      </c>
      <c r="I43" s="39" t="s">
        <v>63</v>
      </c>
      <c r="J43" s="39" t="s">
        <v>719</v>
      </c>
      <c r="K43" s="39" t="s">
        <v>636</v>
      </c>
      <c r="L43" s="43" t="s">
        <v>720</v>
      </c>
      <c r="M43" s="39">
        <v>5</v>
      </c>
      <c r="N43" s="39">
        <v>4</v>
      </c>
      <c r="O43" s="39">
        <v>20</v>
      </c>
      <c r="P43" s="39"/>
    </row>
    <row r="44" spans="1:16" x14ac:dyDescent="0.25">
      <c r="A44" s="25">
        <v>43</v>
      </c>
      <c r="B44" s="39" t="s">
        <v>702</v>
      </c>
      <c r="C44" s="39" t="s">
        <v>710</v>
      </c>
      <c r="D44" s="39">
        <v>1</v>
      </c>
      <c r="E44" s="39" t="s">
        <v>721</v>
      </c>
      <c r="F44" s="42">
        <v>1</v>
      </c>
      <c r="G44" s="39" t="s">
        <v>12</v>
      </c>
      <c r="H44" s="39" t="s">
        <v>33</v>
      </c>
      <c r="I44" s="39" t="s">
        <v>61</v>
      </c>
      <c r="J44" s="39"/>
      <c r="K44" s="39" t="s">
        <v>632</v>
      </c>
      <c r="L44" s="43" t="s">
        <v>660</v>
      </c>
      <c r="M44" s="39">
        <v>2</v>
      </c>
      <c r="N44" s="39">
        <v>1</v>
      </c>
      <c r="O44" s="39">
        <v>2</v>
      </c>
      <c r="P44" s="39"/>
    </row>
    <row r="45" spans="1:16" x14ac:dyDescent="0.25">
      <c r="A45" s="25">
        <v>44</v>
      </c>
      <c r="B45" s="39" t="s">
        <v>702</v>
      </c>
      <c r="C45" s="39" t="s">
        <v>710</v>
      </c>
      <c r="D45" s="39">
        <v>1</v>
      </c>
      <c r="E45" s="39" t="s">
        <v>722</v>
      </c>
      <c r="F45" s="42">
        <v>2</v>
      </c>
      <c r="G45" s="39" t="s">
        <v>12</v>
      </c>
      <c r="H45" s="39" t="s">
        <v>22</v>
      </c>
      <c r="I45" s="39" t="s">
        <v>61</v>
      </c>
      <c r="J45" s="39"/>
      <c r="K45" s="39" t="s">
        <v>632</v>
      </c>
      <c r="L45" s="43" t="s">
        <v>660</v>
      </c>
      <c r="M45" s="39">
        <v>100</v>
      </c>
      <c r="N45" s="39">
        <v>2</v>
      </c>
      <c r="O45" s="39">
        <v>200</v>
      </c>
      <c r="P45" s="39"/>
    </row>
    <row r="46" spans="1:16" x14ac:dyDescent="0.25">
      <c r="A46" s="25">
        <v>45</v>
      </c>
      <c r="B46" s="39" t="s">
        <v>702</v>
      </c>
      <c r="C46" s="39" t="s">
        <v>723</v>
      </c>
      <c r="D46" s="39">
        <v>1</v>
      </c>
      <c r="E46" s="39" t="s">
        <v>724</v>
      </c>
      <c r="F46" s="42">
        <v>1</v>
      </c>
      <c r="G46" s="39" t="s">
        <v>11</v>
      </c>
      <c r="H46" s="39" t="s">
        <v>27</v>
      </c>
      <c r="I46" s="39" t="s">
        <v>61</v>
      </c>
      <c r="J46" s="39" t="s">
        <v>725</v>
      </c>
      <c r="K46" s="39" t="s">
        <v>640</v>
      </c>
      <c r="L46" s="43" t="s">
        <v>726</v>
      </c>
      <c r="M46" s="39">
        <v>159</v>
      </c>
      <c r="N46" s="39">
        <v>1</v>
      </c>
      <c r="O46" s="39">
        <v>159</v>
      </c>
      <c r="P46" s="39"/>
    </row>
    <row r="47" spans="1:16" x14ac:dyDescent="0.25">
      <c r="A47" s="25">
        <v>46</v>
      </c>
      <c r="B47" s="39" t="s">
        <v>702</v>
      </c>
      <c r="C47" s="39" t="s">
        <v>723</v>
      </c>
      <c r="D47" s="39">
        <v>1</v>
      </c>
      <c r="E47" s="39" t="s">
        <v>727</v>
      </c>
      <c r="F47" s="42">
        <v>1</v>
      </c>
      <c r="G47" s="39" t="s">
        <v>11</v>
      </c>
      <c r="H47" s="39" t="s">
        <v>27</v>
      </c>
      <c r="I47" s="39" t="s">
        <v>61</v>
      </c>
      <c r="J47" s="39" t="s">
        <v>728</v>
      </c>
      <c r="K47" s="39" t="s">
        <v>640</v>
      </c>
      <c r="L47" s="43" t="s">
        <v>729</v>
      </c>
      <c r="M47" s="39">
        <v>299</v>
      </c>
      <c r="N47" s="39">
        <v>1</v>
      </c>
      <c r="O47" s="39">
        <v>299</v>
      </c>
      <c r="P47" s="39"/>
    </row>
    <row r="48" spans="1:16" x14ac:dyDescent="0.25">
      <c r="A48" s="25">
        <v>47</v>
      </c>
      <c r="B48" s="39" t="s">
        <v>702</v>
      </c>
      <c r="C48" s="39" t="s">
        <v>723</v>
      </c>
      <c r="D48" s="39">
        <v>1</v>
      </c>
      <c r="E48" s="39" t="s">
        <v>730</v>
      </c>
      <c r="F48" s="42">
        <v>1</v>
      </c>
      <c r="G48" s="39" t="s">
        <v>12</v>
      </c>
      <c r="H48" s="39" t="s">
        <v>41</v>
      </c>
      <c r="I48" s="39" t="s">
        <v>61</v>
      </c>
      <c r="J48" s="39"/>
      <c r="K48" s="39" t="s">
        <v>731</v>
      </c>
      <c r="L48" s="43" t="s">
        <v>732</v>
      </c>
      <c r="M48" s="39">
        <v>260</v>
      </c>
      <c r="N48" s="39">
        <v>1</v>
      </c>
      <c r="O48" s="39">
        <v>260</v>
      </c>
      <c r="P48" s="39"/>
    </row>
    <row r="49" spans="1:16" x14ac:dyDescent="0.25">
      <c r="A49" s="25">
        <v>48</v>
      </c>
      <c r="B49" s="39" t="s">
        <v>702</v>
      </c>
      <c r="C49" s="39" t="s">
        <v>723</v>
      </c>
      <c r="D49" s="39">
        <v>1</v>
      </c>
      <c r="E49" s="39" t="s">
        <v>733</v>
      </c>
      <c r="F49" s="42">
        <v>1</v>
      </c>
      <c r="G49" s="39" t="s">
        <v>12</v>
      </c>
      <c r="H49" s="39" t="s">
        <v>41</v>
      </c>
      <c r="I49" s="39" t="s">
        <v>61</v>
      </c>
      <c r="J49" s="39"/>
      <c r="K49" s="39" t="s">
        <v>731</v>
      </c>
      <c r="L49" s="43" t="s">
        <v>732</v>
      </c>
      <c r="M49" s="39">
        <v>60</v>
      </c>
      <c r="N49" s="39">
        <v>1</v>
      </c>
      <c r="O49" s="39">
        <v>60</v>
      </c>
      <c r="P49" s="39"/>
    </row>
    <row r="50" spans="1:16" x14ac:dyDescent="0.25">
      <c r="A50" s="25">
        <v>49</v>
      </c>
      <c r="B50" s="39" t="s">
        <v>702</v>
      </c>
      <c r="C50" s="39" t="s">
        <v>723</v>
      </c>
      <c r="D50" s="39">
        <v>1</v>
      </c>
      <c r="E50" s="39" t="s">
        <v>734</v>
      </c>
      <c r="F50" s="42">
        <v>1</v>
      </c>
      <c r="G50" s="39" t="s">
        <v>12</v>
      </c>
      <c r="H50" s="39" t="s">
        <v>22</v>
      </c>
      <c r="I50" s="39" t="s">
        <v>61</v>
      </c>
      <c r="J50" s="39"/>
      <c r="K50" s="39" t="s">
        <v>632</v>
      </c>
      <c r="L50" s="43" t="s">
        <v>660</v>
      </c>
      <c r="M50" s="39">
        <v>100</v>
      </c>
      <c r="N50" s="39">
        <v>1</v>
      </c>
      <c r="O50" s="39">
        <v>100</v>
      </c>
      <c r="P50" s="39"/>
    </row>
    <row r="51" spans="1:16" ht="31.2" x14ac:dyDescent="0.25">
      <c r="A51" s="25">
        <v>50</v>
      </c>
      <c r="B51" s="39" t="s">
        <v>702</v>
      </c>
      <c r="C51" s="39" t="s">
        <v>723</v>
      </c>
      <c r="D51" s="39">
        <v>1</v>
      </c>
      <c r="E51" s="39" t="s">
        <v>735</v>
      </c>
      <c r="F51" s="42">
        <v>2</v>
      </c>
      <c r="G51" s="39" t="s">
        <v>12</v>
      </c>
      <c r="H51" s="39" t="s">
        <v>35</v>
      </c>
      <c r="I51" s="39" t="s">
        <v>31</v>
      </c>
      <c r="J51" s="39"/>
      <c r="K51" s="39" t="s">
        <v>643</v>
      </c>
      <c r="L51" s="43" t="s">
        <v>644</v>
      </c>
      <c r="M51" s="39">
        <v>24.67</v>
      </c>
      <c r="N51" s="39">
        <v>2</v>
      </c>
      <c r="O51" s="39">
        <v>49.34</v>
      </c>
      <c r="P51" s="39"/>
    </row>
    <row r="52" spans="1:16" ht="31.2" x14ac:dyDescent="0.25">
      <c r="A52" s="25">
        <v>51</v>
      </c>
      <c r="B52" s="39" t="s">
        <v>702</v>
      </c>
      <c r="C52" s="39" t="s">
        <v>723</v>
      </c>
      <c r="D52" s="39">
        <v>1</v>
      </c>
      <c r="E52" s="39" t="s">
        <v>736</v>
      </c>
      <c r="F52" s="42">
        <v>2</v>
      </c>
      <c r="G52" s="39" t="s">
        <v>12</v>
      </c>
      <c r="H52" s="39" t="s">
        <v>35</v>
      </c>
      <c r="I52" s="39" t="s">
        <v>31</v>
      </c>
      <c r="J52" s="39"/>
      <c r="K52" s="39" t="s">
        <v>643</v>
      </c>
      <c r="L52" s="43" t="s">
        <v>644</v>
      </c>
      <c r="M52" s="39">
        <v>24.67</v>
      </c>
      <c r="N52" s="39">
        <v>2</v>
      </c>
      <c r="O52" s="39">
        <v>49.34</v>
      </c>
      <c r="P52" s="39"/>
    </row>
    <row r="53" spans="1:16" x14ac:dyDescent="0.25">
      <c r="A53" s="25">
        <v>52</v>
      </c>
      <c r="B53" s="39" t="s">
        <v>702</v>
      </c>
      <c r="C53" s="39" t="s">
        <v>723</v>
      </c>
      <c r="D53" s="39">
        <v>1</v>
      </c>
      <c r="E53" s="39" t="s">
        <v>737</v>
      </c>
      <c r="F53" s="42">
        <v>1</v>
      </c>
      <c r="G53" s="39" t="s">
        <v>12</v>
      </c>
      <c r="H53" s="39" t="s">
        <v>41</v>
      </c>
      <c r="I53" s="39" t="s">
        <v>61</v>
      </c>
      <c r="J53" s="39"/>
      <c r="K53" s="39" t="s">
        <v>632</v>
      </c>
      <c r="L53" s="43" t="s">
        <v>732</v>
      </c>
      <c r="M53" s="39">
        <v>100</v>
      </c>
      <c r="N53" s="39">
        <v>1</v>
      </c>
      <c r="O53" s="39">
        <v>100</v>
      </c>
      <c r="P53" s="39"/>
    </row>
    <row r="54" spans="1:16" x14ac:dyDescent="0.25">
      <c r="A54" s="25">
        <v>53</v>
      </c>
      <c r="B54" s="39" t="s">
        <v>702</v>
      </c>
      <c r="C54" s="39" t="s">
        <v>723</v>
      </c>
      <c r="D54" s="39">
        <v>1</v>
      </c>
      <c r="E54" s="39" t="s">
        <v>738</v>
      </c>
      <c r="F54" s="42">
        <v>8</v>
      </c>
      <c r="G54" s="39" t="s">
        <v>12</v>
      </c>
      <c r="H54" s="39" t="s">
        <v>25</v>
      </c>
      <c r="I54" s="39" t="s">
        <v>61</v>
      </c>
      <c r="J54" s="39"/>
      <c r="K54" s="39" t="s">
        <v>632</v>
      </c>
      <c r="L54" s="43" t="s">
        <v>660</v>
      </c>
      <c r="M54" s="39">
        <v>6</v>
      </c>
      <c r="N54" s="39">
        <v>8</v>
      </c>
      <c r="O54" s="39">
        <v>48</v>
      </c>
      <c r="P54" s="39"/>
    </row>
    <row r="55" spans="1:16" ht="31.2" x14ac:dyDescent="0.25">
      <c r="A55" s="25">
        <v>54</v>
      </c>
      <c r="B55" s="39" t="s">
        <v>702</v>
      </c>
      <c r="C55" s="39" t="s">
        <v>739</v>
      </c>
      <c r="D55" s="39">
        <v>1</v>
      </c>
      <c r="E55" s="39" t="s">
        <v>740</v>
      </c>
      <c r="F55" s="42">
        <v>1</v>
      </c>
      <c r="G55" s="39" t="s">
        <v>12</v>
      </c>
      <c r="H55" s="39" t="s">
        <v>35</v>
      </c>
      <c r="I55" s="39" t="s">
        <v>31</v>
      </c>
      <c r="J55" s="39"/>
      <c r="K55" s="39" t="s">
        <v>643</v>
      </c>
      <c r="L55" s="43" t="s">
        <v>644</v>
      </c>
      <c r="M55" s="39">
        <v>24.67</v>
      </c>
      <c r="N55" s="39">
        <v>1</v>
      </c>
      <c r="O55" s="39">
        <v>24.67</v>
      </c>
      <c r="P55" s="39"/>
    </row>
    <row r="56" spans="1:16" x14ac:dyDescent="0.25">
      <c r="A56" s="25">
        <v>55</v>
      </c>
      <c r="B56" s="39" t="s">
        <v>702</v>
      </c>
      <c r="C56" s="39" t="s">
        <v>739</v>
      </c>
      <c r="D56" s="39">
        <v>1</v>
      </c>
      <c r="E56" s="39" t="s">
        <v>741</v>
      </c>
      <c r="F56" s="42">
        <v>1</v>
      </c>
      <c r="G56" s="39" t="s">
        <v>12</v>
      </c>
      <c r="H56" s="39" t="s">
        <v>22</v>
      </c>
      <c r="I56" s="39" t="s">
        <v>61</v>
      </c>
      <c r="J56" s="39"/>
      <c r="K56" s="39" t="s">
        <v>632</v>
      </c>
      <c r="L56" s="43" t="s">
        <v>660</v>
      </c>
      <c r="M56" s="39">
        <v>100</v>
      </c>
      <c r="N56" s="39">
        <v>1</v>
      </c>
      <c r="O56" s="39">
        <v>100</v>
      </c>
      <c r="P56" s="39"/>
    </row>
    <row r="57" spans="1:16" x14ac:dyDescent="0.25">
      <c r="A57" s="25">
        <v>56</v>
      </c>
      <c r="B57" s="39" t="s">
        <v>702</v>
      </c>
      <c r="C57" s="39" t="s">
        <v>739</v>
      </c>
      <c r="D57" s="39">
        <v>1</v>
      </c>
      <c r="E57" s="39" t="s">
        <v>742</v>
      </c>
      <c r="F57" s="42">
        <v>2</v>
      </c>
      <c r="G57" s="39" t="s">
        <v>11</v>
      </c>
      <c r="H57" s="39" t="s">
        <v>27</v>
      </c>
      <c r="I57" s="39" t="s">
        <v>61</v>
      </c>
      <c r="J57" s="39" t="s">
        <v>639</v>
      </c>
      <c r="K57" s="39" t="s">
        <v>640</v>
      </c>
      <c r="L57" s="43" t="s">
        <v>641</v>
      </c>
      <c r="M57" s="39">
        <v>499</v>
      </c>
      <c r="N57" s="39">
        <v>2</v>
      </c>
      <c r="O57" s="39">
        <v>998</v>
      </c>
      <c r="P57" s="39"/>
    </row>
    <row r="58" spans="1:16" ht="31.2" x14ac:dyDescent="0.25">
      <c r="A58" s="25">
        <v>57</v>
      </c>
      <c r="B58" s="39" t="s">
        <v>702</v>
      </c>
      <c r="C58" s="39" t="s">
        <v>739</v>
      </c>
      <c r="D58" s="39">
        <v>1</v>
      </c>
      <c r="E58" s="39" t="s">
        <v>248</v>
      </c>
      <c r="F58" s="42">
        <v>2</v>
      </c>
      <c r="G58" s="39" t="s">
        <v>12</v>
      </c>
      <c r="H58" s="39" t="s">
        <v>25</v>
      </c>
      <c r="I58" s="39" t="s">
        <v>63</v>
      </c>
      <c r="J58" s="39" t="s">
        <v>743</v>
      </c>
      <c r="K58" s="39" t="s">
        <v>249</v>
      </c>
      <c r="L58" s="43" t="s">
        <v>744</v>
      </c>
      <c r="M58" s="39">
        <v>100</v>
      </c>
      <c r="N58" s="39">
        <v>2</v>
      </c>
      <c r="O58" s="39">
        <v>200</v>
      </c>
      <c r="P58" s="39"/>
    </row>
    <row r="59" spans="1:16" x14ac:dyDescent="0.25">
      <c r="A59" s="25">
        <v>58</v>
      </c>
      <c r="B59" s="39" t="s">
        <v>702</v>
      </c>
      <c r="C59" s="39" t="s">
        <v>739</v>
      </c>
      <c r="D59" s="39">
        <v>1</v>
      </c>
      <c r="E59" s="39" t="s">
        <v>745</v>
      </c>
      <c r="F59" s="42">
        <v>1</v>
      </c>
      <c r="G59" s="39" t="s">
        <v>12</v>
      </c>
      <c r="H59" s="39" t="s">
        <v>41</v>
      </c>
      <c r="I59" s="39" t="s">
        <v>61</v>
      </c>
      <c r="J59" s="39"/>
      <c r="K59" s="39" t="s">
        <v>731</v>
      </c>
      <c r="L59" s="43" t="s">
        <v>732</v>
      </c>
      <c r="M59" s="39">
        <v>100</v>
      </c>
      <c r="N59" s="39">
        <v>1</v>
      </c>
      <c r="O59" s="39">
        <v>100</v>
      </c>
      <c r="P59" s="39"/>
    </row>
    <row r="60" spans="1:16" x14ac:dyDescent="0.25">
      <c r="A60" s="25">
        <v>59</v>
      </c>
      <c r="B60" s="39" t="s">
        <v>702</v>
      </c>
      <c r="C60" s="39" t="s">
        <v>739</v>
      </c>
      <c r="D60" s="39">
        <v>1</v>
      </c>
      <c r="E60" s="39" t="s">
        <v>646</v>
      </c>
      <c r="F60" s="42">
        <v>2</v>
      </c>
      <c r="G60" s="39" t="s">
        <v>11</v>
      </c>
      <c r="H60" s="39" t="s">
        <v>27</v>
      </c>
      <c r="I60" s="39" t="s">
        <v>61</v>
      </c>
      <c r="J60" s="39" t="s">
        <v>647</v>
      </c>
      <c r="K60" s="39" t="s">
        <v>640</v>
      </c>
      <c r="L60" s="43" t="s">
        <v>647</v>
      </c>
      <c r="M60" s="39">
        <v>299.39999999999998</v>
      </c>
      <c r="N60" s="39">
        <v>2</v>
      </c>
      <c r="O60" s="39">
        <v>598.79999999999995</v>
      </c>
      <c r="P60" s="39"/>
    </row>
    <row r="61" spans="1:16" x14ac:dyDescent="0.25">
      <c r="A61" s="25">
        <v>60</v>
      </c>
      <c r="B61" s="39" t="s">
        <v>702</v>
      </c>
      <c r="C61" s="39" t="s">
        <v>739</v>
      </c>
      <c r="D61" s="39">
        <v>1</v>
      </c>
      <c r="E61" s="39" t="s">
        <v>746</v>
      </c>
      <c r="F61" s="42">
        <v>1</v>
      </c>
      <c r="G61" s="39" t="s">
        <v>12</v>
      </c>
      <c r="H61" s="39" t="s">
        <v>41</v>
      </c>
      <c r="I61" s="39" t="s">
        <v>31</v>
      </c>
      <c r="J61" s="39"/>
      <c r="K61" s="39" t="s">
        <v>643</v>
      </c>
      <c r="L61" s="43" t="s">
        <v>691</v>
      </c>
      <c r="M61" s="39">
        <v>20</v>
      </c>
      <c r="N61" s="39">
        <v>1</v>
      </c>
      <c r="O61" s="39">
        <v>20</v>
      </c>
      <c r="P61" s="39"/>
    </row>
    <row r="62" spans="1:16" ht="31.2" x14ac:dyDescent="0.25">
      <c r="A62" s="25">
        <v>61</v>
      </c>
      <c r="B62" s="39" t="s">
        <v>702</v>
      </c>
      <c r="C62" s="39" t="s">
        <v>739</v>
      </c>
      <c r="D62" s="39">
        <v>1</v>
      </c>
      <c r="E62" s="39" t="s">
        <v>747</v>
      </c>
      <c r="F62" s="42">
        <v>1</v>
      </c>
      <c r="G62" s="39" t="s">
        <v>12</v>
      </c>
      <c r="H62" s="39" t="s">
        <v>35</v>
      </c>
      <c r="I62" s="39" t="s">
        <v>31</v>
      </c>
      <c r="J62" s="39"/>
      <c r="K62" s="39" t="s">
        <v>643</v>
      </c>
      <c r="L62" s="43" t="s">
        <v>748</v>
      </c>
      <c r="M62" s="39">
        <v>2</v>
      </c>
      <c r="N62" s="39">
        <v>1</v>
      </c>
      <c r="O62" s="39">
        <v>2</v>
      </c>
      <c r="P62" s="39"/>
    </row>
    <row r="63" spans="1:16" ht="31.2" x14ac:dyDescent="0.25">
      <c r="A63" s="25">
        <v>62</v>
      </c>
      <c r="B63" s="39" t="s">
        <v>702</v>
      </c>
      <c r="C63" s="39" t="s">
        <v>697</v>
      </c>
      <c r="D63" s="39">
        <v>1</v>
      </c>
      <c r="E63" s="39" t="s">
        <v>749</v>
      </c>
      <c r="F63" s="42">
        <v>1</v>
      </c>
      <c r="G63" s="39" t="s">
        <v>12</v>
      </c>
      <c r="H63" s="39" t="s">
        <v>35</v>
      </c>
      <c r="I63" s="39" t="s">
        <v>31</v>
      </c>
      <c r="J63" s="39"/>
      <c r="K63" s="39" t="s">
        <v>643</v>
      </c>
      <c r="L63" s="43" t="s">
        <v>644</v>
      </c>
      <c r="M63" s="39">
        <v>24.67</v>
      </c>
      <c r="N63" s="39">
        <v>1</v>
      </c>
      <c r="O63" s="39">
        <v>24.67</v>
      </c>
      <c r="P63" s="39"/>
    </row>
    <row r="64" spans="1:16" ht="31.2" x14ac:dyDescent="0.25">
      <c r="A64" s="25">
        <v>63</v>
      </c>
      <c r="B64" s="39" t="s">
        <v>702</v>
      </c>
      <c r="C64" s="39" t="s">
        <v>697</v>
      </c>
      <c r="D64" s="39">
        <v>1</v>
      </c>
      <c r="E64" s="39" t="s">
        <v>700</v>
      </c>
      <c r="F64" s="42">
        <v>1</v>
      </c>
      <c r="G64" s="39" t="s">
        <v>11</v>
      </c>
      <c r="H64" s="39" t="s">
        <v>27</v>
      </c>
      <c r="I64" s="39" t="s">
        <v>61</v>
      </c>
      <c r="J64" s="39" t="s">
        <v>700</v>
      </c>
      <c r="K64" s="39" t="s">
        <v>640</v>
      </c>
      <c r="L64" s="43" t="s">
        <v>700</v>
      </c>
      <c r="M64" s="39">
        <v>89</v>
      </c>
      <c r="N64" s="39">
        <v>1</v>
      </c>
      <c r="O64" s="39">
        <v>89</v>
      </c>
      <c r="P64" s="39"/>
    </row>
    <row r="65" spans="1:16" x14ac:dyDescent="0.25">
      <c r="A65" s="25">
        <v>64</v>
      </c>
      <c r="B65" s="39" t="s">
        <v>750</v>
      </c>
      <c r="C65" s="39" t="s">
        <v>751</v>
      </c>
      <c r="D65" s="39">
        <v>1</v>
      </c>
      <c r="E65" s="39" t="s">
        <v>752</v>
      </c>
      <c r="F65" s="42">
        <v>1</v>
      </c>
      <c r="G65" s="39" t="s">
        <v>20</v>
      </c>
      <c r="H65" s="39" t="s">
        <v>25</v>
      </c>
      <c r="I65" s="39" t="s">
        <v>63</v>
      </c>
      <c r="J65" s="39" t="s">
        <v>753</v>
      </c>
      <c r="K65" s="39" t="s">
        <v>754</v>
      </c>
      <c r="L65" s="43" t="s">
        <v>18</v>
      </c>
      <c r="M65" s="39">
        <v>5599</v>
      </c>
      <c r="N65" s="39">
        <v>1</v>
      </c>
      <c r="O65" s="39">
        <v>5599</v>
      </c>
      <c r="P65" s="39"/>
    </row>
    <row r="66" spans="1:16" x14ac:dyDescent="0.25">
      <c r="A66" s="25">
        <v>65</v>
      </c>
      <c r="B66" s="39" t="s">
        <v>750</v>
      </c>
      <c r="C66" s="39" t="s">
        <v>755</v>
      </c>
      <c r="D66" s="39">
        <v>1</v>
      </c>
      <c r="E66" s="39" t="s">
        <v>756</v>
      </c>
      <c r="F66" s="42">
        <v>1</v>
      </c>
      <c r="G66" s="39" t="s">
        <v>20</v>
      </c>
      <c r="H66" s="39" t="s">
        <v>25</v>
      </c>
      <c r="I66" s="39" t="s">
        <v>63</v>
      </c>
      <c r="J66" s="39" t="s">
        <v>757</v>
      </c>
      <c r="K66" s="39" t="s">
        <v>758</v>
      </c>
      <c r="L66" s="43" t="s">
        <v>18</v>
      </c>
      <c r="M66" s="39">
        <v>1775</v>
      </c>
      <c r="N66" s="39">
        <v>1</v>
      </c>
      <c r="O66" s="39">
        <v>1775</v>
      </c>
      <c r="P66" s="39"/>
    </row>
    <row r="67" spans="1:16" x14ac:dyDescent="0.25">
      <c r="A67" s="25">
        <v>66</v>
      </c>
      <c r="B67" s="39" t="s">
        <v>750</v>
      </c>
      <c r="C67" s="39" t="s">
        <v>9</v>
      </c>
      <c r="D67" s="39">
        <v>1</v>
      </c>
      <c r="E67" s="39" t="s">
        <v>9</v>
      </c>
      <c r="F67" s="42">
        <v>30</v>
      </c>
      <c r="G67" s="39" t="s">
        <v>11</v>
      </c>
      <c r="H67" s="39" t="s">
        <v>9</v>
      </c>
      <c r="I67" s="39" t="s">
        <v>29</v>
      </c>
      <c r="J67" s="39"/>
      <c r="K67" s="39" t="s">
        <v>643</v>
      </c>
      <c r="L67" s="43" t="s">
        <v>9</v>
      </c>
      <c r="M67" s="39">
        <v>3</v>
      </c>
      <c r="N67" s="39">
        <v>30</v>
      </c>
      <c r="O67" s="39">
        <v>90</v>
      </c>
      <c r="P67" s="39"/>
    </row>
    <row r="68" spans="1:16" x14ac:dyDescent="0.25">
      <c r="A68" s="25">
        <v>67</v>
      </c>
      <c r="B68" s="39" t="s">
        <v>759</v>
      </c>
      <c r="C68" s="39" t="s">
        <v>760</v>
      </c>
      <c r="D68" s="39">
        <v>1</v>
      </c>
      <c r="E68" s="39" t="s">
        <v>761</v>
      </c>
      <c r="F68" s="42">
        <v>1</v>
      </c>
      <c r="G68" s="39" t="s">
        <v>11</v>
      </c>
      <c r="H68" s="39" t="s">
        <v>27</v>
      </c>
      <c r="I68" s="39" t="s">
        <v>63</v>
      </c>
      <c r="J68" s="39" t="s">
        <v>762</v>
      </c>
      <c r="K68" s="39" t="s">
        <v>763</v>
      </c>
      <c r="L68" s="43"/>
      <c r="M68" s="39">
        <v>101</v>
      </c>
      <c r="N68" s="39">
        <v>1</v>
      </c>
      <c r="O68" s="39">
        <v>101</v>
      </c>
      <c r="P68" s="39"/>
    </row>
    <row r="69" spans="1:16" x14ac:dyDescent="0.25">
      <c r="A69" s="25">
        <v>68</v>
      </c>
      <c r="B69" s="39" t="s">
        <v>759</v>
      </c>
      <c r="C69" s="39" t="s">
        <v>764</v>
      </c>
      <c r="D69" s="39">
        <v>1</v>
      </c>
      <c r="E69" s="39" t="s">
        <v>765</v>
      </c>
      <c r="F69" s="42">
        <v>1</v>
      </c>
      <c r="G69" s="39" t="s">
        <v>11</v>
      </c>
      <c r="H69" s="39" t="s">
        <v>27</v>
      </c>
      <c r="I69" s="39" t="s">
        <v>63</v>
      </c>
      <c r="J69" s="39" t="s">
        <v>766</v>
      </c>
      <c r="K69" s="39" t="s">
        <v>763</v>
      </c>
      <c r="L69" s="43"/>
      <c r="M69" s="39">
        <v>377</v>
      </c>
      <c r="N69" s="39">
        <v>1</v>
      </c>
      <c r="O69" s="39">
        <v>377</v>
      </c>
      <c r="P69" s="39"/>
    </row>
    <row r="70" spans="1:16" x14ac:dyDescent="0.25">
      <c r="A70" s="25">
        <v>69</v>
      </c>
      <c r="B70" s="39" t="s">
        <v>767</v>
      </c>
      <c r="C70" s="39" t="s">
        <v>768</v>
      </c>
      <c r="D70" s="39">
        <v>1</v>
      </c>
      <c r="E70" s="39" t="s">
        <v>768</v>
      </c>
      <c r="F70" s="42">
        <v>10</v>
      </c>
      <c r="G70" s="39" t="s">
        <v>12</v>
      </c>
      <c r="H70" s="39" t="s">
        <v>37</v>
      </c>
      <c r="I70" s="39" t="s">
        <v>63</v>
      </c>
      <c r="J70" s="39" t="s">
        <v>769</v>
      </c>
      <c r="K70" s="39" t="s">
        <v>770</v>
      </c>
      <c r="L70" s="43" t="s">
        <v>771</v>
      </c>
      <c r="M70" s="39">
        <v>0.2</v>
      </c>
      <c r="N70" s="39">
        <v>10</v>
      </c>
      <c r="O70" s="39">
        <v>2</v>
      </c>
      <c r="P70" s="39"/>
    </row>
    <row r="71" spans="1:16" x14ac:dyDescent="0.25">
      <c r="A71" s="25">
        <v>70</v>
      </c>
      <c r="B71" s="39" t="s">
        <v>767</v>
      </c>
      <c r="C71" s="39" t="s">
        <v>772</v>
      </c>
      <c r="D71" s="39">
        <v>1</v>
      </c>
      <c r="E71" s="39" t="s">
        <v>773</v>
      </c>
      <c r="F71" s="42">
        <v>50</v>
      </c>
      <c r="G71" s="39" t="s">
        <v>12</v>
      </c>
      <c r="H71" s="39" t="s">
        <v>37</v>
      </c>
      <c r="I71" s="39" t="s">
        <v>63</v>
      </c>
      <c r="J71" s="39" t="s">
        <v>769</v>
      </c>
      <c r="K71" s="39" t="s">
        <v>770</v>
      </c>
      <c r="L71" s="43" t="s">
        <v>774</v>
      </c>
      <c r="M71" s="39">
        <v>0.2</v>
      </c>
      <c r="N71" s="39">
        <v>50</v>
      </c>
      <c r="O71" s="39">
        <v>10</v>
      </c>
      <c r="P71" s="39"/>
    </row>
    <row r="72" spans="1:16" x14ac:dyDescent="0.25">
      <c r="A72" s="25">
        <v>71</v>
      </c>
      <c r="B72" s="39" t="s">
        <v>767</v>
      </c>
      <c r="C72" s="39" t="s">
        <v>775</v>
      </c>
      <c r="D72" s="39">
        <v>1</v>
      </c>
      <c r="E72" s="39" t="s">
        <v>776</v>
      </c>
      <c r="F72" s="42">
        <v>50</v>
      </c>
      <c r="G72" s="39" t="s">
        <v>12</v>
      </c>
      <c r="H72" s="39" t="s">
        <v>37</v>
      </c>
      <c r="I72" s="39" t="s">
        <v>63</v>
      </c>
      <c r="J72" s="39" t="s">
        <v>769</v>
      </c>
      <c r="K72" s="39" t="s">
        <v>770</v>
      </c>
      <c r="L72" s="43" t="s">
        <v>777</v>
      </c>
      <c r="M72" s="39">
        <v>0.2</v>
      </c>
      <c r="N72" s="39">
        <v>50</v>
      </c>
      <c r="O72" s="39">
        <v>10</v>
      </c>
      <c r="P72" s="39"/>
    </row>
    <row r="73" spans="1:16" ht="31.2" x14ac:dyDescent="0.25">
      <c r="A73" s="25">
        <v>72</v>
      </c>
      <c r="B73" s="39" t="s">
        <v>778</v>
      </c>
      <c r="C73" s="39" t="s">
        <v>703</v>
      </c>
      <c r="D73" s="39">
        <v>1</v>
      </c>
      <c r="E73" s="39" t="s">
        <v>779</v>
      </c>
      <c r="F73" s="42">
        <v>1</v>
      </c>
      <c r="G73" s="39" t="s">
        <v>12</v>
      </c>
      <c r="H73" s="39" t="s">
        <v>35</v>
      </c>
      <c r="I73" s="39" t="s">
        <v>61</v>
      </c>
      <c r="J73" s="39"/>
      <c r="K73" s="39" t="s">
        <v>632</v>
      </c>
      <c r="L73" s="43" t="s">
        <v>780</v>
      </c>
      <c r="M73" s="39">
        <v>10</v>
      </c>
      <c r="N73" s="39">
        <v>1</v>
      </c>
      <c r="O73" s="39">
        <v>10</v>
      </c>
      <c r="P73" s="39"/>
    </row>
    <row r="74" spans="1:16" ht="31.2" x14ac:dyDescent="0.25">
      <c r="A74" s="25">
        <v>73</v>
      </c>
      <c r="B74" s="39" t="s">
        <v>778</v>
      </c>
      <c r="C74" s="39" t="s">
        <v>703</v>
      </c>
      <c r="D74" s="39">
        <v>1</v>
      </c>
      <c r="E74" s="39" t="s">
        <v>781</v>
      </c>
      <c r="F74" s="42">
        <v>1</v>
      </c>
      <c r="G74" s="39" t="s">
        <v>12</v>
      </c>
      <c r="H74" s="39" t="s">
        <v>35</v>
      </c>
      <c r="I74" s="39" t="s">
        <v>61</v>
      </c>
      <c r="J74" s="39"/>
      <c r="K74" s="39" t="s">
        <v>632</v>
      </c>
      <c r="L74" s="43" t="s">
        <v>782</v>
      </c>
      <c r="M74" s="39">
        <v>20</v>
      </c>
      <c r="N74" s="39">
        <v>1</v>
      </c>
      <c r="O74" s="39">
        <v>20</v>
      </c>
      <c r="P74" s="39"/>
    </row>
    <row r="75" spans="1:16" ht="31.2" x14ac:dyDescent="0.25">
      <c r="A75" s="25">
        <v>74</v>
      </c>
      <c r="B75" s="39" t="s">
        <v>778</v>
      </c>
      <c r="C75" s="39" t="s">
        <v>703</v>
      </c>
      <c r="D75" s="39">
        <v>1</v>
      </c>
      <c r="E75" s="39" t="s">
        <v>783</v>
      </c>
      <c r="F75" s="42">
        <v>1</v>
      </c>
      <c r="G75" s="39" t="s">
        <v>12</v>
      </c>
      <c r="H75" s="39" t="s">
        <v>22</v>
      </c>
      <c r="I75" s="39" t="s">
        <v>31</v>
      </c>
      <c r="J75" s="39"/>
      <c r="K75" s="39" t="s">
        <v>632</v>
      </c>
      <c r="L75" s="43" t="s">
        <v>784</v>
      </c>
      <c r="M75" s="39">
        <v>20</v>
      </c>
      <c r="N75" s="39">
        <v>1</v>
      </c>
      <c r="O75" s="39">
        <v>20</v>
      </c>
      <c r="P75" s="39"/>
    </row>
    <row r="76" spans="1:16" ht="31.2" x14ac:dyDescent="0.25">
      <c r="A76" s="25">
        <v>75</v>
      </c>
      <c r="B76" s="39" t="s">
        <v>778</v>
      </c>
      <c r="C76" s="39" t="s">
        <v>703</v>
      </c>
      <c r="D76" s="39">
        <v>1</v>
      </c>
      <c r="E76" s="39" t="s">
        <v>785</v>
      </c>
      <c r="F76" s="42">
        <v>1</v>
      </c>
      <c r="G76" s="39" t="s">
        <v>12</v>
      </c>
      <c r="H76" s="39" t="s">
        <v>22</v>
      </c>
      <c r="I76" s="39" t="s">
        <v>31</v>
      </c>
      <c r="J76" s="39"/>
      <c r="K76" s="39" t="s">
        <v>632</v>
      </c>
      <c r="L76" s="43" t="s">
        <v>784</v>
      </c>
      <c r="M76" s="39">
        <v>20</v>
      </c>
      <c r="N76" s="39">
        <v>1</v>
      </c>
      <c r="O76" s="39">
        <v>20</v>
      </c>
      <c r="P76" s="39"/>
    </row>
    <row r="77" spans="1:16" x14ac:dyDescent="0.25">
      <c r="A77" s="25">
        <v>76</v>
      </c>
      <c r="B77" s="39" t="s">
        <v>778</v>
      </c>
      <c r="C77" s="39" t="s">
        <v>703</v>
      </c>
      <c r="D77" s="39">
        <v>1</v>
      </c>
      <c r="E77" s="39" t="s">
        <v>786</v>
      </c>
      <c r="F77" s="42">
        <v>1</v>
      </c>
      <c r="G77" s="39" t="s">
        <v>12</v>
      </c>
      <c r="H77" s="39" t="s">
        <v>35</v>
      </c>
      <c r="I77" s="39" t="s">
        <v>31</v>
      </c>
      <c r="J77" s="39"/>
      <c r="K77" s="39" t="s">
        <v>632</v>
      </c>
      <c r="L77" s="43" t="s">
        <v>787</v>
      </c>
      <c r="M77" s="39">
        <v>20</v>
      </c>
      <c r="N77" s="39">
        <v>1</v>
      </c>
      <c r="O77" s="39">
        <v>20</v>
      </c>
      <c r="P77" s="39"/>
    </row>
    <row r="78" spans="1:16" x14ac:dyDescent="0.25">
      <c r="A78" s="25">
        <v>77</v>
      </c>
      <c r="B78" s="39" t="s">
        <v>778</v>
      </c>
      <c r="C78" s="39" t="s">
        <v>703</v>
      </c>
      <c r="D78" s="39">
        <v>1</v>
      </c>
      <c r="E78" s="39" t="s">
        <v>788</v>
      </c>
      <c r="F78" s="42">
        <v>1</v>
      </c>
      <c r="G78" s="39" t="s">
        <v>12</v>
      </c>
      <c r="H78" s="39" t="s">
        <v>789</v>
      </c>
      <c r="I78" s="39" t="s">
        <v>31</v>
      </c>
      <c r="J78" s="39"/>
      <c r="K78" s="39" t="s">
        <v>632</v>
      </c>
      <c r="L78" s="43" t="s">
        <v>790</v>
      </c>
      <c r="M78" s="39">
        <v>5</v>
      </c>
      <c r="N78" s="39">
        <v>1</v>
      </c>
      <c r="O78" s="39">
        <v>5</v>
      </c>
      <c r="P78" s="39"/>
    </row>
    <row r="79" spans="1:16" ht="31.2" x14ac:dyDescent="0.25">
      <c r="A79" s="25">
        <v>78</v>
      </c>
      <c r="B79" s="39" t="s">
        <v>778</v>
      </c>
      <c r="C79" s="39" t="s">
        <v>703</v>
      </c>
      <c r="D79" s="39">
        <v>1</v>
      </c>
      <c r="E79" s="39" t="s">
        <v>791</v>
      </c>
      <c r="F79" s="42">
        <v>32</v>
      </c>
      <c r="G79" s="39" t="s">
        <v>12</v>
      </c>
      <c r="H79" s="39" t="s">
        <v>37</v>
      </c>
      <c r="I79" s="39" t="s">
        <v>63</v>
      </c>
      <c r="J79" s="39" t="s">
        <v>792</v>
      </c>
      <c r="K79" s="39" t="s">
        <v>653</v>
      </c>
      <c r="L79" s="43" t="s">
        <v>793</v>
      </c>
      <c r="M79" s="39">
        <v>0.2</v>
      </c>
      <c r="N79" s="39">
        <v>32</v>
      </c>
      <c r="O79" s="39">
        <v>6.4</v>
      </c>
      <c r="P79" s="39"/>
    </row>
    <row r="80" spans="1:16" x14ac:dyDescent="0.25">
      <c r="A80" s="25">
        <v>79</v>
      </c>
      <c r="B80" s="39" t="s">
        <v>778</v>
      </c>
      <c r="C80" s="39" t="s">
        <v>703</v>
      </c>
      <c r="D80" s="39">
        <v>1</v>
      </c>
      <c r="E80" s="39" t="s">
        <v>794</v>
      </c>
      <c r="F80" s="42">
        <v>1</v>
      </c>
      <c r="G80" s="39" t="s">
        <v>12</v>
      </c>
      <c r="H80" s="39" t="s">
        <v>27</v>
      </c>
      <c r="I80" s="39" t="s">
        <v>63</v>
      </c>
      <c r="J80" s="39" t="s">
        <v>706</v>
      </c>
      <c r="K80" s="39" t="s">
        <v>640</v>
      </c>
      <c r="L80" s="43" t="s">
        <v>706</v>
      </c>
      <c r="M80" s="39">
        <v>299</v>
      </c>
      <c r="N80" s="39">
        <v>1</v>
      </c>
      <c r="O80" s="39">
        <v>299</v>
      </c>
      <c r="P80" s="39"/>
    </row>
    <row r="81" spans="1:16" x14ac:dyDescent="0.25">
      <c r="A81" s="25">
        <v>80</v>
      </c>
      <c r="B81" s="39" t="s">
        <v>778</v>
      </c>
      <c r="C81" s="39" t="s">
        <v>703</v>
      </c>
      <c r="D81" s="39">
        <v>1</v>
      </c>
      <c r="E81" s="39" t="s">
        <v>795</v>
      </c>
      <c r="F81" s="42">
        <v>4</v>
      </c>
      <c r="G81" s="39" t="s">
        <v>12</v>
      </c>
      <c r="H81" s="39" t="s">
        <v>37</v>
      </c>
      <c r="I81" s="39" t="s">
        <v>63</v>
      </c>
      <c r="J81" s="39" t="s">
        <v>796</v>
      </c>
      <c r="K81" s="39" t="s">
        <v>653</v>
      </c>
      <c r="L81" s="43" t="s">
        <v>795</v>
      </c>
      <c r="M81" s="39">
        <v>2.5</v>
      </c>
      <c r="N81" s="39">
        <v>4</v>
      </c>
      <c r="O81" s="39">
        <v>10</v>
      </c>
      <c r="P81" s="39"/>
    </row>
    <row r="82" spans="1:16" x14ac:dyDescent="0.25">
      <c r="A82" s="25">
        <v>81</v>
      </c>
      <c r="B82" s="39" t="s">
        <v>778</v>
      </c>
      <c r="C82" s="39" t="s">
        <v>703</v>
      </c>
      <c r="D82" s="39">
        <v>1</v>
      </c>
      <c r="E82" s="39" t="s">
        <v>797</v>
      </c>
      <c r="F82" s="42">
        <v>4</v>
      </c>
      <c r="G82" s="39" t="s">
        <v>12</v>
      </c>
      <c r="H82" s="39" t="s">
        <v>37</v>
      </c>
      <c r="I82" s="39" t="s">
        <v>63</v>
      </c>
      <c r="J82" s="39" t="s">
        <v>798</v>
      </c>
      <c r="K82" s="39" t="s">
        <v>653</v>
      </c>
      <c r="L82" s="43" t="s">
        <v>799</v>
      </c>
      <c r="M82" s="39">
        <v>4</v>
      </c>
      <c r="N82" s="39">
        <v>4</v>
      </c>
      <c r="O82" s="39">
        <v>16</v>
      </c>
      <c r="P82" s="39"/>
    </row>
    <row r="83" spans="1:16" x14ac:dyDescent="0.25">
      <c r="A83" s="25">
        <v>82</v>
      </c>
      <c r="B83" s="39" t="s">
        <v>778</v>
      </c>
      <c r="C83" s="39" t="s">
        <v>703</v>
      </c>
      <c r="D83" s="39">
        <v>1</v>
      </c>
      <c r="E83" s="39" t="s">
        <v>800</v>
      </c>
      <c r="F83" s="42">
        <v>8</v>
      </c>
      <c r="G83" s="39" t="s">
        <v>12</v>
      </c>
      <c r="H83" s="39" t="s">
        <v>37</v>
      </c>
      <c r="I83" s="39" t="s">
        <v>63</v>
      </c>
      <c r="J83" s="39" t="s">
        <v>801</v>
      </c>
      <c r="K83" s="39" t="s">
        <v>653</v>
      </c>
      <c r="L83" s="43" t="s">
        <v>800</v>
      </c>
      <c r="M83" s="39">
        <v>2.8</v>
      </c>
      <c r="N83" s="39">
        <v>8</v>
      </c>
      <c r="O83" s="39">
        <v>22.4</v>
      </c>
      <c r="P83" s="39"/>
    </row>
    <row r="84" spans="1:16" ht="31.2" x14ac:dyDescent="0.25">
      <c r="A84" s="25">
        <v>83</v>
      </c>
      <c r="B84" s="39" t="s">
        <v>778</v>
      </c>
      <c r="C84" s="39" t="s">
        <v>703</v>
      </c>
      <c r="D84" s="39">
        <v>1</v>
      </c>
      <c r="E84" s="39" t="s">
        <v>802</v>
      </c>
      <c r="F84" s="42">
        <v>4</v>
      </c>
      <c r="G84" s="39" t="s">
        <v>12</v>
      </c>
      <c r="H84" s="39" t="s">
        <v>37</v>
      </c>
      <c r="I84" s="39" t="s">
        <v>63</v>
      </c>
      <c r="J84" s="39" t="s">
        <v>803</v>
      </c>
      <c r="K84" s="39" t="s">
        <v>653</v>
      </c>
      <c r="L84" s="43" t="s">
        <v>804</v>
      </c>
      <c r="M84" s="39">
        <v>0.9</v>
      </c>
      <c r="N84" s="39">
        <v>4</v>
      </c>
      <c r="O84" s="39">
        <v>3.6</v>
      </c>
      <c r="P84" s="39"/>
    </row>
    <row r="85" spans="1:16" ht="31.2" x14ac:dyDescent="0.25">
      <c r="A85" s="25">
        <v>84</v>
      </c>
      <c r="B85" s="39" t="s">
        <v>778</v>
      </c>
      <c r="C85" s="39" t="s">
        <v>703</v>
      </c>
      <c r="D85" s="39">
        <v>1</v>
      </c>
      <c r="E85" s="39" t="s">
        <v>805</v>
      </c>
      <c r="F85" s="42">
        <v>4</v>
      </c>
      <c r="G85" s="39" t="s">
        <v>12</v>
      </c>
      <c r="H85" s="39" t="s">
        <v>37</v>
      </c>
      <c r="I85" s="39" t="s">
        <v>63</v>
      </c>
      <c r="J85" s="39" t="s">
        <v>806</v>
      </c>
      <c r="K85" s="39" t="s">
        <v>653</v>
      </c>
      <c r="L85" s="43" t="s">
        <v>807</v>
      </c>
      <c r="M85" s="39">
        <v>0.2</v>
      </c>
      <c r="N85" s="39">
        <v>4</v>
      </c>
      <c r="O85" s="39">
        <v>0.8</v>
      </c>
      <c r="P85" s="39"/>
    </row>
    <row r="86" spans="1:16" ht="31.2" x14ac:dyDescent="0.25">
      <c r="A86" s="25">
        <v>85</v>
      </c>
      <c r="B86" s="39" t="s">
        <v>778</v>
      </c>
      <c r="C86" s="39" t="s">
        <v>703</v>
      </c>
      <c r="D86" s="39">
        <v>1</v>
      </c>
      <c r="E86" s="39" t="s">
        <v>808</v>
      </c>
      <c r="F86" s="42">
        <v>4</v>
      </c>
      <c r="G86" s="39" t="s">
        <v>12</v>
      </c>
      <c r="H86" s="39" t="s">
        <v>37</v>
      </c>
      <c r="I86" s="39" t="s">
        <v>63</v>
      </c>
      <c r="J86" s="39" t="s">
        <v>809</v>
      </c>
      <c r="K86" s="39" t="s">
        <v>653</v>
      </c>
      <c r="L86" s="43" t="s">
        <v>810</v>
      </c>
      <c r="M86" s="39">
        <v>0.2</v>
      </c>
      <c r="N86" s="39">
        <v>4</v>
      </c>
      <c r="O86" s="39">
        <v>0.8</v>
      </c>
      <c r="P86" s="39"/>
    </row>
    <row r="87" spans="1:16" ht="31.2" x14ac:dyDescent="0.25">
      <c r="A87" s="25">
        <v>86</v>
      </c>
      <c r="B87" s="39" t="s">
        <v>778</v>
      </c>
      <c r="C87" s="39" t="s">
        <v>703</v>
      </c>
      <c r="D87" s="39">
        <v>1</v>
      </c>
      <c r="E87" s="39" t="s">
        <v>811</v>
      </c>
      <c r="F87" s="42">
        <v>4</v>
      </c>
      <c r="G87" s="39" t="s">
        <v>12</v>
      </c>
      <c r="H87" s="39" t="s">
        <v>37</v>
      </c>
      <c r="I87" s="39" t="s">
        <v>63</v>
      </c>
      <c r="J87" s="39" t="s">
        <v>812</v>
      </c>
      <c r="K87" s="39" t="s">
        <v>653</v>
      </c>
      <c r="L87" s="43" t="s">
        <v>813</v>
      </c>
      <c r="M87" s="39">
        <v>0.2</v>
      </c>
      <c r="N87" s="39">
        <v>4</v>
      </c>
      <c r="O87" s="39">
        <v>0.8</v>
      </c>
      <c r="P87" s="39"/>
    </row>
    <row r="88" spans="1:16" x14ac:dyDescent="0.25">
      <c r="A88" s="25">
        <v>87</v>
      </c>
      <c r="B88" s="39" t="s">
        <v>778</v>
      </c>
      <c r="C88" s="39" t="s">
        <v>703</v>
      </c>
      <c r="D88" s="39">
        <v>1</v>
      </c>
      <c r="E88" s="39" t="s">
        <v>814</v>
      </c>
      <c r="F88" s="42">
        <v>1</v>
      </c>
      <c r="G88" s="39" t="s">
        <v>12</v>
      </c>
      <c r="H88" s="39" t="s">
        <v>37</v>
      </c>
      <c r="I88" s="39" t="s">
        <v>63</v>
      </c>
      <c r="J88" s="39" t="s">
        <v>815</v>
      </c>
      <c r="K88" s="39" t="s">
        <v>816</v>
      </c>
      <c r="L88" s="43" t="s">
        <v>634</v>
      </c>
      <c r="M88" s="39">
        <v>17.100000000000001</v>
      </c>
      <c r="N88" s="39">
        <v>1</v>
      </c>
      <c r="O88" s="39">
        <v>17.100000000000001</v>
      </c>
      <c r="P88" s="39"/>
    </row>
    <row r="89" spans="1:16" ht="31.2" x14ac:dyDescent="0.25">
      <c r="A89" s="25">
        <v>88</v>
      </c>
      <c r="B89" s="39" t="s">
        <v>778</v>
      </c>
      <c r="C89" s="39" t="s">
        <v>703</v>
      </c>
      <c r="D89" s="39">
        <v>1</v>
      </c>
      <c r="E89" s="39" t="s">
        <v>817</v>
      </c>
      <c r="F89" s="42">
        <v>1</v>
      </c>
      <c r="G89" s="39" t="s">
        <v>12</v>
      </c>
      <c r="H89" s="39" t="s">
        <v>35</v>
      </c>
      <c r="I89" s="39" t="s">
        <v>61</v>
      </c>
      <c r="J89" s="39"/>
      <c r="K89" s="39" t="s">
        <v>632</v>
      </c>
      <c r="L89" s="43" t="s">
        <v>818</v>
      </c>
      <c r="M89" s="39">
        <v>20</v>
      </c>
      <c r="N89" s="39">
        <v>1</v>
      </c>
      <c r="O89" s="39">
        <v>20</v>
      </c>
      <c r="P89" s="39"/>
    </row>
    <row r="90" spans="1:16" ht="31.2" x14ac:dyDescent="0.25">
      <c r="A90" s="25">
        <v>89</v>
      </c>
      <c r="B90" s="39" t="s">
        <v>778</v>
      </c>
      <c r="C90" s="39" t="s">
        <v>819</v>
      </c>
      <c r="D90" s="39">
        <v>1</v>
      </c>
      <c r="E90" s="39" t="s">
        <v>820</v>
      </c>
      <c r="F90" s="42">
        <v>2</v>
      </c>
      <c r="G90" s="39" t="s">
        <v>12</v>
      </c>
      <c r="H90" s="39" t="s">
        <v>35</v>
      </c>
      <c r="I90" s="39" t="s">
        <v>61</v>
      </c>
      <c r="J90" s="39"/>
      <c r="K90" s="39" t="s">
        <v>632</v>
      </c>
      <c r="L90" s="43" t="s">
        <v>821</v>
      </c>
      <c r="M90" s="39">
        <v>20</v>
      </c>
      <c r="N90" s="39">
        <v>2</v>
      </c>
      <c r="O90" s="39">
        <v>40</v>
      </c>
      <c r="P90" s="39"/>
    </row>
    <row r="91" spans="1:16" ht="31.2" x14ac:dyDescent="0.25">
      <c r="A91" s="25">
        <v>90</v>
      </c>
      <c r="B91" s="39" t="s">
        <v>778</v>
      </c>
      <c r="C91" s="39" t="s">
        <v>819</v>
      </c>
      <c r="D91" s="39">
        <v>1</v>
      </c>
      <c r="E91" s="39" t="s">
        <v>822</v>
      </c>
      <c r="F91" s="42">
        <v>2</v>
      </c>
      <c r="G91" s="39" t="s">
        <v>12</v>
      </c>
      <c r="H91" s="39" t="s">
        <v>22</v>
      </c>
      <c r="I91" s="39" t="s">
        <v>31</v>
      </c>
      <c r="J91" s="39"/>
      <c r="K91" s="39" t="s">
        <v>632</v>
      </c>
      <c r="L91" s="43" t="s">
        <v>823</v>
      </c>
      <c r="M91" s="39">
        <v>2</v>
      </c>
      <c r="N91" s="39">
        <v>2</v>
      </c>
      <c r="O91" s="39">
        <v>4</v>
      </c>
      <c r="P91" s="39"/>
    </row>
    <row r="92" spans="1:16" x14ac:dyDescent="0.25">
      <c r="A92" s="25">
        <v>91</v>
      </c>
      <c r="B92" s="39" t="s">
        <v>778</v>
      </c>
      <c r="C92" s="39" t="s">
        <v>819</v>
      </c>
      <c r="D92" s="39">
        <v>1</v>
      </c>
      <c r="E92" s="39" t="s">
        <v>824</v>
      </c>
      <c r="F92" s="42">
        <v>2</v>
      </c>
      <c r="G92" s="39" t="s">
        <v>12</v>
      </c>
      <c r="H92" s="39" t="s">
        <v>789</v>
      </c>
      <c r="I92" s="39" t="s">
        <v>31</v>
      </c>
      <c r="J92" s="39"/>
      <c r="K92" s="39" t="s">
        <v>632</v>
      </c>
      <c r="L92" s="43" t="s">
        <v>825</v>
      </c>
      <c r="M92" s="39">
        <v>2</v>
      </c>
      <c r="N92" s="39">
        <v>2</v>
      </c>
      <c r="O92" s="39">
        <v>4</v>
      </c>
      <c r="P92" s="39"/>
    </row>
    <row r="93" spans="1:16" ht="31.2" x14ac:dyDescent="0.25">
      <c r="A93" s="25">
        <v>92</v>
      </c>
      <c r="B93" s="39" t="s">
        <v>778</v>
      </c>
      <c r="C93" s="39" t="s">
        <v>819</v>
      </c>
      <c r="D93" s="39">
        <v>1</v>
      </c>
      <c r="E93" s="39" t="s">
        <v>826</v>
      </c>
      <c r="F93" s="42">
        <v>2</v>
      </c>
      <c r="G93" s="39" t="s">
        <v>12</v>
      </c>
      <c r="H93" s="39" t="s">
        <v>22</v>
      </c>
      <c r="I93" s="39" t="s">
        <v>31</v>
      </c>
      <c r="J93" s="39"/>
      <c r="K93" s="39" t="s">
        <v>632</v>
      </c>
      <c r="L93" s="43" t="s">
        <v>827</v>
      </c>
      <c r="M93" s="39">
        <v>50</v>
      </c>
      <c r="N93" s="39">
        <v>2</v>
      </c>
      <c r="O93" s="39">
        <v>100</v>
      </c>
      <c r="P93" s="39"/>
    </row>
    <row r="94" spans="1:16" x14ac:dyDescent="0.25">
      <c r="A94" s="25">
        <v>93</v>
      </c>
      <c r="B94" s="39" t="s">
        <v>778</v>
      </c>
      <c r="C94" s="39" t="s">
        <v>819</v>
      </c>
      <c r="D94" s="39">
        <v>1</v>
      </c>
      <c r="E94" s="39" t="s">
        <v>718</v>
      </c>
      <c r="F94" s="42">
        <v>2</v>
      </c>
      <c r="G94" s="39" t="s">
        <v>12</v>
      </c>
      <c r="H94" s="39" t="s">
        <v>37</v>
      </c>
      <c r="I94" s="39" t="s">
        <v>63</v>
      </c>
      <c r="J94" s="39" t="s">
        <v>828</v>
      </c>
      <c r="K94" s="39" t="s">
        <v>816</v>
      </c>
      <c r="L94" s="43" t="s">
        <v>634</v>
      </c>
      <c r="M94" s="39">
        <v>3.2</v>
      </c>
      <c r="N94" s="39">
        <v>2</v>
      </c>
      <c r="O94" s="39">
        <v>6.4</v>
      </c>
      <c r="P94" s="39"/>
    </row>
    <row r="95" spans="1:16" x14ac:dyDescent="0.25">
      <c r="A95" s="25">
        <v>94</v>
      </c>
      <c r="B95" s="39" t="s">
        <v>778</v>
      </c>
      <c r="C95" s="39" t="s">
        <v>819</v>
      </c>
      <c r="D95" s="39">
        <v>1</v>
      </c>
      <c r="E95" s="39" t="s">
        <v>829</v>
      </c>
      <c r="F95" s="42">
        <v>4</v>
      </c>
      <c r="G95" s="39" t="s">
        <v>12</v>
      </c>
      <c r="H95" s="39" t="s">
        <v>37</v>
      </c>
      <c r="I95" s="39" t="s">
        <v>63</v>
      </c>
      <c r="J95" s="39" t="s">
        <v>830</v>
      </c>
      <c r="K95" s="39" t="s">
        <v>816</v>
      </c>
      <c r="L95" s="43" t="s">
        <v>634</v>
      </c>
      <c r="M95" s="39">
        <v>1.4</v>
      </c>
      <c r="N95" s="39">
        <v>4</v>
      </c>
      <c r="O95" s="39">
        <v>5.6</v>
      </c>
      <c r="P95" s="39"/>
    </row>
    <row r="96" spans="1:16" x14ac:dyDescent="0.25">
      <c r="A96" s="25">
        <v>95</v>
      </c>
      <c r="B96" s="39" t="s">
        <v>778</v>
      </c>
      <c r="C96" s="39" t="s">
        <v>819</v>
      </c>
      <c r="D96" s="39">
        <v>1</v>
      </c>
      <c r="E96" s="39" t="s">
        <v>831</v>
      </c>
      <c r="F96" s="42">
        <v>1</v>
      </c>
      <c r="G96" s="39" t="s">
        <v>12</v>
      </c>
      <c r="H96" s="39" t="s">
        <v>37</v>
      </c>
      <c r="I96" s="39" t="s">
        <v>63</v>
      </c>
      <c r="J96" s="39" t="s">
        <v>832</v>
      </c>
      <c r="K96" s="39" t="s">
        <v>653</v>
      </c>
      <c r="L96" s="43" t="s">
        <v>831</v>
      </c>
      <c r="M96" s="39">
        <v>13</v>
      </c>
      <c r="N96" s="39">
        <v>1</v>
      </c>
      <c r="O96" s="39">
        <v>13</v>
      </c>
      <c r="P96" s="39"/>
    </row>
    <row r="97" spans="1:16" ht="31.2" x14ac:dyDescent="0.25">
      <c r="A97" s="25">
        <v>96</v>
      </c>
      <c r="B97" s="39" t="s">
        <v>778</v>
      </c>
      <c r="C97" s="39" t="s">
        <v>819</v>
      </c>
      <c r="D97" s="39">
        <v>1</v>
      </c>
      <c r="E97" s="39" t="s">
        <v>833</v>
      </c>
      <c r="F97" s="42">
        <v>4</v>
      </c>
      <c r="G97" s="39" t="s">
        <v>12</v>
      </c>
      <c r="H97" s="39" t="s">
        <v>37</v>
      </c>
      <c r="I97" s="39" t="s">
        <v>63</v>
      </c>
      <c r="J97" s="39" t="s">
        <v>834</v>
      </c>
      <c r="K97" s="39" t="s">
        <v>653</v>
      </c>
      <c r="L97" s="43" t="s">
        <v>835</v>
      </c>
      <c r="M97" s="39">
        <v>0.2</v>
      </c>
      <c r="N97" s="39">
        <v>4</v>
      </c>
      <c r="O97" s="39">
        <v>0.8</v>
      </c>
      <c r="P97" s="39"/>
    </row>
    <row r="98" spans="1:16" x14ac:dyDescent="0.25">
      <c r="A98" s="25">
        <v>97</v>
      </c>
      <c r="B98" s="39" t="s">
        <v>778</v>
      </c>
      <c r="C98" s="39" t="s">
        <v>819</v>
      </c>
      <c r="D98" s="39">
        <v>1</v>
      </c>
      <c r="E98" s="39" t="s">
        <v>836</v>
      </c>
      <c r="F98" s="42">
        <v>16</v>
      </c>
      <c r="G98" s="39" t="s">
        <v>12</v>
      </c>
      <c r="H98" s="39" t="s">
        <v>37</v>
      </c>
      <c r="I98" s="39" t="s">
        <v>63</v>
      </c>
      <c r="J98" s="39"/>
      <c r="K98" s="39" t="s">
        <v>653</v>
      </c>
      <c r="L98" s="43" t="s">
        <v>837</v>
      </c>
      <c r="M98" s="39">
        <v>0.1</v>
      </c>
      <c r="N98" s="39">
        <v>16</v>
      </c>
      <c r="O98" s="39">
        <v>1.6</v>
      </c>
      <c r="P98" s="39"/>
    </row>
    <row r="99" spans="1:16" x14ac:dyDescent="0.25">
      <c r="A99" s="25">
        <v>98</v>
      </c>
      <c r="B99" s="39" t="s">
        <v>778</v>
      </c>
      <c r="C99" s="39" t="s">
        <v>819</v>
      </c>
      <c r="D99" s="39">
        <v>1</v>
      </c>
      <c r="E99" s="39" t="s">
        <v>838</v>
      </c>
      <c r="F99" s="42">
        <v>7</v>
      </c>
      <c r="G99" s="39" t="s">
        <v>12</v>
      </c>
      <c r="H99" s="39" t="s">
        <v>37</v>
      </c>
      <c r="I99" s="39" t="s">
        <v>63</v>
      </c>
      <c r="J99" s="39"/>
      <c r="K99" s="39" t="s">
        <v>653</v>
      </c>
      <c r="L99" s="43" t="s">
        <v>839</v>
      </c>
      <c r="M99" s="39">
        <v>0.1</v>
      </c>
      <c r="N99" s="39">
        <v>7</v>
      </c>
      <c r="O99" s="39">
        <v>0.70000000000000007</v>
      </c>
      <c r="P99" s="39"/>
    </row>
    <row r="100" spans="1:16" x14ac:dyDescent="0.25">
      <c r="A100" s="25">
        <v>99</v>
      </c>
      <c r="B100" s="39" t="s">
        <v>778</v>
      </c>
      <c r="C100" s="39" t="s">
        <v>819</v>
      </c>
      <c r="D100" s="39">
        <v>1</v>
      </c>
      <c r="E100" s="39" t="s">
        <v>794</v>
      </c>
      <c r="F100" s="42">
        <v>1</v>
      </c>
      <c r="G100" s="39" t="s">
        <v>12</v>
      </c>
      <c r="H100" s="39" t="s">
        <v>27</v>
      </c>
      <c r="I100" s="39" t="s">
        <v>63</v>
      </c>
      <c r="J100" s="39" t="s">
        <v>706</v>
      </c>
      <c r="K100" s="39" t="s">
        <v>640</v>
      </c>
      <c r="L100" s="43" t="s">
        <v>706</v>
      </c>
      <c r="M100" s="39">
        <v>299</v>
      </c>
      <c r="N100" s="39">
        <v>1</v>
      </c>
      <c r="O100" s="39">
        <v>299</v>
      </c>
      <c r="P100" s="39"/>
    </row>
    <row r="101" spans="1:16" ht="31.2" x14ac:dyDescent="0.25">
      <c r="A101" s="25">
        <v>100</v>
      </c>
      <c r="B101" s="39" t="s">
        <v>778</v>
      </c>
      <c r="C101" s="39" t="s">
        <v>819</v>
      </c>
      <c r="D101" s="39">
        <v>1</v>
      </c>
      <c r="E101" s="39" t="s">
        <v>840</v>
      </c>
      <c r="F101" s="42">
        <v>1</v>
      </c>
      <c r="G101" s="39" t="s">
        <v>12</v>
      </c>
      <c r="H101" s="39" t="s">
        <v>35</v>
      </c>
      <c r="I101" s="39" t="s">
        <v>61</v>
      </c>
      <c r="J101" s="39"/>
      <c r="K101" s="39" t="s">
        <v>632</v>
      </c>
      <c r="L101" s="43" t="s">
        <v>782</v>
      </c>
      <c r="M101" s="39">
        <v>15</v>
      </c>
      <c r="N101" s="39">
        <v>1</v>
      </c>
      <c r="O101" s="39">
        <v>15</v>
      </c>
      <c r="P101" s="39"/>
    </row>
    <row r="102" spans="1:16" ht="31.2" x14ac:dyDescent="0.25">
      <c r="A102" s="25">
        <v>101</v>
      </c>
      <c r="B102" s="39" t="s">
        <v>778</v>
      </c>
      <c r="C102" s="39" t="s">
        <v>819</v>
      </c>
      <c r="D102" s="39">
        <v>1</v>
      </c>
      <c r="E102" s="39" t="s">
        <v>841</v>
      </c>
      <c r="F102" s="42">
        <v>1</v>
      </c>
      <c r="G102" s="39" t="s">
        <v>12</v>
      </c>
      <c r="H102" s="39" t="s">
        <v>35</v>
      </c>
      <c r="I102" s="39" t="s">
        <v>61</v>
      </c>
      <c r="J102" s="39"/>
      <c r="K102" s="39" t="s">
        <v>632</v>
      </c>
      <c r="L102" s="43" t="s">
        <v>821</v>
      </c>
      <c r="M102" s="39">
        <v>20</v>
      </c>
      <c r="N102" s="39">
        <v>1</v>
      </c>
      <c r="O102" s="39">
        <v>20</v>
      </c>
      <c r="P102" s="39"/>
    </row>
    <row r="103" spans="1:16" ht="31.2" x14ac:dyDescent="0.25">
      <c r="A103" s="25">
        <v>102</v>
      </c>
      <c r="B103" s="39" t="s">
        <v>778</v>
      </c>
      <c r="C103" s="39" t="s">
        <v>819</v>
      </c>
      <c r="D103" s="39">
        <v>1</v>
      </c>
      <c r="E103" s="39" t="s">
        <v>842</v>
      </c>
      <c r="F103" s="42">
        <v>8</v>
      </c>
      <c r="G103" s="39" t="s">
        <v>12</v>
      </c>
      <c r="H103" s="39" t="s">
        <v>37</v>
      </c>
      <c r="I103" s="39" t="s">
        <v>63</v>
      </c>
      <c r="J103" s="39" t="s">
        <v>843</v>
      </c>
      <c r="K103" s="39" t="s">
        <v>653</v>
      </c>
      <c r="L103" s="43" t="s">
        <v>844</v>
      </c>
      <c r="M103" s="39">
        <v>0.2</v>
      </c>
      <c r="N103" s="39">
        <v>8</v>
      </c>
      <c r="O103" s="39">
        <v>1.6</v>
      </c>
      <c r="P103" s="39"/>
    </row>
    <row r="104" spans="1:16" ht="31.2" x14ac:dyDescent="0.25">
      <c r="A104" s="25">
        <v>103</v>
      </c>
      <c r="B104" s="39" t="s">
        <v>778</v>
      </c>
      <c r="C104" s="39" t="s">
        <v>819</v>
      </c>
      <c r="D104" s="39">
        <v>1</v>
      </c>
      <c r="E104" s="39" t="s">
        <v>845</v>
      </c>
      <c r="F104" s="42">
        <v>8</v>
      </c>
      <c r="G104" s="39" t="s">
        <v>12</v>
      </c>
      <c r="H104" s="39" t="s">
        <v>37</v>
      </c>
      <c r="I104" s="39" t="s">
        <v>63</v>
      </c>
      <c r="J104" s="39" t="s">
        <v>846</v>
      </c>
      <c r="K104" s="39" t="s">
        <v>653</v>
      </c>
      <c r="L104" s="43" t="s">
        <v>847</v>
      </c>
      <c r="M104" s="39">
        <v>0.2</v>
      </c>
      <c r="N104" s="39">
        <v>8</v>
      </c>
      <c r="O104" s="39">
        <v>1.6</v>
      </c>
      <c r="P104" s="39"/>
    </row>
    <row r="105" spans="1:16" ht="31.2" x14ac:dyDescent="0.25">
      <c r="A105" s="25">
        <v>104</v>
      </c>
      <c r="B105" s="39" t="s">
        <v>778</v>
      </c>
      <c r="C105" s="39" t="s">
        <v>819</v>
      </c>
      <c r="D105" s="39">
        <v>1</v>
      </c>
      <c r="E105" s="39" t="s">
        <v>848</v>
      </c>
      <c r="F105" s="42">
        <v>1</v>
      </c>
      <c r="G105" s="39" t="s">
        <v>12</v>
      </c>
      <c r="H105" s="39" t="s">
        <v>37</v>
      </c>
      <c r="I105" s="39" t="s">
        <v>63</v>
      </c>
      <c r="J105" s="39" t="s">
        <v>834</v>
      </c>
      <c r="K105" s="39" t="s">
        <v>653</v>
      </c>
      <c r="L105" s="43" t="s">
        <v>849</v>
      </c>
      <c r="M105" s="39">
        <v>0.2</v>
      </c>
      <c r="N105" s="39">
        <v>1</v>
      </c>
      <c r="O105" s="39">
        <v>0.2</v>
      </c>
      <c r="P105" s="39"/>
    </row>
    <row r="106" spans="1:16" ht="31.2" x14ac:dyDescent="0.25">
      <c r="A106" s="25">
        <v>105</v>
      </c>
      <c r="B106" s="39" t="s">
        <v>778</v>
      </c>
      <c r="C106" s="39" t="s">
        <v>819</v>
      </c>
      <c r="D106" s="39">
        <v>1</v>
      </c>
      <c r="E106" s="39" t="s">
        <v>791</v>
      </c>
      <c r="F106" s="42">
        <v>3</v>
      </c>
      <c r="G106" s="39" t="s">
        <v>12</v>
      </c>
      <c r="H106" s="39" t="s">
        <v>37</v>
      </c>
      <c r="I106" s="39" t="s">
        <v>63</v>
      </c>
      <c r="J106" s="39" t="s">
        <v>792</v>
      </c>
      <c r="K106" s="39" t="s">
        <v>653</v>
      </c>
      <c r="L106" s="43" t="s">
        <v>793</v>
      </c>
      <c r="M106" s="39">
        <v>0.2</v>
      </c>
      <c r="N106" s="39">
        <v>3</v>
      </c>
      <c r="O106" s="39">
        <v>0.60000000000000009</v>
      </c>
      <c r="P106" s="39"/>
    </row>
    <row r="107" spans="1:16" ht="31.2" x14ac:dyDescent="0.25">
      <c r="A107" s="25">
        <v>106</v>
      </c>
      <c r="B107" s="39" t="s">
        <v>778</v>
      </c>
      <c r="C107" s="39" t="s">
        <v>739</v>
      </c>
      <c r="D107" s="39">
        <v>1</v>
      </c>
      <c r="E107" s="39" t="s">
        <v>850</v>
      </c>
      <c r="F107" s="42">
        <v>1</v>
      </c>
      <c r="G107" s="39" t="s">
        <v>12</v>
      </c>
      <c r="H107" s="39" t="s">
        <v>35</v>
      </c>
      <c r="I107" s="39" t="s">
        <v>61</v>
      </c>
      <c r="J107" s="39"/>
      <c r="K107" s="39" t="s">
        <v>632</v>
      </c>
      <c r="L107" s="43" t="s">
        <v>851</v>
      </c>
      <c r="M107" s="39">
        <v>20</v>
      </c>
      <c r="N107" s="39">
        <v>1</v>
      </c>
      <c r="O107" s="39">
        <v>20</v>
      </c>
      <c r="P107" s="39"/>
    </row>
    <row r="108" spans="1:16" ht="31.2" x14ac:dyDescent="0.25">
      <c r="A108" s="25">
        <v>107</v>
      </c>
      <c r="B108" s="39" t="s">
        <v>778</v>
      </c>
      <c r="C108" s="39" t="s">
        <v>739</v>
      </c>
      <c r="D108" s="39">
        <v>1</v>
      </c>
      <c r="E108" s="39" t="s">
        <v>852</v>
      </c>
      <c r="F108" s="42">
        <v>1</v>
      </c>
      <c r="G108" s="39" t="s">
        <v>12</v>
      </c>
      <c r="H108" s="39" t="s">
        <v>35</v>
      </c>
      <c r="I108" s="39" t="s">
        <v>61</v>
      </c>
      <c r="J108" s="39"/>
      <c r="K108" s="39" t="s">
        <v>632</v>
      </c>
      <c r="L108" s="43" t="s">
        <v>782</v>
      </c>
      <c r="M108" s="39">
        <v>30</v>
      </c>
      <c r="N108" s="39">
        <v>1</v>
      </c>
      <c r="O108" s="39">
        <v>30</v>
      </c>
      <c r="P108" s="39"/>
    </row>
    <row r="109" spans="1:16" ht="31.2" x14ac:dyDescent="0.25">
      <c r="A109" s="25">
        <v>108</v>
      </c>
      <c r="B109" s="39" t="s">
        <v>778</v>
      </c>
      <c r="C109" s="39" t="s">
        <v>739</v>
      </c>
      <c r="D109" s="39">
        <v>1</v>
      </c>
      <c r="E109" s="39" t="s">
        <v>853</v>
      </c>
      <c r="F109" s="42">
        <v>1</v>
      </c>
      <c r="G109" s="39" t="s">
        <v>12</v>
      </c>
      <c r="H109" s="39" t="s">
        <v>35</v>
      </c>
      <c r="I109" s="39" t="s">
        <v>61</v>
      </c>
      <c r="J109" s="39"/>
      <c r="K109" s="39" t="s">
        <v>632</v>
      </c>
      <c r="L109" s="43" t="s">
        <v>818</v>
      </c>
      <c r="M109" s="39">
        <v>20</v>
      </c>
      <c r="N109" s="39">
        <v>1</v>
      </c>
      <c r="O109" s="39">
        <v>20</v>
      </c>
      <c r="P109" s="39"/>
    </row>
    <row r="110" spans="1:16" ht="31.2" x14ac:dyDescent="0.25">
      <c r="A110" s="25">
        <v>109</v>
      </c>
      <c r="B110" s="39" t="s">
        <v>778</v>
      </c>
      <c r="C110" s="39" t="s">
        <v>739</v>
      </c>
      <c r="D110" s="39">
        <v>1</v>
      </c>
      <c r="E110" s="39" t="s">
        <v>854</v>
      </c>
      <c r="F110" s="42">
        <v>1</v>
      </c>
      <c r="G110" s="39" t="s">
        <v>12</v>
      </c>
      <c r="H110" s="39" t="s">
        <v>35</v>
      </c>
      <c r="I110" s="39" t="s">
        <v>61</v>
      </c>
      <c r="J110" s="39"/>
      <c r="K110" s="39" t="s">
        <v>632</v>
      </c>
      <c r="L110" s="43" t="s">
        <v>780</v>
      </c>
      <c r="M110" s="39">
        <v>10</v>
      </c>
      <c r="N110" s="39">
        <v>1</v>
      </c>
      <c r="O110" s="39">
        <v>10</v>
      </c>
      <c r="P110" s="39"/>
    </row>
    <row r="111" spans="1:16" ht="31.2" x14ac:dyDescent="0.25">
      <c r="A111" s="25">
        <v>110</v>
      </c>
      <c r="B111" s="39" t="s">
        <v>778</v>
      </c>
      <c r="C111" s="39" t="s">
        <v>739</v>
      </c>
      <c r="D111" s="39">
        <v>1</v>
      </c>
      <c r="E111" s="39" t="s">
        <v>855</v>
      </c>
      <c r="F111" s="42">
        <v>1</v>
      </c>
      <c r="G111" s="39" t="s">
        <v>12</v>
      </c>
      <c r="H111" s="39" t="s">
        <v>35</v>
      </c>
      <c r="I111" s="39" t="s">
        <v>61</v>
      </c>
      <c r="J111" s="39"/>
      <c r="K111" s="39" t="s">
        <v>632</v>
      </c>
      <c r="L111" s="43" t="s">
        <v>780</v>
      </c>
      <c r="M111" s="39">
        <v>10</v>
      </c>
      <c r="N111" s="39">
        <v>1</v>
      </c>
      <c r="O111" s="39">
        <v>10</v>
      </c>
      <c r="P111" s="39"/>
    </row>
    <row r="112" spans="1:16" ht="31.2" x14ac:dyDescent="0.25">
      <c r="A112" s="25">
        <v>111</v>
      </c>
      <c r="B112" s="39" t="s">
        <v>778</v>
      </c>
      <c r="C112" s="39" t="s">
        <v>739</v>
      </c>
      <c r="D112" s="39">
        <v>1</v>
      </c>
      <c r="E112" s="39" t="s">
        <v>856</v>
      </c>
      <c r="F112" s="42">
        <v>1</v>
      </c>
      <c r="G112" s="39" t="s">
        <v>12</v>
      </c>
      <c r="H112" s="39" t="s">
        <v>35</v>
      </c>
      <c r="I112" s="39" t="s">
        <v>61</v>
      </c>
      <c r="J112" s="39"/>
      <c r="K112" s="39" t="s">
        <v>632</v>
      </c>
      <c r="L112" s="43" t="s">
        <v>780</v>
      </c>
      <c r="M112" s="39">
        <v>10</v>
      </c>
      <c r="N112" s="39">
        <v>1</v>
      </c>
      <c r="O112" s="39">
        <v>10</v>
      </c>
      <c r="P112" s="39"/>
    </row>
    <row r="113" spans="1:16" ht="31.2" x14ac:dyDescent="0.25">
      <c r="A113" s="25">
        <v>112</v>
      </c>
      <c r="B113" s="39" t="s">
        <v>778</v>
      </c>
      <c r="C113" s="39" t="s">
        <v>739</v>
      </c>
      <c r="D113" s="39">
        <v>1</v>
      </c>
      <c r="E113" s="39" t="s">
        <v>857</v>
      </c>
      <c r="F113" s="42">
        <v>1</v>
      </c>
      <c r="G113" s="39" t="s">
        <v>12</v>
      </c>
      <c r="H113" s="39" t="s">
        <v>27</v>
      </c>
      <c r="I113" s="39" t="s">
        <v>63</v>
      </c>
      <c r="J113" s="39"/>
      <c r="K113" s="39" t="s">
        <v>640</v>
      </c>
      <c r="L113" s="43" t="s">
        <v>857</v>
      </c>
      <c r="M113" s="39">
        <v>139</v>
      </c>
      <c r="N113" s="39">
        <v>1</v>
      </c>
      <c r="O113" s="39">
        <v>139</v>
      </c>
      <c r="P113" s="39"/>
    </row>
    <row r="114" spans="1:16" x14ac:dyDescent="0.25">
      <c r="A114" s="25">
        <v>113</v>
      </c>
      <c r="B114" s="39" t="s">
        <v>778</v>
      </c>
      <c r="C114" s="39" t="s">
        <v>739</v>
      </c>
      <c r="D114" s="39">
        <v>1</v>
      </c>
      <c r="E114" s="39" t="s">
        <v>858</v>
      </c>
      <c r="F114" s="42">
        <v>1</v>
      </c>
      <c r="G114" s="39" t="s">
        <v>12</v>
      </c>
      <c r="H114" s="39" t="s">
        <v>27</v>
      </c>
      <c r="I114" s="39" t="s">
        <v>63</v>
      </c>
      <c r="J114" s="39"/>
      <c r="K114" s="39" t="s">
        <v>640</v>
      </c>
      <c r="L114" s="43" t="s">
        <v>859</v>
      </c>
      <c r="M114" s="39">
        <v>619</v>
      </c>
      <c r="N114" s="39">
        <v>1</v>
      </c>
      <c r="O114" s="39">
        <v>619</v>
      </c>
      <c r="P114" s="39"/>
    </row>
    <row r="115" spans="1:16" x14ac:dyDescent="0.25">
      <c r="A115" s="25">
        <v>114</v>
      </c>
      <c r="B115" s="39" t="s">
        <v>778</v>
      </c>
      <c r="C115" s="39" t="s">
        <v>739</v>
      </c>
      <c r="D115" s="39">
        <v>1</v>
      </c>
      <c r="E115" s="39" t="s">
        <v>860</v>
      </c>
      <c r="F115" s="42">
        <v>2</v>
      </c>
      <c r="G115" s="39" t="s">
        <v>12</v>
      </c>
      <c r="H115" s="39" t="s">
        <v>27</v>
      </c>
      <c r="I115" s="39" t="s">
        <v>63</v>
      </c>
      <c r="J115" s="39" t="s">
        <v>639</v>
      </c>
      <c r="K115" s="39" t="s">
        <v>640</v>
      </c>
      <c r="L115" s="43" t="s">
        <v>641</v>
      </c>
      <c r="M115" s="39">
        <v>499</v>
      </c>
      <c r="N115" s="39">
        <v>2</v>
      </c>
      <c r="O115" s="39">
        <v>998</v>
      </c>
      <c r="P115" s="39"/>
    </row>
    <row r="116" spans="1:16" ht="31.2" x14ac:dyDescent="0.25">
      <c r="A116" s="25">
        <v>115</v>
      </c>
      <c r="B116" s="39" t="s">
        <v>778</v>
      </c>
      <c r="C116" s="39" t="s">
        <v>739</v>
      </c>
      <c r="D116" s="39">
        <v>1</v>
      </c>
      <c r="E116" s="39" t="s">
        <v>861</v>
      </c>
      <c r="F116" s="42">
        <v>1</v>
      </c>
      <c r="G116" s="39" t="s">
        <v>11</v>
      </c>
      <c r="H116" s="39" t="s">
        <v>27</v>
      </c>
      <c r="I116" s="39" t="s">
        <v>63</v>
      </c>
      <c r="J116" s="39" t="s">
        <v>699</v>
      </c>
      <c r="K116" s="39" t="s">
        <v>640</v>
      </c>
      <c r="L116" s="43" t="s">
        <v>861</v>
      </c>
      <c r="M116" s="39">
        <v>369</v>
      </c>
      <c r="N116" s="39">
        <v>1</v>
      </c>
      <c r="O116" s="39">
        <v>369</v>
      </c>
      <c r="P116" s="39"/>
    </row>
    <row r="117" spans="1:16" x14ac:dyDescent="0.25">
      <c r="A117" s="25">
        <v>116</v>
      </c>
      <c r="B117" s="39" t="s">
        <v>778</v>
      </c>
      <c r="C117" s="39" t="s">
        <v>739</v>
      </c>
      <c r="D117" s="39">
        <v>1</v>
      </c>
      <c r="E117" s="39" t="s">
        <v>862</v>
      </c>
      <c r="F117" s="42">
        <v>2</v>
      </c>
      <c r="G117" s="39" t="s">
        <v>11</v>
      </c>
      <c r="H117" s="39" t="s">
        <v>25</v>
      </c>
      <c r="I117" s="39" t="s">
        <v>63</v>
      </c>
      <c r="J117" s="39"/>
      <c r="K117" s="39" t="s">
        <v>249</v>
      </c>
      <c r="L117" s="43"/>
      <c r="M117" s="39">
        <v>89</v>
      </c>
      <c r="N117" s="39">
        <v>2</v>
      </c>
      <c r="O117" s="39">
        <v>178</v>
      </c>
      <c r="P117" s="39"/>
    </row>
    <row r="118" spans="1:16" x14ac:dyDescent="0.25">
      <c r="A118" s="25">
        <v>117</v>
      </c>
      <c r="B118" s="39" t="s">
        <v>778</v>
      </c>
      <c r="C118" s="39" t="s">
        <v>739</v>
      </c>
      <c r="D118" s="39">
        <v>1</v>
      </c>
      <c r="E118" s="39" t="s">
        <v>863</v>
      </c>
      <c r="F118" s="42">
        <v>1</v>
      </c>
      <c r="G118" s="39" t="s">
        <v>12</v>
      </c>
      <c r="H118" s="39" t="s">
        <v>41</v>
      </c>
      <c r="I118" s="39" t="s">
        <v>61</v>
      </c>
      <c r="J118" s="39"/>
      <c r="K118" s="39" t="s">
        <v>632</v>
      </c>
      <c r="L118" s="43" t="s">
        <v>864</v>
      </c>
      <c r="M118" s="39">
        <v>60</v>
      </c>
      <c r="N118" s="39">
        <v>1</v>
      </c>
      <c r="O118" s="39">
        <v>60</v>
      </c>
      <c r="P118" s="39"/>
    </row>
    <row r="119" spans="1:16" x14ac:dyDescent="0.25">
      <c r="A119" s="25">
        <v>118</v>
      </c>
      <c r="B119" s="39" t="s">
        <v>778</v>
      </c>
      <c r="C119" s="39" t="s">
        <v>739</v>
      </c>
      <c r="D119" s="39">
        <v>1</v>
      </c>
      <c r="E119" s="39" t="s">
        <v>865</v>
      </c>
      <c r="F119" s="42">
        <v>2</v>
      </c>
      <c r="G119" s="39" t="s">
        <v>12</v>
      </c>
      <c r="H119" s="39" t="s">
        <v>22</v>
      </c>
      <c r="I119" s="39" t="s">
        <v>31</v>
      </c>
      <c r="J119" s="39"/>
      <c r="K119" s="39" t="s">
        <v>643</v>
      </c>
      <c r="L119" s="43" t="s">
        <v>866</v>
      </c>
      <c r="M119" s="39">
        <v>50</v>
      </c>
      <c r="N119" s="39">
        <v>2</v>
      </c>
      <c r="O119" s="39">
        <v>100</v>
      </c>
      <c r="P119" s="39"/>
    </row>
    <row r="120" spans="1:16" ht="31.2" x14ac:dyDescent="0.25">
      <c r="A120" s="25">
        <v>119</v>
      </c>
      <c r="B120" s="39" t="s">
        <v>778</v>
      </c>
      <c r="C120" s="39" t="s">
        <v>739</v>
      </c>
      <c r="D120" s="39">
        <v>1</v>
      </c>
      <c r="E120" s="39" t="s">
        <v>867</v>
      </c>
      <c r="F120" s="42">
        <v>1</v>
      </c>
      <c r="G120" s="39" t="s">
        <v>12</v>
      </c>
      <c r="H120" s="39" t="s">
        <v>35</v>
      </c>
      <c r="I120" s="39" t="s">
        <v>61</v>
      </c>
      <c r="J120" s="39"/>
      <c r="K120" s="39" t="s">
        <v>632</v>
      </c>
      <c r="L120" s="43" t="s">
        <v>782</v>
      </c>
      <c r="M120" s="39">
        <v>20</v>
      </c>
      <c r="N120" s="39">
        <v>1</v>
      </c>
      <c r="O120" s="39">
        <v>20</v>
      </c>
      <c r="P120" s="39"/>
    </row>
    <row r="121" spans="1:16" ht="31.2" x14ac:dyDescent="0.25">
      <c r="A121" s="25">
        <v>120</v>
      </c>
      <c r="B121" s="39" t="s">
        <v>778</v>
      </c>
      <c r="C121" s="39" t="s">
        <v>739</v>
      </c>
      <c r="D121" s="39">
        <v>1</v>
      </c>
      <c r="E121" s="39" t="s">
        <v>868</v>
      </c>
      <c r="F121" s="42">
        <v>1</v>
      </c>
      <c r="G121" s="39" t="s">
        <v>12</v>
      </c>
      <c r="H121" s="39" t="s">
        <v>35</v>
      </c>
      <c r="I121" s="39" t="s">
        <v>61</v>
      </c>
      <c r="J121" s="39"/>
      <c r="K121" s="39" t="s">
        <v>632</v>
      </c>
      <c r="L121" s="43" t="s">
        <v>782</v>
      </c>
      <c r="M121" s="39">
        <v>15</v>
      </c>
      <c r="N121" s="39">
        <v>1</v>
      </c>
      <c r="O121" s="39">
        <v>15</v>
      </c>
      <c r="P121" s="39"/>
    </row>
    <row r="122" spans="1:16" x14ac:dyDescent="0.25">
      <c r="A122" s="25">
        <v>121</v>
      </c>
      <c r="B122" s="39" t="s">
        <v>778</v>
      </c>
      <c r="C122" s="39" t="s">
        <v>739</v>
      </c>
      <c r="D122" s="39">
        <v>1</v>
      </c>
      <c r="E122" s="39" t="s">
        <v>869</v>
      </c>
      <c r="F122" s="42">
        <v>2</v>
      </c>
      <c r="G122" s="39" t="s">
        <v>11</v>
      </c>
      <c r="H122" s="39" t="s">
        <v>27</v>
      </c>
      <c r="I122" s="39" t="s">
        <v>63</v>
      </c>
      <c r="J122" s="39"/>
      <c r="K122" s="39" t="s">
        <v>640</v>
      </c>
      <c r="L122" s="43" t="s">
        <v>647</v>
      </c>
      <c r="M122" s="39">
        <v>399</v>
      </c>
      <c r="N122" s="39">
        <v>2</v>
      </c>
      <c r="O122" s="39">
        <v>798</v>
      </c>
      <c r="P122" s="39"/>
    </row>
    <row r="123" spans="1:16" x14ac:dyDescent="0.25">
      <c r="A123" s="25">
        <v>122</v>
      </c>
      <c r="B123" s="39" t="s">
        <v>778</v>
      </c>
      <c r="C123" s="39" t="s">
        <v>739</v>
      </c>
      <c r="D123" s="39">
        <v>1</v>
      </c>
      <c r="E123" s="39" t="s">
        <v>870</v>
      </c>
      <c r="F123" s="42">
        <v>2</v>
      </c>
      <c r="G123" s="39" t="s">
        <v>12</v>
      </c>
      <c r="H123" s="39" t="s">
        <v>22</v>
      </c>
      <c r="I123" s="39" t="s">
        <v>61</v>
      </c>
      <c r="J123" s="39"/>
      <c r="K123" s="39" t="s">
        <v>632</v>
      </c>
      <c r="L123" s="43" t="s">
        <v>871</v>
      </c>
      <c r="M123" s="39">
        <v>8</v>
      </c>
      <c r="N123" s="39">
        <v>2</v>
      </c>
      <c r="O123" s="39">
        <v>16</v>
      </c>
      <c r="P123" s="39"/>
    </row>
    <row r="124" spans="1:16" ht="31.2" x14ac:dyDescent="0.25">
      <c r="A124" s="25">
        <v>123</v>
      </c>
      <c r="B124" s="39" t="s">
        <v>778</v>
      </c>
      <c r="C124" s="40" t="s">
        <v>872</v>
      </c>
      <c r="D124" s="39">
        <v>1</v>
      </c>
      <c r="E124" s="39" t="s">
        <v>873</v>
      </c>
      <c r="F124" s="42">
        <v>2</v>
      </c>
      <c r="G124" s="39" t="s">
        <v>12</v>
      </c>
      <c r="H124" s="39" t="s">
        <v>27</v>
      </c>
      <c r="I124" s="39" t="s">
        <v>63</v>
      </c>
      <c r="J124" s="39"/>
      <c r="K124" s="39" t="s">
        <v>640</v>
      </c>
      <c r="L124" s="43" t="s">
        <v>873</v>
      </c>
      <c r="M124" s="39"/>
      <c r="N124" s="39">
        <v>2</v>
      </c>
      <c r="O124" s="39">
        <v>0</v>
      </c>
      <c r="P124" s="39"/>
    </row>
    <row r="125" spans="1:16" x14ac:dyDescent="0.25">
      <c r="A125" s="25">
        <v>124</v>
      </c>
      <c r="B125" s="39" t="s">
        <v>778</v>
      </c>
      <c r="C125" s="40" t="s">
        <v>872</v>
      </c>
      <c r="D125" s="39">
        <v>1</v>
      </c>
      <c r="E125" s="39" t="s">
        <v>874</v>
      </c>
      <c r="F125" s="42">
        <v>1</v>
      </c>
      <c r="G125" s="39" t="s">
        <v>12</v>
      </c>
      <c r="H125" s="39" t="s">
        <v>41</v>
      </c>
      <c r="I125" s="39" t="s">
        <v>61</v>
      </c>
      <c r="J125" s="39"/>
      <c r="K125" s="39" t="s">
        <v>632</v>
      </c>
      <c r="L125" s="43" t="s">
        <v>864</v>
      </c>
      <c r="M125" s="39">
        <v>20</v>
      </c>
      <c r="N125" s="39">
        <v>1</v>
      </c>
      <c r="O125" s="39">
        <v>20</v>
      </c>
      <c r="P125" s="39"/>
    </row>
    <row r="126" spans="1:16" ht="31.2" x14ac:dyDescent="0.25">
      <c r="A126" s="25">
        <v>125</v>
      </c>
      <c r="B126" s="39" t="s">
        <v>778</v>
      </c>
      <c r="C126" s="40" t="s">
        <v>872</v>
      </c>
      <c r="D126" s="39">
        <v>1</v>
      </c>
      <c r="E126" s="39" t="s">
        <v>875</v>
      </c>
      <c r="F126" s="42">
        <v>4</v>
      </c>
      <c r="G126" s="39" t="s">
        <v>12</v>
      </c>
      <c r="H126" s="39" t="s">
        <v>35</v>
      </c>
      <c r="I126" s="39" t="s">
        <v>61</v>
      </c>
      <c r="J126" s="39"/>
      <c r="K126" s="39" t="s">
        <v>632</v>
      </c>
      <c r="L126" s="43" t="s">
        <v>851</v>
      </c>
      <c r="M126" s="39">
        <v>10</v>
      </c>
      <c r="N126" s="39">
        <v>4</v>
      </c>
      <c r="O126" s="39">
        <v>40</v>
      </c>
      <c r="P126" s="39"/>
    </row>
    <row r="127" spans="1:16" x14ac:dyDescent="0.25">
      <c r="A127" s="25">
        <v>126</v>
      </c>
      <c r="B127" s="39" t="s">
        <v>778</v>
      </c>
      <c r="C127" s="40" t="s">
        <v>872</v>
      </c>
      <c r="D127" s="39">
        <v>1</v>
      </c>
      <c r="E127" s="39" t="s">
        <v>870</v>
      </c>
      <c r="F127" s="42">
        <v>1</v>
      </c>
      <c r="G127" s="39" t="s">
        <v>12</v>
      </c>
      <c r="H127" s="39" t="s">
        <v>22</v>
      </c>
      <c r="I127" s="39" t="s">
        <v>61</v>
      </c>
      <c r="J127" s="39"/>
      <c r="K127" s="39" t="s">
        <v>632</v>
      </c>
      <c r="L127" s="43" t="s">
        <v>871</v>
      </c>
      <c r="M127" s="39">
        <v>8</v>
      </c>
      <c r="N127" s="39">
        <v>1</v>
      </c>
      <c r="O127" s="39">
        <v>8</v>
      </c>
      <c r="P127" s="39"/>
    </row>
    <row r="128" spans="1:16" x14ac:dyDescent="0.25">
      <c r="A128" s="25">
        <v>127</v>
      </c>
      <c r="B128" s="39" t="s">
        <v>778</v>
      </c>
      <c r="C128" s="40" t="s">
        <v>872</v>
      </c>
      <c r="D128" s="39">
        <v>1</v>
      </c>
      <c r="E128" s="39" t="s">
        <v>876</v>
      </c>
      <c r="F128" s="42">
        <v>1</v>
      </c>
      <c r="G128" s="39" t="s">
        <v>12</v>
      </c>
      <c r="H128" s="39" t="s">
        <v>22</v>
      </c>
      <c r="I128" s="39" t="s">
        <v>31</v>
      </c>
      <c r="J128" s="39" t="s">
        <v>643</v>
      </c>
      <c r="K128" s="39" t="s">
        <v>643</v>
      </c>
      <c r="L128" s="43" t="s">
        <v>877</v>
      </c>
      <c r="M128" s="39">
        <v>10</v>
      </c>
      <c r="N128" s="39">
        <v>1</v>
      </c>
      <c r="O128" s="39">
        <v>10</v>
      </c>
      <c r="P128" s="39"/>
    </row>
    <row r="129" spans="1:16" ht="31.2" x14ac:dyDescent="0.25">
      <c r="A129" s="25">
        <v>128</v>
      </c>
      <c r="B129" s="39" t="s">
        <v>778</v>
      </c>
      <c r="C129" s="40" t="s">
        <v>872</v>
      </c>
      <c r="D129" s="39">
        <v>1</v>
      </c>
      <c r="E129" s="39" t="s">
        <v>878</v>
      </c>
      <c r="F129" s="42">
        <v>2</v>
      </c>
      <c r="G129" s="39" t="s">
        <v>12</v>
      </c>
      <c r="H129" s="39" t="s">
        <v>35</v>
      </c>
      <c r="I129" s="39" t="s">
        <v>61</v>
      </c>
      <c r="J129" s="39"/>
      <c r="K129" s="39" t="s">
        <v>632</v>
      </c>
      <c r="L129" s="43" t="s">
        <v>780</v>
      </c>
      <c r="M129" s="39">
        <v>10</v>
      </c>
      <c r="N129" s="39">
        <v>2</v>
      </c>
      <c r="O129" s="39">
        <v>20</v>
      </c>
      <c r="P129" s="39"/>
    </row>
    <row r="130" spans="1:16" ht="31.2" x14ac:dyDescent="0.25">
      <c r="A130" s="25">
        <v>129</v>
      </c>
      <c r="B130" s="39" t="s">
        <v>778</v>
      </c>
      <c r="C130" s="40" t="s">
        <v>872</v>
      </c>
      <c r="D130" s="39">
        <v>1</v>
      </c>
      <c r="E130" s="39" t="s">
        <v>879</v>
      </c>
      <c r="F130" s="42">
        <v>1</v>
      </c>
      <c r="G130" s="39" t="s">
        <v>12</v>
      </c>
      <c r="H130" s="39" t="s">
        <v>35</v>
      </c>
      <c r="I130" s="39" t="s">
        <v>61</v>
      </c>
      <c r="J130" s="39"/>
      <c r="K130" s="39" t="s">
        <v>632</v>
      </c>
      <c r="L130" s="43" t="s">
        <v>780</v>
      </c>
      <c r="M130" s="39">
        <v>10</v>
      </c>
      <c r="N130" s="39">
        <v>1</v>
      </c>
      <c r="O130" s="39">
        <v>10</v>
      </c>
      <c r="P130" s="39"/>
    </row>
    <row r="131" spans="1:16" ht="31.2" x14ac:dyDescent="0.25">
      <c r="A131" s="25">
        <v>130</v>
      </c>
      <c r="B131" s="39" t="s">
        <v>778</v>
      </c>
      <c r="C131" s="40" t="s">
        <v>872</v>
      </c>
      <c r="D131" s="39">
        <v>1</v>
      </c>
      <c r="E131" s="39" t="s">
        <v>880</v>
      </c>
      <c r="F131" s="42">
        <v>12</v>
      </c>
      <c r="G131" s="39" t="s">
        <v>12</v>
      </c>
      <c r="H131" s="39" t="s">
        <v>37</v>
      </c>
      <c r="I131" s="39" t="s">
        <v>63</v>
      </c>
      <c r="J131" s="39" t="s">
        <v>846</v>
      </c>
      <c r="K131" s="39" t="s">
        <v>653</v>
      </c>
      <c r="L131" s="43" t="s">
        <v>847</v>
      </c>
      <c r="M131" s="39">
        <v>0.2</v>
      </c>
      <c r="N131" s="39">
        <v>12</v>
      </c>
      <c r="O131" s="39">
        <v>2.4000000000000004</v>
      </c>
      <c r="P131" s="39"/>
    </row>
    <row r="132" spans="1:16" ht="31.2" x14ac:dyDescent="0.25">
      <c r="A132" s="25">
        <v>131</v>
      </c>
      <c r="B132" s="39" t="s">
        <v>778</v>
      </c>
      <c r="C132" s="40" t="s">
        <v>872</v>
      </c>
      <c r="D132" s="39">
        <v>1</v>
      </c>
      <c r="E132" s="39" t="s">
        <v>881</v>
      </c>
      <c r="F132" s="42">
        <v>16</v>
      </c>
      <c r="G132" s="39" t="s">
        <v>12</v>
      </c>
      <c r="H132" s="39" t="s">
        <v>37</v>
      </c>
      <c r="I132" s="39" t="s">
        <v>63</v>
      </c>
      <c r="J132" s="39" t="s">
        <v>882</v>
      </c>
      <c r="K132" s="39" t="s">
        <v>653</v>
      </c>
      <c r="L132" s="43" t="s">
        <v>883</v>
      </c>
      <c r="M132" s="39">
        <v>0.2</v>
      </c>
      <c r="N132" s="39">
        <v>16</v>
      </c>
      <c r="O132" s="39">
        <v>3.2</v>
      </c>
      <c r="P132" s="39"/>
    </row>
    <row r="133" spans="1:16" x14ac:dyDescent="0.25">
      <c r="A133" s="25">
        <v>132</v>
      </c>
      <c r="B133" s="39" t="s">
        <v>778</v>
      </c>
      <c r="C133" s="41" t="s">
        <v>884</v>
      </c>
      <c r="D133" s="39">
        <v>1</v>
      </c>
      <c r="E133" s="39" t="s">
        <v>885</v>
      </c>
      <c r="F133" s="42">
        <v>1</v>
      </c>
      <c r="G133" s="39" t="s">
        <v>12</v>
      </c>
      <c r="H133" s="39" t="s">
        <v>41</v>
      </c>
      <c r="I133" s="39" t="s">
        <v>31</v>
      </c>
      <c r="J133" s="39" t="s">
        <v>886</v>
      </c>
      <c r="K133" s="39" t="s">
        <v>632</v>
      </c>
      <c r="L133" s="43" t="s">
        <v>691</v>
      </c>
      <c r="M133" s="39">
        <v>20</v>
      </c>
      <c r="N133" s="39">
        <v>1</v>
      </c>
      <c r="O133" s="39">
        <v>20</v>
      </c>
      <c r="P133" s="39"/>
    </row>
    <row r="134" spans="1:16" x14ac:dyDescent="0.25">
      <c r="A134" s="25">
        <v>133</v>
      </c>
      <c r="B134" s="39" t="s">
        <v>778</v>
      </c>
      <c r="C134" s="41" t="s">
        <v>884</v>
      </c>
      <c r="D134" s="39">
        <v>1</v>
      </c>
      <c r="E134" s="39" t="s">
        <v>887</v>
      </c>
      <c r="F134" s="42">
        <v>1</v>
      </c>
      <c r="G134" s="39" t="s">
        <v>12</v>
      </c>
      <c r="H134" s="39" t="s">
        <v>27</v>
      </c>
      <c r="I134" s="39" t="s">
        <v>63</v>
      </c>
      <c r="J134" s="39" t="s">
        <v>728</v>
      </c>
      <c r="K134" s="39" t="s">
        <v>640</v>
      </c>
      <c r="L134" s="43" t="s">
        <v>729</v>
      </c>
      <c r="M134" s="39">
        <v>299</v>
      </c>
      <c r="N134" s="39">
        <v>1</v>
      </c>
      <c r="O134" s="39">
        <v>299</v>
      </c>
      <c r="P134" s="39"/>
    </row>
    <row r="135" spans="1:16" x14ac:dyDescent="0.25">
      <c r="A135" s="25">
        <v>134</v>
      </c>
      <c r="B135" s="39" t="s">
        <v>778</v>
      </c>
      <c r="C135" s="41" t="s">
        <v>884</v>
      </c>
      <c r="D135" s="39">
        <v>1</v>
      </c>
      <c r="E135" s="39" t="s">
        <v>888</v>
      </c>
      <c r="F135" s="42">
        <v>1</v>
      </c>
      <c r="G135" s="39" t="s">
        <v>12</v>
      </c>
      <c r="H135" s="39" t="s">
        <v>41</v>
      </c>
      <c r="I135" s="39" t="s">
        <v>31</v>
      </c>
      <c r="J135" s="39" t="s">
        <v>886</v>
      </c>
      <c r="K135" s="39" t="s">
        <v>643</v>
      </c>
      <c r="L135" s="43" t="s">
        <v>691</v>
      </c>
      <c r="M135" s="39">
        <v>20</v>
      </c>
      <c r="N135" s="39">
        <v>1</v>
      </c>
      <c r="O135" s="39">
        <v>20</v>
      </c>
      <c r="P135" s="39"/>
    </row>
    <row r="136" spans="1:16" x14ac:dyDescent="0.25">
      <c r="A136" s="25">
        <v>135</v>
      </c>
      <c r="B136" s="39" t="s">
        <v>778</v>
      </c>
      <c r="C136" s="41" t="s">
        <v>884</v>
      </c>
      <c r="D136" s="39">
        <v>1</v>
      </c>
      <c r="E136" s="39" t="s">
        <v>889</v>
      </c>
      <c r="F136" s="42">
        <v>1</v>
      </c>
      <c r="G136" s="39" t="s">
        <v>12</v>
      </c>
      <c r="H136" s="39" t="s">
        <v>41</v>
      </c>
      <c r="I136" s="39" t="s">
        <v>31</v>
      </c>
      <c r="J136" s="39" t="s">
        <v>886</v>
      </c>
      <c r="K136" s="39" t="s">
        <v>643</v>
      </c>
      <c r="L136" s="43" t="s">
        <v>691</v>
      </c>
      <c r="M136" s="39">
        <v>15</v>
      </c>
      <c r="N136" s="39">
        <v>1</v>
      </c>
      <c r="O136" s="39">
        <v>15</v>
      </c>
      <c r="P136" s="39"/>
    </row>
    <row r="137" spans="1:16" ht="31.2" x14ac:dyDescent="0.25">
      <c r="A137" s="25">
        <v>136</v>
      </c>
      <c r="B137" s="39" t="s">
        <v>778</v>
      </c>
      <c r="C137" s="41" t="s">
        <v>884</v>
      </c>
      <c r="D137" s="39">
        <v>1</v>
      </c>
      <c r="E137" s="39" t="s">
        <v>890</v>
      </c>
      <c r="F137" s="42">
        <v>1</v>
      </c>
      <c r="G137" s="39" t="s">
        <v>12</v>
      </c>
      <c r="H137" s="39" t="s">
        <v>35</v>
      </c>
      <c r="I137" s="39" t="s">
        <v>61</v>
      </c>
      <c r="J137" s="39"/>
      <c r="K137" s="39" t="s">
        <v>632</v>
      </c>
      <c r="L137" s="43" t="s">
        <v>780</v>
      </c>
      <c r="M137" s="39">
        <v>20</v>
      </c>
      <c r="N137" s="39">
        <v>1</v>
      </c>
      <c r="O137" s="39">
        <v>20</v>
      </c>
      <c r="P137" s="39"/>
    </row>
    <row r="138" spans="1:16" ht="31.2" x14ac:dyDescent="0.25">
      <c r="A138" s="25">
        <v>137</v>
      </c>
      <c r="B138" s="39" t="s">
        <v>778</v>
      </c>
      <c r="C138" s="41" t="s">
        <v>884</v>
      </c>
      <c r="D138" s="39">
        <v>1</v>
      </c>
      <c r="E138" s="39" t="s">
        <v>891</v>
      </c>
      <c r="F138" s="42">
        <v>2</v>
      </c>
      <c r="G138" s="39" t="s">
        <v>12</v>
      </c>
      <c r="H138" s="39" t="s">
        <v>35</v>
      </c>
      <c r="I138" s="39" t="s">
        <v>61</v>
      </c>
      <c r="J138" s="39"/>
      <c r="K138" s="39" t="s">
        <v>632</v>
      </c>
      <c r="L138" s="43" t="s">
        <v>780</v>
      </c>
      <c r="M138" s="39">
        <v>20</v>
      </c>
      <c r="N138" s="39">
        <v>2</v>
      </c>
      <c r="O138" s="39">
        <v>40</v>
      </c>
      <c r="P138" s="39"/>
    </row>
    <row r="139" spans="1:16" ht="31.2" x14ac:dyDescent="0.25">
      <c r="A139" s="25">
        <v>138</v>
      </c>
      <c r="B139" s="39" t="s">
        <v>778</v>
      </c>
      <c r="C139" s="41" t="s">
        <v>884</v>
      </c>
      <c r="D139" s="39">
        <v>1</v>
      </c>
      <c r="E139" s="39" t="s">
        <v>892</v>
      </c>
      <c r="F139" s="42">
        <v>1</v>
      </c>
      <c r="G139" s="39" t="s">
        <v>12</v>
      </c>
      <c r="H139" s="39" t="s">
        <v>35</v>
      </c>
      <c r="I139" s="39" t="s">
        <v>61</v>
      </c>
      <c r="J139" s="39"/>
      <c r="K139" s="39" t="s">
        <v>632</v>
      </c>
      <c r="L139" s="43" t="s">
        <v>780</v>
      </c>
      <c r="M139" s="39">
        <v>20</v>
      </c>
      <c r="N139" s="39">
        <v>1</v>
      </c>
      <c r="O139" s="39">
        <v>20</v>
      </c>
      <c r="P139" s="39"/>
    </row>
    <row r="140" spans="1:16" x14ac:dyDescent="0.25">
      <c r="A140" s="25">
        <v>139</v>
      </c>
      <c r="B140" s="39"/>
      <c r="C140" s="41"/>
      <c r="D140" s="39"/>
      <c r="E140" s="39" t="s">
        <v>893</v>
      </c>
      <c r="F140" s="42">
        <v>2</v>
      </c>
      <c r="G140" s="39" t="s">
        <v>11</v>
      </c>
      <c r="H140" s="39" t="s">
        <v>27</v>
      </c>
      <c r="I140" s="39"/>
      <c r="J140" s="39"/>
      <c r="K140" s="39" t="s">
        <v>640</v>
      </c>
      <c r="L140" s="43" t="s">
        <v>725</v>
      </c>
      <c r="M140" s="39">
        <v>159</v>
      </c>
      <c r="N140" s="39">
        <v>0</v>
      </c>
      <c r="O140" s="39">
        <v>0</v>
      </c>
      <c r="P140" s="39"/>
    </row>
    <row r="141" spans="1:16" ht="31.2" x14ac:dyDescent="0.25">
      <c r="A141" s="25">
        <v>140</v>
      </c>
      <c r="B141" s="39" t="s">
        <v>778</v>
      </c>
      <c r="C141" s="41" t="s">
        <v>884</v>
      </c>
      <c r="D141" s="39">
        <v>1</v>
      </c>
      <c r="E141" s="39" t="s">
        <v>894</v>
      </c>
      <c r="F141" s="42">
        <v>1</v>
      </c>
      <c r="G141" s="39" t="s">
        <v>12</v>
      </c>
      <c r="H141" s="39" t="s">
        <v>35</v>
      </c>
      <c r="I141" s="39" t="s">
        <v>61</v>
      </c>
      <c r="J141" s="39"/>
      <c r="K141" s="39" t="s">
        <v>632</v>
      </c>
      <c r="L141" s="43" t="s">
        <v>780</v>
      </c>
      <c r="M141" s="39">
        <v>20</v>
      </c>
      <c r="N141" s="39">
        <v>1</v>
      </c>
      <c r="O141" s="39">
        <v>20</v>
      </c>
      <c r="P141" s="39"/>
    </row>
    <row r="142" spans="1:16" x14ac:dyDescent="0.25">
      <c r="A142" s="25">
        <v>141</v>
      </c>
      <c r="B142" s="39" t="s">
        <v>778</v>
      </c>
      <c r="C142" s="41" t="s">
        <v>884</v>
      </c>
      <c r="D142" s="39">
        <v>1</v>
      </c>
      <c r="E142" s="39" t="s">
        <v>870</v>
      </c>
      <c r="F142" s="42">
        <v>4</v>
      </c>
      <c r="G142" s="39" t="s">
        <v>12</v>
      </c>
      <c r="H142" s="39" t="s">
        <v>22</v>
      </c>
      <c r="I142" s="39" t="s">
        <v>61</v>
      </c>
      <c r="J142" s="39"/>
      <c r="K142" s="39" t="s">
        <v>632</v>
      </c>
      <c r="L142" s="43" t="s">
        <v>871</v>
      </c>
      <c r="M142" s="39">
        <v>8</v>
      </c>
      <c r="N142" s="39">
        <v>4</v>
      </c>
      <c r="O142" s="39">
        <v>32</v>
      </c>
      <c r="P142" s="39"/>
    </row>
    <row r="143" spans="1:16" ht="31.2" x14ac:dyDescent="0.25">
      <c r="A143" s="25">
        <v>142</v>
      </c>
      <c r="B143" s="39" t="s">
        <v>778</v>
      </c>
      <c r="C143" s="41" t="s">
        <v>884</v>
      </c>
      <c r="D143" s="39">
        <v>1</v>
      </c>
      <c r="E143" s="39" t="s">
        <v>881</v>
      </c>
      <c r="F143" s="42">
        <v>20</v>
      </c>
      <c r="G143" s="39" t="s">
        <v>12</v>
      </c>
      <c r="H143" s="39" t="s">
        <v>37</v>
      </c>
      <c r="I143" s="39" t="s">
        <v>63</v>
      </c>
      <c r="J143" s="39" t="s">
        <v>882</v>
      </c>
      <c r="K143" s="39" t="s">
        <v>653</v>
      </c>
      <c r="L143" s="43" t="s">
        <v>883</v>
      </c>
      <c r="M143" s="39">
        <v>0.2</v>
      </c>
      <c r="N143" s="39">
        <v>20</v>
      </c>
      <c r="O143" s="39">
        <v>4</v>
      </c>
      <c r="P143" s="39"/>
    </row>
    <row r="144" spans="1:16" ht="31.2" x14ac:dyDescent="0.25">
      <c r="A144" s="25">
        <v>143</v>
      </c>
      <c r="B144" s="39" t="s">
        <v>778</v>
      </c>
      <c r="C144" s="41" t="s">
        <v>884</v>
      </c>
      <c r="D144" s="39">
        <v>1</v>
      </c>
      <c r="E144" s="39" t="s">
        <v>811</v>
      </c>
      <c r="F144" s="42">
        <v>3</v>
      </c>
      <c r="G144" s="39" t="s">
        <v>12</v>
      </c>
      <c r="H144" s="39" t="s">
        <v>37</v>
      </c>
      <c r="I144" s="39" t="s">
        <v>63</v>
      </c>
      <c r="J144" s="39" t="s">
        <v>895</v>
      </c>
      <c r="K144" s="39" t="s">
        <v>653</v>
      </c>
      <c r="L144" s="43" t="s">
        <v>813</v>
      </c>
      <c r="M144" s="39">
        <v>0.2</v>
      </c>
      <c r="N144" s="39">
        <v>3</v>
      </c>
      <c r="O144" s="39">
        <v>0.60000000000000009</v>
      </c>
      <c r="P144" s="39"/>
    </row>
    <row r="145" spans="1:16" x14ac:dyDescent="0.25">
      <c r="A145" s="25">
        <v>144</v>
      </c>
      <c r="B145" s="39" t="s">
        <v>778</v>
      </c>
      <c r="C145" s="41" t="s">
        <v>896</v>
      </c>
      <c r="D145" s="39">
        <v>1</v>
      </c>
      <c r="E145" s="39" t="s">
        <v>897</v>
      </c>
      <c r="F145" s="42">
        <v>1</v>
      </c>
      <c r="G145" s="39" t="s">
        <v>20</v>
      </c>
      <c r="H145" s="39" t="s">
        <v>25</v>
      </c>
      <c r="I145" s="39" t="s">
        <v>63</v>
      </c>
      <c r="J145" s="39"/>
      <c r="K145" s="39"/>
      <c r="L145" s="43"/>
      <c r="M145" s="39"/>
      <c r="N145" s="39">
        <v>1</v>
      </c>
      <c r="O145" s="39">
        <v>0</v>
      </c>
      <c r="P145" s="39"/>
    </row>
    <row r="146" spans="1:16" x14ac:dyDescent="0.25">
      <c r="A146" s="25">
        <v>145</v>
      </c>
      <c r="B146" s="39" t="s">
        <v>778</v>
      </c>
      <c r="C146" s="39" t="s">
        <v>11</v>
      </c>
      <c r="D146" s="39">
        <v>1</v>
      </c>
      <c r="E146" s="39" t="s">
        <v>9</v>
      </c>
      <c r="F146" s="42">
        <v>1</v>
      </c>
      <c r="G146" s="39" t="s">
        <v>11</v>
      </c>
      <c r="H146" s="39" t="s">
        <v>9</v>
      </c>
      <c r="I146" s="39" t="s">
        <v>29</v>
      </c>
      <c r="J146" s="39"/>
      <c r="K146" s="39"/>
      <c r="L146" s="43" t="s">
        <v>898</v>
      </c>
      <c r="M146" s="39">
        <v>30</v>
      </c>
      <c r="N146" s="39">
        <v>1</v>
      </c>
      <c r="O146" s="39">
        <v>30</v>
      </c>
      <c r="P146" s="39"/>
    </row>
    <row r="147" spans="1:16" x14ac:dyDescent="0.35">
      <c r="N147" s="14" t="s">
        <v>68</v>
      </c>
      <c r="O147" s="2">
        <f>SUM(表1_36[父模块该物料总价
（计算）])</f>
        <v>23550.739999999994</v>
      </c>
    </row>
  </sheetData>
  <dataConsolidate/>
  <phoneticPr fontId="2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0000000}">
          <x14:formula1>
            <xm:f>下拉菜单选项!$A$2:$A$5</xm:f>
          </x14:formula1>
          <xm:sqref>G2:G146</xm:sqref>
        </x14:dataValidation>
        <x14:dataValidation type="list" allowBlank="1" showInputMessage="1" showErrorMessage="1" xr:uid="{00000000-0002-0000-0500-000001000000}">
          <x14:formula1>
            <xm:f>下拉菜单选项!$B$2:$B$14</xm:f>
          </x14:formula1>
          <xm:sqref>H2:H146</xm:sqref>
        </x14:dataValidation>
        <x14:dataValidation type="list" allowBlank="1" showInputMessage="1" showErrorMessage="1" xr:uid="{00000000-0002-0000-0500-000002000000}">
          <x14:formula1>
            <xm:f>下拉菜单选项!$C$2:$C$7</xm:f>
          </x14:formula1>
          <xm:sqref>I2:I146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DB48-BD36-4A0D-899D-BE6FB6156285}">
  <dimension ref="A1:R101"/>
  <sheetViews>
    <sheetView workbookViewId="0">
      <pane ySplit="1" topLeftCell="A92" activePane="bottomLeft" state="frozen"/>
      <selection activeCell="A14" sqref="A14"/>
      <selection pane="bottomLeft" activeCell="K10" sqref="K10"/>
    </sheetView>
  </sheetViews>
  <sheetFormatPr defaultColWidth="12.21875" defaultRowHeight="15.6" x14ac:dyDescent="0.35"/>
  <cols>
    <col min="1" max="1" width="7.109375" style="2" customWidth="1"/>
    <col min="2" max="7" width="12.21875" style="2"/>
    <col min="8" max="8" width="15.21875" style="2" customWidth="1"/>
    <col min="9" max="9" width="15.109375" style="2" customWidth="1"/>
    <col min="10" max="10" width="17.21875" style="2" customWidth="1"/>
    <col min="11" max="11" width="15.109375" style="2" customWidth="1"/>
    <col min="12" max="12" width="14.88671875" style="2" customWidth="1"/>
    <col min="13" max="13" width="14.21875" style="2" customWidth="1"/>
    <col min="14" max="14" width="12.21875" style="14"/>
    <col min="15" max="16384" width="12.21875" style="2"/>
  </cols>
  <sheetData>
    <row r="1" spans="1:16" ht="62.4" x14ac:dyDescent="0.25">
      <c r="A1" s="4" t="s">
        <v>40</v>
      </c>
      <c r="B1" s="8" t="s">
        <v>88</v>
      </c>
      <c r="C1" s="8" t="s">
        <v>89</v>
      </c>
      <c r="D1" s="8" t="s">
        <v>52</v>
      </c>
      <c r="E1" s="8" t="s">
        <v>73</v>
      </c>
      <c r="F1" s="9" t="s">
        <v>87</v>
      </c>
      <c r="G1" s="4" t="s">
        <v>53</v>
      </c>
      <c r="H1" s="4" t="s">
        <v>50</v>
      </c>
      <c r="I1" s="4" t="s">
        <v>51</v>
      </c>
      <c r="J1" s="8" t="s">
        <v>76</v>
      </c>
      <c r="K1" s="8" t="s">
        <v>79</v>
      </c>
      <c r="L1" s="8" t="s">
        <v>74</v>
      </c>
      <c r="M1" s="10" t="s">
        <v>65</v>
      </c>
      <c r="N1" s="11" t="s">
        <v>66</v>
      </c>
      <c r="O1" s="11" t="s">
        <v>67</v>
      </c>
      <c r="P1" s="4" t="s">
        <v>39</v>
      </c>
    </row>
    <row r="2" spans="1:16" s="15" customFormat="1" ht="14.4" x14ac:dyDescent="0.25">
      <c r="A2" s="30">
        <v>1</v>
      </c>
      <c r="B2" s="30" t="s">
        <v>899</v>
      </c>
      <c r="C2" s="30" t="s">
        <v>900</v>
      </c>
      <c r="D2" s="32">
        <v>1</v>
      </c>
      <c r="E2" s="32" t="s">
        <v>901</v>
      </c>
      <c r="F2" s="33">
        <v>1</v>
      </c>
      <c r="G2" s="32" t="s">
        <v>12</v>
      </c>
      <c r="H2" s="32" t="s">
        <v>22</v>
      </c>
      <c r="I2" s="32" t="s">
        <v>32</v>
      </c>
      <c r="J2" s="32"/>
      <c r="K2" s="32" t="s">
        <v>80</v>
      </c>
      <c r="L2" s="32" t="s">
        <v>367</v>
      </c>
      <c r="M2" s="38">
        <v>20</v>
      </c>
      <c r="N2" s="32">
        <f t="shared" ref="N2:N98" si="0">D2*F2</f>
        <v>1</v>
      </c>
      <c r="O2" s="38">
        <f t="shared" ref="O2:O98" si="1">M2*N2</f>
        <v>20</v>
      </c>
      <c r="P2" s="30"/>
    </row>
    <row r="3" spans="1:16" s="15" customFormat="1" ht="14.4" x14ac:dyDescent="0.25">
      <c r="A3" s="30">
        <v>2</v>
      </c>
      <c r="B3" s="30" t="s">
        <v>899</v>
      </c>
      <c r="C3" s="30" t="s">
        <v>900</v>
      </c>
      <c r="D3" s="32">
        <v>1</v>
      </c>
      <c r="E3" s="32" t="s">
        <v>902</v>
      </c>
      <c r="F3" s="33">
        <v>2</v>
      </c>
      <c r="G3" s="32" t="s">
        <v>14</v>
      </c>
      <c r="H3" s="32" t="s">
        <v>22</v>
      </c>
      <c r="I3" s="32" t="s">
        <v>32</v>
      </c>
      <c r="J3" s="32"/>
      <c r="K3" s="32" t="s">
        <v>80</v>
      </c>
      <c r="L3" s="32" t="s">
        <v>367</v>
      </c>
      <c r="M3" s="38">
        <v>20</v>
      </c>
      <c r="N3" s="32">
        <f>D3*F3</f>
        <v>2</v>
      </c>
      <c r="O3" s="38">
        <f>M3*N3</f>
        <v>40</v>
      </c>
      <c r="P3" s="30"/>
    </row>
    <row r="4" spans="1:16" s="15" customFormat="1" ht="28.8" x14ac:dyDescent="0.25">
      <c r="A4" s="30">
        <v>3</v>
      </c>
      <c r="B4" s="30" t="s">
        <v>899</v>
      </c>
      <c r="C4" s="30" t="s">
        <v>900</v>
      </c>
      <c r="D4" s="32">
        <v>1</v>
      </c>
      <c r="E4" s="32" t="s">
        <v>903</v>
      </c>
      <c r="F4" s="33">
        <v>1</v>
      </c>
      <c r="G4" s="32" t="s">
        <v>12</v>
      </c>
      <c r="H4" s="32" t="s">
        <v>36</v>
      </c>
      <c r="I4" s="32" t="s">
        <v>32</v>
      </c>
      <c r="J4" s="32"/>
      <c r="K4" s="32" t="s">
        <v>77</v>
      </c>
      <c r="L4" s="32" t="s">
        <v>904</v>
      </c>
      <c r="M4" s="38">
        <v>40</v>
      </c>
      <c r="N4" s="32">
        <f t="shared" si="0"/>
        <v>1</v>
      </c>
      <c r="O4" s="38">
        <f t="shared" si="1"/>
        <v>40</v>
      </c>
      <c r="P4" s="30"/>
    </row>
    <row r="5" spans="1:16" s="15" customFormat="1" ht="14.4" x14ac:dyDescent="0.25">
      <c r="A5" s="30">
        <v>4</v>
      </c>
      <c r="B5" s="30" t="s">
        <v>899</v>
      </c>
      <c r="C5" s="30" t="s">
        <v>900</v>
      </c>
      <c r="D5" s="32">
        <v>1</v>
      </c>
      <c r="E5" s="32" t="s">
        <v>905</v>
      </c>
      <c r="F5" s="33">
        <v>2</v>
      </c>
      <c r="G5" s="32" t="s">
        <v>12</v>
      </c>
      <c r="H5" s="32" t="s">
        <v>906</v>
      </c>
      <c r="I5" s="32" t="s">
        <v>32</v>
      </c>
      <c r="J5" s="32"/>
      <c r="K5" s="32" t="s">
        <v>80</v>
      </c>
      <c r="L5" s="32" t="s">
        <v>907</v>
      </c>
      <c r="M5" s="38">
        <v>3</v>
      </c>
      <c r="N5" s="32">
        <f t="shared" si="0"/>
        <v>2</v>
      </c>
      <c r="O5" s="38">
        <f t="shared" si="1"/>
        <v>6</v>
      </c>
      <c r="P5" s="30"/>
    </row>
    <row r="6" spans="1:16" s="15" customFormat="1" ht="28.8" x14ac:dyDescent="0.25">
      <c r="A6" s="30">
        <v>5</v>
      </c>
      <c r="B6" s="30" t="s">
        <v>899</v>
      </c>
      <c r="C6" s="30" t="s">
        <v>900</v>
      </c>
      <c r="D6" s="32">
        <v>1</v>
      </c>
      <c r="E6" s="32" t="s">
        <v>908</v>
      </c>
      <c r="F6" s="33">
        <v>2</v>
      </c>
      <c r="G6" s="32" t="s">
        <v>12</v>
      </c>
      <c r="H6" s="32" t="s">
        <v>38</v>
      </c>
      <c r="I6" s="32" t="s">
        <v>64</v>
      </c>
      <c r="J6" s="32" t="s">
        <v>909</v>
      </c>
      <c r="K6" s="32" t="s">
        <v>81</v>
      </c>
      <c r="L6" s="32" t="s">
        <v>910</v>
      </c>
      <c r="M6" s="38">
        <v>0.14000000000000001</v>
      </c>
      <c r="N6" s="32">
        <f>D6*F6</f>
        <v>2</v>
      </c>
      <c r="O6" s="38">
        <f>M6*N6</f>
        <v>0.28000000000000003</v>
      </c>
      <c r="P6" s="30"/>
    </row>
    <row r="7" spans="1:16" s="15" customFormat="1" ht="28.8" x14ac:dyDescent="0.25">
      <c r="A7" s="30">
        <v>6</v>
      </c>
      <c r="B7" s="30" t="s">
        <v>899</v>
      </c>
      <c r="C7" s="30" t="s">
        <v>900</v>
      </c>
      <c r="D7" s="32">
        <v>1</v>
      </c>
      <c r="E7" s="32" t="s">
        <v>911</v>
      </c>
      <c r="F7" s="33">
        <v>32</v>
      </c>
      <c r="G7" s="32" t="s">
        <v>12</v>
      </c>
      <c r="H7" s="32" t="s">
        <v>38</v>
      </c>
      <c r="I7" s="32" t="s">
        <v>64</v>
      </c>
      <c r="J7" s="32" t="s">
        <v>912</v>
      </c>
      <c r="K7" s="32" t="s">
        <v>81</v>
      </c>
      <c r="L7" s="32" t="s">
        <v>913</v>
      </c>
      <c r="M7" s="38">
        <v>0.09</v>
      </c>
      <c r="N7" s="32">
        <f t="shared" ref="N7:N15" si="2">D7*F7</f>
        <v>32</v>
      </c>
      <c r="O7" s="38">
        <f t="shared" ref="O7:O15" si="3">M7*N7</f>
        <v>2.88</v>
      </c>
      <c r="P7" s="30"/>
    </row>
    <row r="8" spans="1:16" s="15" customFormat="1" ht="28.8" x14ac:dyDescent="0.25">
      <c r="A8" s="30">
        <v>7</v>
      </c>
      <c r="B8" s="30" t="s">
        <v>899</v>
      </c>
      <c r="C8" s="30" t="s">
        <v>900</v>
      </c>
      <c r="D8" s="32">
        <v>1</v>
      </c>
      <c r="E8" s="32" t="s">
        <v>914</v>
      </c>
      <c r="F8" s="33">
        <v>96</v>
      </c>
      <c r="G8" s="32" t="s">
        <v>12</v>
      </c>
      <c r="H8" s="32" t="s">
        <v>38</v>
      </c>
      <c r="I8" s="32" t="s">
        <v>64</v>
      </c>
      <c r="J8" s="32" t="s">
        <v>915</v>
      </c>
      <c r="K8" s="32" t="s">
        <v>81</v>
      </c>
      <c r="L8" s="32" t="s">
        <v>916</v>
      </c>
      <c r="M8" s="38">
        <v>0.1</v>
      </c>
      <c r="N8" s="32">
        <f t="shared" si="2"/>
        <v>96</v>
      </c>
      <c r="O8" s="38">
        <f t="shared" si="3"/>
        <v>9.6000000000000014</v>
      </c>
      <c r="P8" s="30"/>
    </row>
    <row r="9" spans="1:16" s="15" customFormat="1" ht="28.8" x14ac:dyDescent="0.25">
      <c r="A9" s="30">
        <v>8</v>
      </c>
      <c r="B9" s="30" t="s">
        <v>899</v>
      </c>
      <c r="C9" s="30" t="s">
        <v>900</v>
      </c>
      <c r="D9" s="32">
        <v>1</v>
      </c>
      <c r="E9" s="32" t="s">
        <v>917</v>
      </c>
      <c r="F9" s="33">
        <v>124</v>
      </c>
      <c r="G9" s="32" t="s">
        <v>12</v>
      </c>
      <c r="H9" s="32" t="s">
        <v>38</v>
      </c>
      <c r="I9" s="32" t="s">
        <v>64</v>
      </c>
      <c r="J9" s="32" t="s">
        <v>918</v>
      </c>
      <c r="K9" s="32" t="s">
        <v>81</v>
      </c>
      <c r="L9" s="32" t="s">
        <v>919</v>
      </c>
      <c r="M9" s="38">
        <v>0.1</v>
      </c>
      <c r="N9" s="32">
        <f t="shared" si="2"/>
        <v>124</v>
      </c>
      <c r="O9" s="38">
        <f t="shared" si="3"/>
        <v>12.4</v>
      </c>
      <c r="P9" s="30"/>
    </row>
    <row r="10" spans="1:16" s="15" customFormat="1" ht="28.8" x14ac:dyDescent="0.25">
      <c r="A10" s="30">
        <v>9</v>
      </c>
      <c r="B10" s="30" t="s">
        <v>899</v>
      </c>
      <c r="C10" s="30" t="s">
        <v>900</v>
      </c>
      <c r="D10" s="32">
        <v>1</v>
      </c>
      <c r="E10" s="32" t="s">
        <v>920</v>
      </c>
      <c r="F10" s="33">
        <v>48</v>
      </c>
      <c r="G10" s="32" t="s">
        <v>12</v>
      </c>
      <c r="H10" s="32" t="s">
        <v>38</v>
      </c>
      <c r="I10" s="32" t="s">
        <v>64</v>
      </c>
      <c r="J10" s="32" t="s">
        <v>921</v>
      </c>
      <c r="K10" s="32" t="s">
        <v>81</v>
      </c>
      <c r="L10" s="32" t="s">
        <v>916</v>
      </c>
      <c r="M10" s="38">
        <v>0.11</v>
      </c>
      <c r="N10" s="32">
        <f t="shared" si="2"/>
        <v>48</v>
      </c>
      <c r="O10" s="38">
        <f t="shared" si="3"/>
        <v>5.28</v>
      </c>
      <c r="P10" s="30"/>
    </row>
    <row r="11" spans="1:16" s="15" customFormat="1" ht="28.8" x14ac:dyDescent="0.25">
      <c r="A11" s="30">
        <v>10</v>
      </c>
      <c r="B11" s="30" t="s">
        <v>899</v>
      </c>
      <c r="C11" s="30" t="s">
        <v>900</v>
      </c>
      <c r="D11" s="32">
        <v>1</v>
      </c>
      <c r="E11" s="32" t="s">
        <v>922</v>
      </c>
      <c r="F11" s="33">
        <v>24</v>
      </c>
      <c r="G11" s="32" t="s">
        <v>12</v>
      </c>
      <c r="H11" s="32" t="s">
        <v>38</v>
      </c>
      <c r="I11" s="32" t="s">
        <v>64</v>
      </c>
      <c r="J11" s="32" t="s">
        <v>923</v>
      </c>
      <c r="K11" s="32" t="s">
        <v>81</v>
      </c>
      <c r="L11" s="32" t="s">
        <v>924</v>
      </c>
      <c r="M11" s="38">
        <v>0.12</v>
      </c>
      <c r="N11" s="32">
        <f t="shared" si="2"/>
        <v>24</v>
      </c>
      <c r="O11" s="38">
        <f t="shared" si="3"/>
        <v>2.88</v>
      </c>
      <c r="P11" s="30"/>
    </row>
    <row r="12" spans="1:16" s="15" customFormat="1" ht="28.8" x14ac:dyDescent="0.25">
      <c r="A12" s="30">
        <v>11</v>
      </c>
      <c r="B12" s="30" t="s">
        <v>899</v>
      </c>
      <c r="C12" s="30" t="s">
        <v>900</v>
      </c>
      <c r="D12" s="32">
        <v>1</v>
      </c>
      <c r="E12" s="32" t="s">
        <v>925</v>
      </c>
      <c r="F12" s="33">
        <v>48</v>
      </c>
      <c r="G12" s="32" t="s">
        <v>12</v>
      </c>
      <c r="H12" s="32" t="s">
        <v>38</v>
      </c>
      <c r="I12" s="32" t="s">
        <v>64</v>
      </c>
      <c r="J12" s="32" t="s">
        <v>909</v>
      </c>
      <c r="K12" s="32" t="s">
        <v>81</v>
      </c>
      <c r="L12" s="32" t="s">
        <v>910</v>
      </c>
      <c r="M12" s="38">
        <v>0.13</v>
      </c>
      <c r="N12" s="32">
        <f>D12*F12</f>
        <v>48</v>
      </c>
      <c r="O12" s="38">
        <f>M12*N12</f>
        <v>6.24</v>
      </c>
      <c r="P12" s="30"/>
    </row>
    <row r="13" spans="1:16" s="15" customFormat="1" ht="28.8" x14ac:dyDescent="0.25">
      <c r="A13" s="30">
        <v>12</v>
      </c>
      <c r="B13" s="30" t="s">
        <v>899</v>
      </c>
      <c r="C13" s="30" t="s">
        <v>900</v>
      </c>
      <c r="D13" s="32">
        <v>1</v>
      </c>
      <c r="E13" s="32" t="s">
        <v>926</v>
      </c>
      <c r="F13" s="33">
        <v>3</v>
      </c>
      <c r="G13" s="32" t="s">
        <v>12</v>
      </c>
      <c r="H13" s="32" t="s">
        <v>38</v>
      </c>
      <c r="I13" s="32" t="s">
        <v>64</v>
      </c>
      <c r="J13" s="32" t="s">
        <v>927</v>
      </c>
      <c r="K13" s="32" t="s">
        <v>81</v>
      </c>
      <c r="L13" s="32" t="s">
        <v>928</v>
      </c>
      <c r="M13" s="38">
        <v>0.15</v>
      </c>
      <c r="N13" s="32">
        <f>D13*F13</f>
        <v>3</v>
      </c>
      <c r="O13" s="38">
        <f>M13*N13</f>
        <v>0.44999999999999996</v>
      </c>
      <c r="P13" s="30"/>
    </row>
    <row r="14" spans="1:16" ht="28.8" x14ac:dyDescent="0.25">
      <c r="A14" s="30">
        <v>13</v>
      </c>
      <c r="B14" s="30" t="s">
        <v>899</v>
      </c>
      <c r="C14" s="30" t="s">
        <v>900</v>
      </c>
      <c r="D14" s="32">
        <v>1</v>
      </c>
      <c r="E14" s="32" t="s">
        <v>929</v>
      </c>
      <c r="F14" s="33">
        <v>16</v>
      </c>
      <c r="G14" s="32" t="s">
        <v>12</v>
      </c>
      <c r="H14" s="32" t="s">
        <v>38</v>
      </c>
      <c r="I14" s="32" t="s">
        <v>64</v>
      </c>
      <c r="J14" s="32" t="s">
        <v>930</v>
      </c>
      <c r="K14" s="32" t="s">
        <v>81</v>
      </c>
      <c r="L14" s="32" t="s">
        <v>931</v>
      </c>
      <c r="M14" s="38">
        <v>0.36</v>
      </c>
      <c r="N14" s="32">
        <f>D14*F14</f>
        <v>16</v>
      </c>
      <c r="O14" s="38">
        <f>M14*N14</f>
        <v>5.76</v>
      </c>
      <c r="P14" s="30"/>
    </row>
    <row r="15" spans="1:16" ht="28.8" x14ac:dyDescent="0.25">
      <c r="A15" s="30">
        <v>14</v>
      </c>
      <c r="B15" s="30" t="s">
        <v>899</v>
      </c>
      <c r="C15" s="30" t="s">
        <v>900</v>
      </c>
      <c r="D15" s="32">
        <v>1</v>
      </c>
      <c r="E15" s="32" t="s">
        <v>932</v>
      </c>
      <c r="F15" s="33">
        <v>6</v>
      </c>
      <c r="G15" s="32" t="s">
        <v>12</v>
      </c>
      <c r="H15" s="32" t="s">
        <v>38</v>
      </c>
      <c r="I15" s="32" t="s">
        <v>64</v>
      </c>
      <c r="J15" s="32" t="s">
        <v>933</v>
      </c>
      <c r="K15" s="32" t="s">
        <v>81</v>
      </c>
      <c r="L15" s="32" t="s">
        <v>934</v>
      </c>
      <c r="M15" s="38">
        <v>0.34</v>
      </c>
      <c r="N15" s="32">
        <f t="shared" si="2"/>
        <v>6</v>
      </c>
      <c r="O15" s="38">
        <f t="shared" si="3"/>
        <v>2.04</v>
      </c>
      <c r="P15" s="30"/>
    </row>
    <row r="16" spans="1:16" ht="28.8" x14ac:dyDescent="0.25">
      <c r="A16" s="30">
        <v>15</v>
      </c>
      <c r="B16" s="30" t="s">
        <v>899</v>
      </c>
      <c r="C16" s="30" t="s">
        <v>900</v>
      </c>
      <c r="D16" s="32">
        <v>1</v>
      </c>
      <c r="E16" s="32" t="s">
        <v>935</v>
      </c>
      <c r="F16" s="33">
        <v>12</v>
      </c>
      <c r="G16" s="32" t="s">
        <v>12</v>
      </c>
      <c r="H16" s="32" t="s">
        <v>38</v>
      </c>
      <c r="I16" s="32" t="s">
        <v>64</v>
      </c>
      <c r="J16" s="32" t="s">
        <v>936</v>
      </c>
      <c r="K16" s="32" t="s">
        <v>81</v>
      </c>
      <c r="L16" s="32" t="s">
        <v>937</v>
      </c>
      <c r="M16" s="38">
        <v>0.5</v>
      </c>
      <c r="N16" s="32">
        <f t="shared" si="0"/>
        <v>12</v>
      </c>
      <c r="O16" s="38">
        <f t="shared" si="1"/>
        <v>6</v>
      </c>
      <c r="P16" s="30"/>
    </row>
    <row r="17" spans="1:18" ht="28.8" x14ac:dyDescent="0.25">
      <c r="A17" s="30">
        <v>16</v>
      </c>
      <c r="B17" s="30" t="s">
        <v>899</v>
      </c>
      <c r="C17" s="30" t="s">
        <v>900</v>
      </c>
      <c r="D17" s="32">
        <v>4</v>
      </c>
      <c r="E17" s="32" t="s">
        <v>938</v>
      </c>
      <c r="F17" s="33">
        <v>2</v>
      </c>
      <c r="G17" s="32" t="s">
        <v>12</v>
      </c>
      <c r="H17" s="32" t="s">
        <v>41</v>
      </c>
      <c r="I17" s="32" t="s">
        <v>31</v>
      </c>
      <c r="J17" s="32"/>
      <c r="K17" s="32" t="s">
        <v>80</v>
      </c>
      <c r="L17" s="32" t="s">
        <v>148</v>
      </c>
      <c r="M17" s="38">
        <v>5.68</v>
      </c>
      <c r="N17" s="32">
        <f t="shared" si="0"/>
        <v>8</v>
      </c>
      <c r="O17" s="38">
        <f t="shared" si="1"/>
        <v>45.44</v>
      </c>
      <c r="P17" s="30"/>
    </row>
    <row r="18" spans="1:18" x14ac:dyDescent="0.25">
      <c r="A18" s="30">
        <v>17</v>
      </c>
      <c r="B18" s="30" t="s">
        <v>899</v>
      </c>
      <c r="C18" s="30" t="s">
        <v>900</v>
      </c>
      <c r="D18" s="32">
        <v>1</v>
      </c>
      <c r="E18" s="29" t="s">
        <v>686</v>
      </c>
      <c r="F18" s="33">
        <v>4</v>
      </c>
      <c r="G18" s="32" t="s">
        <v>12</v>
      </c>
      <c r="H18" s="32" t="s">
        <v>27</v>
      </c>
      <c r="I18" s="32" t="s">
        <v>63</v>
      </c>
      <c r="J18" s="29" t="s">
        <v>686</v>
      </c>
      <c r="K18" s="32" t="s">
        <v>78</v>
      </c>
      <c r="L18" s="29" t="s">
        <v>686</v>
      </c>
      <c r="M18" s="38">
        <v>1599</v>
      </c>
      <c r="N18" s="32">
        <f t="shared" si="0"/>
        <v>4</v>
      </c>
      <c r="O18" s="38">
        <f t="shared" si="1"/>
        <v>6396</v>
      </c>
      <c r="P18" s="30"/>
    </row>
    <row r="19" spans="1:18" ht="43.2" x14ac:dyDescent="0.25">
      <c r="A19" s="30">
        <v>18</v>
      </c>
      <c r="B19" s="30" t="s">
        <v>899</v>
      </c>
      <c r="C19" s="30" t="s">
        <v>900</v>
      </c>
      <c r="D19" s="32">
        <v>1</v>
      </c>
      <c r="E19" s="29" t="s">
        <v>939</v>
      </c>
      <c r="F19" s="33">
        <v>4</v>
      </c>
      <c r="G19" s="32" t="s">
        <v>12</v>
      </c>
      <c r="H19" s="32" t="s">
        <v>27</v>
      </c>
      <c r="I19" s="32" t="s">
        <v>63</v>
      </c>
      <c r="J19" s="29" t="s">
        <v>939</v>
      </c>
      <c r="K19" s="32" t="s">
        <v>78</v>
      </c>
      <c r="L19" s="29" t="s">
        <v>939</v>
      </c>
      <c r="M19" s="38">
        <v>199</v>
      </c>
      <c r="N19" s="32">
        <f t="shared" si="0"/>
        <v>4</v>
      </c>
      <c r="O19" s="38">
        <f t="shared" si="1"/>
        <v>796</v>
      </c>
      <c r="P19" s="30"/>
      <c r="R19" s="2" t="s">
        <v>3</v>
      </c>
    </row>
    <row r="20" spans="1:18" ht="28.8" x14ac:dyDescent="0.25">
      <c r="A20" s="30">
        <v>19</v>
      </c>
      <c r="B20" s="30" t="s">
        <v>899</v>
      </c>
      <c r="C20" s="30" t="s">
        <v>900</v>
      </c>
      <c r="D20" s="32">
        <v>1</v>
      </c>
      <c r="E20" s="32" t="s">
        <v>940</v>
      </c>
      <c r="F20" s="33">
        <v>30</v>
      </c>
      <c r="G20" s="32" t="s">
        <v>12</v>
      </c>
      <c r="H20" s="32" t="s">
        <v>38</v>
      </c>
      <c r="I20" s="32" t="s">
        <v>64</v>
      </c>
      <c r="J20" s="32" t="s">
        <v>941</v>
      </c>
      <c r="K20" s="32" t="s">
        <v>81</v>
      </c>
      <c r="L20" s="32" t="s">
        <v>942</v>
      </c>
      <c r="M20" s="38">
        <v>8.4000000000000005E-2</v>
      </c>
      <c r="N20" s="32">
        <f t="shared" si="0"/>
        <v>30</v>
      </c>
      <c r="O20" s="38">
        <f t="shared" si="1"/>
        <v>2.52</v>
      </c>
      <c r="P20" s="30"/>
    </row>
    <row r="21" spans="1:18" ht="28.8" x14ac:dyDescent="0.25">
      <c r="A21" s="30">
        <v>20</v>
      </c>
      <c r="B21" s="30" t="s">
        <v>899</v>
      </c>
      <c r="C21" s="30" t="s">
        <v>900</v>
      </c>
      <c r="D21" s="32">
        <v>1</v>
      </c>
      <c r="E21" s="32" t="s">
        <v>943</v>
      </c>
      <c r="F21" s="33">
        <v>3</v>
      </c>
      <c r="G21" s="32" t="s">
        <v>12</v>
      </c>
      <c r="H21" s="32" t="s">
        <v>38</v>
      </c>
      <c r="I21" s="32" t="s">
        <v>64</v>
      </c>
      <c r="J21" s="32" t="s">
        <v>944</v>
      </c>
      <c r="K21" s="32" t="s">
        <v>81</v>
      </c>
      <c r="L21" s="32" t="s">
        <v>945</v>
      </c>
      <c r="M21" s="38">
        <v>3.4000000000000002E-2</v>
      </c>
      <c r="N21" s="32">
        <f t="shared" si="0"/>
        <v>3</v>
      </c>
      <c r="O21" s="38">
        <f t="shared" si="1"/>
        <v>0.10200000000000001</v>
      </c>
      <c r="P21" s="30"/>
    </row>
    <row r="22" spans="1:18" ht="28.8" x14ac:dyDescent="0.25">
      <c r="A22" s="30">
        <v>21</v>
      </c>
      <c r="B22" s="30" t="s">
        <v>899</v>
      </c>
      <c r="C22" s="30" t="s">
        <v>900</v>
      </c>
      <c r="D22" s="32">
        <v>1</v>
      </c>
      <c r="E22" s="32" t="s">
        <v>946</v>
      </c>
      <c r="F22" s="33">
        <v>1</v>
      </c>
      <c r="G22" s="32" t="s">
        <v>12</v>
      </c>
      <c r="H22" s="32" t="s">
        <v>36</v>
      </c>
      <c r="I22" s="32" t="s">
        <v>62</v>
      </c>
      <c r="J22" s="32"/>
      <c r="K22" s="32" t="s">
        <v>77</v>
      </c>
      <c r="L22" s="32" t="s">
        <v>904</v>
      </c>
      <c r="M22" s="38">
        <v>290</v>
      </c>
      <c r="N22" s="32">
        <f t="shared" si="0"/>
        <v>1</v>
      </c>
      <c r="O22" s="38">
        <f t="shared" si="1"/>
        <v>290</v>
      </c>
      <c r="P22" s="30"/>
    </row>
    <row r="23" spans="1:18" ht="28.8" x14ac:dyDescent="0.25">
      <c r="A23" s="30">
        <v>22</v>
      </c>
      <c r="B23" s="30" t="s">
        <v>899</v>
      </c>
      <c r="C23" s="30" t="s">
        <v>900</v>
      </c>
      <c r="D23" s="32">
        <v>1</v>
      </c>
      <c r="E23" s="32" t="s">
        <v>947</v>
      </c>
      <c r="F23" s="33">
        <v>1</v>
      </c>
      <c r="G23" s="32" t="s">
        <v>12</v>
      </c>
      <c r="H23" s="32" t="s">
        <v>36</v>
      </c>
      <c r="I23" s="32" t="s">
        <v>62</v>
      </c>
      <c r="J23" s="32"/>
      <c r="K23" s="32" t="s">
        <v>77</v>
      </c>
      <c r="L23" s="32" t="s">
        <v>904</v>
      </c>
      <c r="M23" s="38">
        <v>290</v>
      </c>
      <c r="N23" s="32">
        <f t="shared" si="0"/>
        <v>1</v>
      </c>
      <c r="O23" s="38">
        <f t="shared" si="1"/>
        <v>290</v>
      </c>
      <c r="P23" s="30"/>
    </row>
    <row r="24" spans="1:18" ht="28.8" x14ac:dyDescent="0.25">
      <c r="A24" s="30">
        <v>23</v>
      </c>
      <c r="B24" s="30" t="s">
        <v>899</v>
      </c>
      <c r="C24" s="30" t="s">
        <v>900</v>
      </c>
      <c r="D24" s="32">
        <v>4</v>
      </c>
      <c r="E24" s="32" t="s">
        <v>948</v>
      </c>
      <c r="F24" s="33">
        <v>4</v>
      </c>
      <c r="G24" s="32" t="s">
        <v>14</v>
      </c>
      <c r="H24" s="32" t="s">
        <v>38</v>
      </c>
      <c r="I24" s="32" t="s">
        <v>64</v>
      </c>
      <c r="J24" s="32" t="s">
        <v>949</v>
      </c>
      <c r="K24" s="32" t="s">
        <v>81</v>
      </c>
      <c r="L24" s="32" t="s">
        <v>950</v>
      </c>
      <c r="M24" s="38">
        <v>0.62</v>
      </c>
      <c r="N24" s="32">
        <f t="shared" si="0"/>
        <v>16</v>
      </c>
      <c r="O24" s="38">
        <f t="shared" si="1"/>
        <v>9.92</v>
      </c>
      <c r="P24" s="30"/>
    </row>
    <row r="25" spans="1:18" ht="28.8" x14ac:dyDescent="0.25">
      <c r="A25" s="30">
        <v>24</v>
      </c>
      <c r="B25" s="30" t="s">
        <v>899</v>
      </c>
      <c r="C25" s="30" t="s">
        <v>900</v>
      </c>
      <c r="D25" s="32">
        <v>1</v>
      </c>
      <c r="E25" s="32" t="s">
        <v>951</v>
      </c>
      <c r="F25" s="33">
        <v>1</v>
      </c>
      <c r="G25" s="32" t="s">
        <v>12</v>
      </c>
      <c r="H25" s="32" t="s">
        <v>36</v>
      </c>
      <c r="I25" s="32" t="s">
        <v>32</v>
      </c>
      <c r="J25" s="32"/>
      <c r="K25" s="32" t="s">
        <v>80</v>
      </c>
      <c r="L25" s="32" t="s">
        <v>904</v>
      </c>
      <c r="M25" s="38">
        <v>20</v>
      </c>
      <c r="N25" s="32">
        <f t="shared" si="0"/>
        <v>1</v>
      </c>
      <c r="O25" s="38">
        <f t="shared" si="1"/>
        <v>20</v>
      </c>
      <c r="P25" s="30"/>
    </row>
    <row r="26" spans="1:18" x14ac:dyDescent="0.25">
      <c r="A26" s="30">
        <v>25</v>
      </c>
      <c r="B26" s="30" t="s">
        <v>899</v>
      </c>
      <c r="C26" s="30" t="s">
        <v>900</v>
      </c>
      <c r="D26" s="32">
        <v>1</v>
      </c>
      <c r="E26" s="32" t="s">
        <v>952</v>
      </c>
      <c r="F26" s="33">
        <v>246</v>
      </c>
      <c r="G26" s="32" t="s">
        <v>12</v>
      </c>
      <c r="H26" s="32" t="s">
        <v>38</v>
      </c>
      <c r="I26" s="32" t="s">
        <v>64</v>
      </c>
      <c r="J26" s="32" t="s">
        <v>952</v>
      </c>
      <c r="K26" s="32" t="s">
        <v>81</v>
      </c>
      <c r="L26" s="32" t="s">
        <v>159</v>
      </c>
      <c r="M26" s="38">
        <v>0.19</v>
      </c>
      <c r="N26" s="32">
        <f t="shared" si="0"/>
        <v>246</v>
      </c>
      <c r="O26" s="38">
        <f t="shared" si="1"/>
        <v>46.74</v>
      </c>
      <c r="P26" s="30"/>
    </row>
    <row r="27" spans="1:18" x14ac:dyDescent="0.25">
      <c r="A27" s="30">
        <v>26</v>
      </c>
      <c r="B27" s="30" t="s">
        <v>899</v>
      </c>
      <c r="C27" s="30" t="s">
        <v>900</v>
      </c>
      <c r="D27" s="32">
        <v>1</v>
      </c>
      <c r="E27" s="32" t="s">
        <v>953</v>
      </c>
      <c r="F27" s="33">
        <v>30</v>
      </c>
      <c r="G27" s="32" t="s">
        <v>12</v>
      </c>
      <c r="H27" s="32" t="s">
        <v>38</v>
      </c>
      <c r="I27" s="32" t="s">
        <v>64</v>
      </c>
      <c r="J27" s="32" t="s">
        <v>954</v>
      </c>
      <c r="K27" s="32" t="s">
        <v>81</v>
      </c>
      <c r="L27" s="32" t="s">
        <v>159</v>
      </c>
      <c r="M27" s="38">
        <v>0.16</v>
      </c>
      <c r="N27" s="32">
        <f t="shared" si="0"/>
        <v>30</v>
      </c>
      <c r="O27" s="38">
        <f t="shared" si="1"/>
        <v>4.8</v>
      </c>
      <c r="P27" s="30"/>
    </row>
    <row r="28" spans="1:18" ht="28.8" x14ac:dyDescent="0.25">
      <c r="A28" s="30">
        <v>27</v>
      </c>
      <c r="B28" s="30" t="s">
        <v>899</v>
      </c>
      <c r="C28" s="30" t="s">
        <v>900</v>
      </c>
      <c r="D28" s="32">
        <v>4</v>
      </c>
      <c r="E28" s="32" t="s">
        <v>955</v>
      </c>
      <c r="F28" s="33">
        <v>2</v>
      </c>
      <c r="G28" s="32" t="s">
        <v>12</v>
      </c>
      <c r="H28" s="32" t="s">
        <v>41</v>
      </c>
      <c r="I28" s="32" t="s">
        <v>31</v>
      </c>
      <c r="J28" s="32"/>
      <c r="K28" s="32" t="s">
        <v>80</v>
      </c>
      <c r="L28" s="32" t="s">
        <v>148</v>
      </c>
      <c r="M28" s="38">
        <v>2</v>
      </c>
      <c r="N28" s="32">
        <f t="shared" si="0"/>
        <v>8</v>
      </c>
      <c r="O28" s="38">
        <f t="shared" si="1"/>
        <v>16</v>
      </c>
      <c r="P28" s="30"/>
    </row>
    <row r="29" spans="1:18" ht="28.8" x14ac:dyDescent="0.25">
      <c r="A29" s="30">
        <v>28</v>
      </c>
      <c r="B29" s="30" t="s">
        <v>899</v>
      </c>
      <c r="C29" s="30" t="s">
        <v>900</v>
      </c>
      <c r="D29" s="32">
        <v>1</v>
      </c>
      <c r="E29" s="32" t="s">
        <v>956</v>
      </c>
      <c r="F29" s="33">
        <v>1</v>
      </c>
      <c r="G29" s="32" t="s">
        <v>12</v>
      </c>
      <c r="H29" s="32" t="s">
        <v>36</v>
      </c>
      <c r="I29" s="32" t="s">
        <v>62</v>
      </c>
      <c r="J29" s="32"/>
      <c r="K29" s="32" t="s">
        <v>77</v>
      </c>
      <c r="L29" s="32" t="s">
        <v>957</v>
      </c>
      <c r="M29" s="38">
        <v>15</v>
      </c>
      <c r="N29" s="32">
        <f t="shared" si="0"/>
        <v>1</v>
      </c>
      <c r="O29" s="38">
        <f t="shared" si="1"/>
        <v>15</v>
      </c>
      <c r="P29" s="30"/>
    </row>
    <row r="30" spans="1:18" ht="28.8" x14ac:dyDescent="0.25">
      <c r="A30" s="30">
        <v>29</v>
      </c>
      <c r="B30" s="30" t="s">
        <v>899</v>
      </c>
      <c r="C30" s="30" t="s">
        <v>900</v>
      </c>
      <c r="D30" s="32">
        <v>1</v>
      </c>
      <c r="E30" s="32" t="s">
        <v>958</v>
      </c>
      <c r="F30" s="33">
        <v>1</v>
      </c>
      <c r="G30" s="32" t="s">
        <v>12</v>
      </c>
      <c r="H30" s="32" t="s">
        <v>36</v>
      </c>
      <c r="I30" s="32" t="s">
        <v>62</v>
      </c>
      <c r="J30" s="32"/>
      <c r="K30" s="32" t="s">
        <v>77</v>
      </c>
      <c r="L30" s="32" t="s">
        <v>959</v>
      </c>
      <c r="M30" s="38">
        <v>25</v>
      </c>
      <c r="N30" s="32">
        <f t="shared" si="0"/>
        <v>1</v>
      </c>
      <c r="O30" s="38">
        <f t="shared" si="1"/>
        <v>25</v>
      </c>
      <c r="P30" s="30"/>
    </row>
    <row r="31" spans="1:18" x14ac:dyDescent="0.25">
      <c r="A31" s="30">
        <v>30</v>
      </c>
      <c r="B31" s="30" t="s">
        <v>899</v>
      </c>
      <c r="C31" s="30" t="s">
        <v>900</v>
      </c>
      <c r="D31" s="32">
        <v>1</v>
      </c>
      <c r="E31" s="29" t="s">
        <v>960</v>
      </c>
      <c r="F31" s="33">
        <v>4</v>
      </c>
      <c r="G31" s="32" t="s">
        <v>12</v>
      </c>
      <c r="H31" s="32" t="s">
        <v>27</v>
      </c>
      <c r="I31" s="32" t="s">
        <v>63</v>
      </c>
      <c r="J31" s="29" t="s">
        <v>686</v>
      </c>
      <c r="K31" s="32" t="s">
        <v>78</v>
      </c>
      <c r="L31" s="29" t="s">
        <v>686</v>
      </c>
      <c r="M31" s="38">
        <v>1599</v>
      </c>
      <c r="N31" s="32">
        <f t="shared" si="0"/>
        <v>4</v>
      </c>
      <c r="O31" s="38">
        <f t="shared" si="1"/>
        <v>6396</v>
      </c>
      <c r="P31" s="30"/>
    </row>
    <row r="32" spans="1:18" x14ac:dyDescent="0.25">
      <c r="A32" s="30">
        <v>31</v>
      </c>
      <c r="B32" s="30" t="s">
        <v>899</v>
      </c>
      <c r="C32" s="30" t="s">
        <v>900</v>
      </c>
      <c r="D32" s="32">
        <v>1</v>
      </c>
      <c r="E32" s="32" t="s">
        <v>961</v>
      </c>
      <c r="F32" s="33">
        <v>1</v>
      </c>
      <c r="G32" s="32" t="s">
        <v>12</v>
      </c>
      <c r="H32" s="32" t="s">
        <v>26</v>
      </c>
      <c r="I32" s="32" t="s">
        <v>63</v>
      </c>
      <c r="J32" s="32" t="s">
        <v>962</v>
      </c>
      <c r="K32" s="32" t="s">
        <v>963</v>
      </c>
      <c r="L32" s="32" t="s">
        <v>19</v>
      </c>
      <c r="M32" s="36">
        <v>635</v>
      </c>
      <c r="N32" s="32">
        <f t="shared" si="0"/>
        <v>1</v>
      </c>
      <c r="O32" s="38">
        <f t="shared" si="1"/>
        <v>635</v>
      </c>
      <c r="P32" s="30"/>
    </row>
    <row r="33" spans="1:16" ht="57.6" x14ac:dyDescent="0.25">
      <c r="A33" s="30">
        <v>32</v>
      </c>
      <c r="B33" s="30" t="s">
        <v>899</v>
      </c>
      <c r="C33" s="30" t="s">
        <v>900</v>
      </c>
      <c r="D33" s="32">
        <v>1</v>
      </c>
      <c r="E33" s="32" t="s">
        <v>964</v>
      </c>
      <c r="F33" s="33">
        <v>1</v>
      </c>
      <c r="G33" s="32" t="s">
        <v>12</v>
      </c>
      <c r="H33" s="32" t="s">
        <v>26</v>
      </c>
      <c r="I33" s="32" t="s">
        <v>63</v>
      </c>
      <c r="J33" s="32" t="s">
        <v>965</v>
      </c>
      <c r="K33" s="32" t="s">
        <v>966</v>
      </c>
      <c r="L33" s="32" t="s">
        <v>965</v>
      </c>
      <c r="M33" s="36">
        <v>5367</v>
      </c>
      <c r="N33" s="32">
        <f t="shared" si="0"/>
        <v>1</v>
      </c>
      <c r="O33" s="38">
        <f t="shared" si="1"/>
        <v>5367</v>
      </c>
      <c r="P33" s="30"/>
    </row>
    <row r="34" spans="1:16" ht="28.8" x14ac:dyDescent="0.25">
      <c r="A34" s="30">
        <v>33</v>
      </c>
      <c r="B34" s="30" t="s">
        <v>899</v>
      </c>
      <c r="C34" s="30" t="s">
        <v>967</v>
      </c>
      <c r="D34" s="32">
        <v>4</v>
      </c>
      <c r="E34" s="32" t="s">
        <v>968</v>
      </c>
      <c r="F34" s="33">
        <v>1</v>
      </c>
      <c r="G34" s="32" t="s">
        <v>12</v>
      </c>
      <c r="H34" s="32" t="s">
        <v>37</v>
      </c>
      <c r="I34" s="32" t="s">
        <v>63</v>
      </c>
      <c r="J34" s="32" t="s">
        <v>969</v>
      </c>
      <c r="K34" s="32" t="s">
        <v>970</v>
      </c>
      <c r="L34" s="32" t="s">
        <v>209</v>
      </c>
      <c r="M34" s="38">
        <v>70</v>
      </c>
      <c r="N34" s="32">
        <f t="shared" si="0"/>
        <v>4</v>
      </c>
      <c r="O34" s="38">
        <f t="shared" si="1"/>
        <v>280</v>
      </c>
      <c r="P34" s="30"/>
    </row>
    <row r="35" spans="1:16" ht="43.2" x14ac:dyDescent="0.25">
      <c r="A35" s="30">
        <v>34</v>
      </c>
      <c r="B35" s="30" t="s">
        <v>899</v>
      </c>
      <c r="C35" s="30" t="s">
        <v>967</v>
      </c>
      <c r="D35" s="32">
        <v>4</v>
      </c>
      <c r="E35" s="32" t="s">
        <v>967</v>
      </c>
      <c r="F35" s="33">
        <v>1</v>
      </c>
      <c r="G35" s="32" t="s">
        <v>12</v>
      </c>
      <c r="H35" s="32" t="s">
        <v>19</v>
      </c>
      <c r="I35" s="32" t="s">
        <v>64</v>
      </c>
      <c r="J35" s="32"/>
      <c r="K35" s="32" t="s">
        <v>971</v>
      </c>
      <c r="L35" s="32" t="s">
        <v>972</v>
      </c>
      <c r="M35" s="38">
        <v>60</v>
      </c>
      <c r="N35" s="32">
        <f t="shared" si="0"/>
        <v>4</v>
      </c>
      <c r="O35" s="38">
        <f t="shared" si="1"/>
        <v>240</v>
      </c>
      <c r="P35" s="30"/>
    </row>
    <row r="36" spans="1:16" ht="43.2" x14ac:dyDescent="0.25">
      <c r="A36" s="30">
        <v>35</v>
      </c>
      <c r="B36" s="30" t="s">
        <v>899</v>
      </c>
      <c r="C36" s="30" t="s">
        <v>967</v>
      </c>
      <c r="D36" s="32">
        <v>4</v>
      </c>
      <c r="E36" s="32" t="s">
        <v>973</v>
      </c>
      <c r="F36" s="33">
        <v>1</v>
      </c>
      <c r="G36" s="32" t="s">
        <v>12</v>
      </c>
      <c r="H36" s="32" t="s">
        <v>18</v>
      </c>
      <c r="I36" s="32" t="s">
        <v>64</v>
      </c>
      <c r="J36" s="32"/>
      <c r="K36" s="32" t="s">
        <v>971</v>
      </c>
      <c r="L36" s="32" t="s">
        <v>974</v>
      </c>
      <c r="M36" s="38">
        <v>27.5</v>
      </c>
      <c r="N36" s="32">
        <f t="shared" si="0"/>
        <v>4</v>
      </c>
      <c r="O36" s="38">
        <f t="shared" si="1"/>
        <v>110</v>
      </c>
      <c r="P36" s="30"/>
    </row>
    <row r="37" spans="1:16" ht="28.8" x14ac:dyDescent="0.25">
      <c r="A37" s="30">
        <v>36</v>
      </c>
      <c r="B37" s="30" t="s">
        <v>899</v>
      </c>
      <c r="C37" s="30" t="s">
        <v>967</v>
      </c>
      <c r="D37" s="32">
        <v>4</v>
      </c>
      <c r="E37" s="32" t="s">
        <v>975</v>
      </c>
      <c r="F37" s="33">
        <v>2</v>
      </c>
      <c r="G37" s="32" t="s">
        <v>12</v>
      </c>
      <c r="H37" s="32" t="s">
        <v>36</v>
      </c>
      <c r="I37" s="32" t="s">
        <v>62</v>
      </c>
      <c r="J37" s="32"/>
      <c r="K37" s="32" t="s">
        <v>77</v>
      </c>
      <c r="L37" s="32" t="s">
        <v>904</v>
      </c>
      <c r="M37" s="38">
        <v>25</v>
      </c>
      <c r="N37" s="32">
        <f t="shared" si="0"/>
        <v>8</v>
      </c>
      <c r="O37" s="38">
        <f t="shared" si="1"/>
        <v>200</v>
      </c>
      <c r="P37" s="30"/>
    </row>
    <row r="38" spans="1:16" ht="28.8" x14ac:dyDescent="0.25">
      <c r="A38" s="30">
        <v>37</v>
      </c>
      <c r="B38" s="30" t="s">
        <v>899</v>
      </c>
      <c r="C38" s="30" t="s">
        <v>967</v>
      </c>
      <c r="D38" s="32">
        <v>4</v>
      </c>
      <c r="E38" s="32" t="s">
        <v>976</v>
      </c>
      <c r="F38" s="33">
        <v>2</v>
      </c>
      <c r="G38" s="32" t="s">
        <v>12</v>
      </c>
      <c r="H38" s="32" t="s">
        <v>37</v>
      </c>
      <c r="I38" s="32" t="s">
        <v>63</v>
      </c>
      <c r="J38" s="32" t="s">
        <v>977</v>
      </c>
      <c r="K38" s="32" t="s">
        <v>978</v>
      </c>
      <c r="L38" s="32" t="s">
        <v>209</v>
      </c>
      <c r="M38" s="38">
        <v>4.99</v>
      </c>
      <c r="N38" s="32">
        <f>D38*F38</f>
        <v>8</v>
      </c>
      <c r="O38" s="38">
        <f t="shared" si="1"/>
        <v>39.92</v>
      </c>
      <c r="P38" s="30"/>
    </row>
    <row r="39" spans="1:16" ht="28.8" x14ac:dyDescent="0.25">
      <c r="A39" s="30">
        <v>38</v>
      </c>
      <c r="B39" s="30" t="s">
        <v>899</v>
      </c>
      <c r="C39" s="30" t="s">
        <v>967</v>
      </c>
      <c r="D39" s="32">
        <v>4</v>
      </c>
      <c r="E39" s="32" t="s">
        <v>979</v>
      </c>
      <c r="F39" s="33">
        <v>1</v>
      </c>
      <c r="G39" s="32" t="s">
        <v>12</v>
      </c>
      <c r="H39" s="32" t="s">
        <v>37</v>
      </c>
      <c r="I39" s="32" t="s">
        <v>63</v>
      </c>
      <c r="J39" s="32" t="s">
        <v>980</v>
      </c>
      <c r="K39" s="32" t="s">
        <v>981</v>
      </c>
      <c r="L39" s="32" t="s">
        <v>209</v>
      </c>
      <c r="M39" s="38">
        <v>30</v>
      </c>
      <c r="N39" s="32">
        <f t="shared" si="0"/>
        <v>4</v>
      </c>
      <c r="O39" s="38">
        <f t="shared" si="1"/>
        <v>120</v>
      </c>
      <c r="P39" s="30"/>
    </row>
    <row r="40" spans="1:16" ht="28.8" x14ac:dyDescent="0.25">
      <c r="A40" s="30">
        <v>39</v>
      </c>
      <c r="B40" s="30" t="s">
        <v>899</v>
      </c>
      <c r="C40" s="30" t="s">
        <v>967</v>
      </c>
      <c r="D40" s="32">
        <v>4</v>
      </c>
      <c r="E40" s="32" t="s">
        <v>982</v>
      </c>
      <c r="F40" s="33">
        <v>1</v>
      </c>
      <c r="G40" s="32" t="s">
        <v>12</v>
      </c>
      <c r="H40" s="32" t="s">
        <v>37</v>
      </c>
      <c r="I40" s="32" t="s">
        <v>63</v>
      </c>
      <c r="J40" s="32" t="s">
        <v>980</v>
      </c>
      <c r="K40" s="32" t="s">
        <v>983</v>
      </c>
      <c r="L40" s="32" t="s">
        <v>984</v>
      </c>
      <c r="M40" s="38">
        <v>11.5</v>
      </c>
      <c r="N40" s="32">
        <f>D40*F40</f>
        <v>4</v>
      </c>
      <c r="O40" s="38">
        <f t="shared" si="1"/>
        <v>46</v>
      </c>
      <c r="P40" s="30"/>
    </row>
    <row r="41" spans="1:16" ht="28.8" x14ac:dyDescent="0.25">
      <c r="A41" s="30">
        <v>40</v>
      </c>
      <c r="B41" s="30" t="s">
        <v>899</v>
      </c>
      <c r="C41" s="30" t="s">
        <v>967</v>
      </c>
      <c r="D41" s="32">
        <v>4</v>
      </c>
      <c r="E41" s="29" t="s">
        <v>985</v>
      </c>
      <c r="F41" s="33">
        <v>1</v>
      </c>
      <c r="G41" s="32" t="s">
        <v>12</v>
      </c>
      <c r="H41" s="32" t="s">
        <v>26</v>
      </c>
      <c r="I41" s="32" t="s">
        <v>63</v>
      </c>
      <c r="J41" s="32">
        <v>6215</v>
      </c>
      <c r="K41" s="32" t="s">
        <v>986</v>
      </c>
      <c r="L41" s="32" t="s">
        <v>987</v>
      </c>
      <c r="M41" s="38">
        <v>700</v>
      </c>
      <c r="N41" s="32">
        <f>D41*F41</f>
        <v>4</v>
      </c>
      <c r="O41" s="38">
        <f t="shared" si="1"/>
        <v>2800</v>
      </c>
      <c r="P41" s="30"/>
    </row>
    <row r="42" spans="1:16" ht="28.8" x14ac:dyDescent="0.25">
      <c r="A42" s="30">
        <v>41</v>
      </c>
      <c r="B42" s="30" t="s">
        <v>899</v>
      </c>
      <c r="C42" s="30" t="s">
        <v>967</v>
      </c>
      <c r="D42" s="32">
        <v>4</v>
      </c>
      <c r="E42" s="29" t="s">
        <v>988</v>
      </c>
      <c r="F42" s="33">
        <v>1</v>
      </c>
      <c r="G42" s="32" t="s">
        <v>12</v>
      </c>
      <c r="H42" s="32" t="s">
        <v>41</v>
      </c>
      <c r="I42" s="32" t="s">
        <v>31</v>
      </c>
      <c r="J42" s="32"/>
      <c r="K42" s="32" t="s">
        <v>80</v>
      </c>
      <c r="L42" s="32" t="s">
        <v>148</v>
      </c>
      <c r="M42" s="38">
        <v>13.5</v>
      </c>
      <c r="N42" s="32">
        <f t="shared" si="0"/>
        <v>4</v>
      </c>
      <c r="O42" s="38">
        <f t="shared" si="1"/>
        <v>54</v>
      </c>
      <c r="P42" s="30"/>
    </row>
    <row r="43" spans="1:16" ht="28.8" x14ac:dyDescent="0.25">
      <c r="A43" s="30">
        <v>42</v>
      </c>
      <c r="B43" s="30" t="s">
        <v>899</v>
      </c>
      <c r="C43" s="30" t="s">
        <v>967</v>
      </c>
      <c r="D43" s="32">
        <v>4</v>
      </c>
      <c r="E43" s="32" t="s">
        <v>989</v>
      </c>
      <c r="F43" s="33">
        <v>2</v>
      </c>
      <c r="G43" s="32" t="s">
        <v>12</v>
      </c>
      <c r="H43" s="32" t="s">
        <v>41</v>
      </c>
      <c r="I43" s="32" t="s">
        <v>31</v>
      </c>
      <c r="J43" s="32"/>
      <c r="K43" s="32" t="s">
        <v>80</v>
      </c>
      <c r="L43" s="32" t="s">
        <v>148</v>
      </c>
      <c r="M43" s="38">
        <v>2</v>
      </c>
      <c r="N43" s="32">
        <f t="shared" si="0"/>
        <v>8</v>
      </c>
      <c r="O43" s="38">
        <f t="shared" si="1"/>
        <v>16</v>
      </c>
      <c r="P43" s="30"/>
    </row>
    <row r="44" spans="1:16" ht="28.8" x14ac:dyDescent="0.25">
      <c r="A44" s="30">
        <v>43</v>
      </c>
      <c r="B44" s="30" t="s">
        <v>899</v>
      </c>
      <c r="C44" s="30" t="s">
        <v>967</v>
      </c>
      <c r="D44" s="32">
        <v>4</v>
      </c>
      <c r="E44" s="32" t="s">
        <v>990</v>
      </c>
      <c r="F44" s="33">
        <v>5</v>
      </c>
      <c r="G44" s="32" t="s">
        <v>14</v>
      </c>
      <c r="H44" s="32" t="s">
        <v>38</v>
      </c>
      <c r="I44" s="32" t="s">
        <v>64</v>
      </c>
      <c r="J44" s="32" t="s">
        <v>991</v>
      </c>
      <c r="K44" s="32" t="s">
        <v>81</v>
      </c>
      <c r="L44" s="32" t="s">
        <v>950</v>
      </c>
      <c r="M44" s="38">
        <v>0.27</v>
      </c>
      <c r="N44" s="32">
        <f t="shared" si="0"/>
        <v>20</v>
      </c>
      <c r="O44" s="38">
        <f t="shared" si="1"/>
        <v>5.4</v>
      </c>
      <c r="P44" s="30"/>
    </row>
    <row r="45" spans="1:16" ht="28.8" x14ac:dyDescent="0.25">
      <c r="A45" s="30">
        <v>44</v>
      </c>
      <c r="B45" s="30" t="s">
        <v>899</v>
      </c>
      <c r="C45" s="30" t="s">
        <v>967</v>
      </c>
      <c r="D45" s="32">
        <v>4</v>
      </c>
      <c r="E45" s="32" t="s">
        <v>992</v>
      </c>
      <c r="F45" s="33">
        <v>5</v>
      </c>
      <c r="G45" s="32" t="s">
        <v>14</v>
      </c>
      <c r="H45" s="32" t="s">
        <v>38</v>
      </c>
      <c r="I45" s="32" t="s">
        <v>64</v>
      </c>
      <c r="J45" s="32" t="s">
        <v>993</v>
      </c>
      <c r="K45" s="32" t="s">
        <v>81</v>
      </c>
      <c r="L45" s="32" t="s">
        <v>950</v>
      </c>
      <c r="M45" s="38">
        <v>0.32</v>
      </c>
      <c r="N45" s="32">
        <f t="shared" si="0"/>
        <v>20</v>
      </c>
      <c r="O45" s="38">
        <f t="shared" si="1"/>
        <v>6.4</v>
      </c>
      <c r="P45" s="30"/>
    </row>
    <row r="46" spans="1:16" ht="28.8" x14ac:dyDescent="0.25">
      <c r="A46" s="30">
        <v>45</v>
      </c>
      <c r="B46" s="30" t="s">
        <v>899</v>
      </c>
      <c r="C46" s="30" t="s">
        <v>967</v>
      </c>
      <c r="D46" s="32">
        <v>4</v>
      </c>
      <c r="E46" s="32" t="s">
        <v>994</v>
      </c>
      <c r="F46" s="33">
        <v>5</v>
      </c>
      <c r="G46" s="32" t="s">
        <v>14</v>
      </c>
      <c r="H46" s="32" t="s">
        <v>38</v>
      </c>
      <c r="I46" s="32" t="s">
        <v>64</v>
      </c>
      <c r="J46" s="32" t="s">
        <v>995</v>
      </c>
      <c r="K46" s="32" t="s">
        <v>81</v>
      </c>
      <c r="L46" s="32" t="s">
        <v>950</v>
      </c>
      <c r="M46" s="38">
        <v>0.86</v>
      </c>
      <c r="N46" s="32">
        <f t="shared" si="0"/>
        <v>20</v>
      </c>
      <c r="O46" s="38">
        <f t="shared" si="1"/>
        <v>17.2</v>
      </c>
      <c r="P46" s="30"/>
    </row>
    <row r="47" spans="1:16" ht="28.8" x14ac:dyDescent="0.25">
      <c r="A47" s="30">
        <v>46</v>
      </c>
      <c r="B47" s="30" t="s">
        <v>899</v>
      </c>
      <c r="C47" s="30" t="s">
        <v>967</v>
      </c>
      <c r="D47" s="32">
        <v>4</v>
      </c>
      <c r="E47" s="32" t="s">
        <v>996</v>
      </c>
      <c r="F47" s="33">
        <v>1</v>
      </c>
      <c r="G47" s="32" t="s">
        <v>12</v>
      </c>
      <c r="H47" s="32" t="s">
        <v>35</v>
      </c>
      <c r="I47" s="32" t="s">
        <v>61</v>
      </c>
      <c r="J47" s="32"/>
      <c r="K47" s="32" t="s">
        <v>77</v>
      </c>
      <c r="L47" s="32" t="s">
        <v>997</v>
      </c>
      <c r="M47" s="38">
        <v>390</v>
      </c>
      <c r="N47" s="32">
        <f t="shared" si="0"/>
        <v>4</v>
      </c>
      <c r="O47" s="38">
        <f t="shared" si="1"/>
        <v>1560</v>
      </c>
      <c r="P47" s="30"/>
    </row>
    <row r="48" spans="1:16" ht="28.8" x14ac:dyDescent="0.25">
      <c r="A48" s="30">
        <v>47</v>
      </c>
      <c r="B48" s="30" t="s">
        <v>192</v>
      </c>
      <c r="C48" s="30" t="s">
        <v>192</v>
      </c>
      <c r="D48" s="32">
        <v>1</v>
      </c>
      <c r="E48" s="32" t="s">
        <v>911</v>
      </c>
      <c r="F48" s="33">
        <v>9</v>
      </c>
      <c r="G48" s="32" t="s">
        <v>12</v>
      </c>
      <c r="H48" s="32" t="s">
        <v>38</v>
      </c>
      <c r="I48" s="32" t="s">
        <v>64</v>
      </c>
      <c r="J48" s="32" t="s">
        <v>912</v>
      </c>
      <c r="K48" s="32" t="s">
        <v>81</v>
      </c>
      <c r="L48" s="32" t="s">
        <v>913</v>
      </c>
      <c r="M48" s="38">
        <v>0.09</v>
      </c>
      <c r="N48" s="32">
        <f t="shared" si="0"/>
        <v>9</v>
      </c>
      <c r="O48" s="38">
        <f t="shared" si="1"/>
        <v>0.80999999999999994</v>
      </c>
      <c r="P48" s="30"/>
    </row>
    <row r="49" spans="1:16" ht="28.8" x14ac:dyDescent="0.25">
      <c r="A49" s="30">
        <v>48</v>
      </c>
      <c r="B49" s="30" t="s">
        <v>192</v>
      </c>
      <c r="C49" s="30" t="s">
        <v>192</v>
      </c>
      <c r="D49" s="32">
        <v>1</v>
      </c>
      <c r="E49" s="32" t="s">
        <v>914</v>
      </c>
      <c r="F49" s="33">
        <v>15</v>
      </c>
      <c r="G49" s="32" t="s">
        <v>12</v>
      </c>
      <c r="H49" s="32" t="s">
        <v>38</v>
      </c>
      <c r="I49" s="32" t="s">
        <v>64</v>
      </c>
      <c r="J49" s="32" t="s">
        <v>915</v>
      </c>
      <c r="K49" s="32" t="s">
        <v>81</v>
      </c>
      <c r="L49" s="32" t="s">
        <v>916</v>
      </c>
      <c r="M49" s="38">
        <v>0.1</v>
      </c>
      <c r="N49" s="32">
        <f t="shared" si="0"/>
        <v>15</v>
      </c>
      <c r="O49" s="38">
        <f t="shared" si="1"/>
        <v>1.5</v>
      </c>
      <c r="P49" s="30"/>
    </row>
    <row r="50" spans="1:16" ht="28.8" x14ac:dyDescent="0.25">
      <c r="A50" s="30">
        <v>49</v>
      </c>
      <c r="B50" s="30" t="s">
        <v>192</v>
      </c>
      <c r="C50" s="30" t="s">
        <v>192</v>
      </c>
      <c r="D50" s="32">
        <v>1</v>
      </c>
      <c r="E50" s="32" t="s">
        <v>917</v>
      </c>
      <c r="F50" s="33">
        <v>8</v>
      </c>
      <c r="G50" s="32" t="s">
        <v>12</v>
      </c>
      <c r="H50" s="32" t="s">
        <v>38</v>
      </c>
      <c r="I50" s="32" t="s">
        <v>64</v>
      </c>
      <c r="J50" s="32" t="s">
        <v>918</v>
      </c>
      <c r="K50" s="32" t="s">
        <v>81</v>
      </c>
      <c r="L50" s="32" t="s">
        <v>919</v>
      </c>
      <c r="M50" s="38">
        <v>0.1</v>
      </c>
      <c r="N50" s="32">
        <f t="shared" si="0"/>
        <v>8</v>
      </c>
      <c r="O50" s="38">
        <f t="shared" si="1"/>
        <v>0.8</v>
      </c>
      <c r="P50" s="30"/>
    </row>
    <row r="51" spans="1:16" ht="28.8" x14ac:dyDescent="0.25">
      <c r="A51" s="30">
        <v>50</v>
      </c>
      <c r="B51" s="30" t="s">
        <v>192</v>
      </c>
      <c r="C51" s="30" t="s">
        <v>192</v>
      </c>
      <c r="D51" s="32">
        <v>1</v>
      </c>
      <c r="E51" s="32" t="s">
        <v>920</v>
      </c>
      <c r="F51" s="33">
        <v>36</v>
      </c>
      <c r="G51" s="32" t="s">
        <v>12</v>
      </c>
      <c r="H51" s="32" t="s">
        <v>38</v>
      </c>
      <c r="I51" s="32" t="s">
        <v>64</v>
      </c>
      <c r="J51" s="32" t="s">
        <v>921</v>
      </c>
      <c r="K51" s="32" t="s">
        <v>81</v>
      </c>
      <c r="L51" s="32" t="s">
        <v>916</v>
      </c>
      <c r="M51" s="38">
        <v>0.11</v>
      </c>
      <c r="N51" s="32">
        <f t="shared" si="0"/>
        <v>36</v>
      </c>
      <c r="O51" s="38">
        <f t="shared" si="1"/>
        <v>3.96</v>
      </c>
      <c r="P51" s="30"/>
    </row>
    <row r="52" spans="1:16" ht="28.8" x14ac:dyDescent="0.25">
      <c r="A52" s="30">
        <v>51</v>
      </c>
      <c r="B52" s="30" t="s">
        <v>192</v>
      </c>
      <c r="C52" s="30" t="s">
        <v>192</v>
      </c>
      <c r="D52" s="32">
        <v>1</v>
      </c>
      <c r="E52" s="32" t="s">
        <v>998</v>
      </c>
      <c r="F52" s="33">
        <v>6</v>
      </c>
      <c r="G52" s="32" t="s">
        <v>12</v>
      </c>
      <c r="H52" s="32" t="s">
        <v>38</v>
      </c>
      <c r="I52" s="32" t="s">
        <v>64</v>
      </c>
      <c r="J52" s="32" t="s">
        <v>999</v>
      </c>
      <c r="K52" s="32" t="s">
        <v>81</v>
      </c>
      <c r="L52" s="32" t="s">
        <v>1000</v>
      </c>
      <c r="M52" s="38">
        <v>0.76</v>
      </c>
      <c r="N52" s="32">
        <f t="shared" si="0"/>
        <v>6</v>
      </c>
      <c r="O52" s="38">
        <f t="shared" si="1"/>
        <v>4.5600000000000005</v>
      </c>
      <c r="P52" s="30"/>
    </row>
    <row r="53" spans="1:16" ht="28.8" x14ac:dyDescent="0.25">
      <c r="A53" s="30">
        <v>52</v>
      </c>
      <c r="B53" s="30" t="s">
        <v>192</v>
      </c>
      <c r="C53" s="30" t="s">
        <v>192</v>
      </c>
      <c r="D53" s="32">
        <v>1</v>
      </c>
      <c r="E53" s="32" t="s">
        <v>1001</v>
      </c>
      <c r="F53" s="33">
        <v>3</v>
      </c>
      <c r="G53" s="32" t="s">
        <v>12</v>
      </c>
      <c r="H53" s="32" t="s">
        <v>38</v>
      </c>
      <c r="I53" s="32" t="s">
        <v>64</v>
      </c>
      <c r="J53" s="32" t="s">
        <v>1002</v>
      </c>
      <c r="K53" s="32" t="s">
        <v>81</v>
      </c>
      <c r="L53" s="32" t="s">
        <v>1003</v>
      </c>
      <c r="M53" s="38">
        <v>0.18</v>
      </c>
      <c r="N53" s="32">
        <f t="shared" si="0"/>
        <v>3</v>
      </c>
      <c r="O53" s="38">
        <f t="shared" si="1"/>
        <v>0.54</v>
      </c>
      <c r="P53" s="30"/>
    </row>
    <row r="54" spans="1:16" ht="28.8" x14ac:dyDescent="0.25">
      <c r="A54" s="30">
        <v>53</v>
      </c>
      <c r="B54" s="30" t="s">
        <v>192</v>
      </c>
      <c r="C54" s="30" t="s">
        <v>192</v>
      </c>
      <c r="D54" s="32">
        <v>1</v>
      </c>
      <c r="E54" s="32" t="s">
        <v>1004</v>
      </c>
      <c r="F54" s="33">
        <v>18</v>
      </c>
      <c r="G54" s="32" t="s">
        <v>12</v>
      </c>
      <c r="H54" s="32" t="s">
        <v>38</v>
      </c>
      <c r="I54" s="32" t="s">
        <v>64</v>
      </c>
      <c r="J54" s="32" t="s">
        <v>1005</v>
      </c>
      <c r="K54" s="32" t="s">
        <v>81</v>
      </c>
      <c r="L54" s="32" t="s">
        <v>1006</v>
      </c>
      <c r="M54" s="38">
        <v>0.16</v>
      </c>
      <c r="N54" s="32">
        <f t="shared" si="0"/>
        <v>18</v>
      </c>
      <c r="O54" s="38">
        <f t="shared" si="1"/>
        <v>2.88</v>
      </c>
      <c r="P54" s="30"/>
    </row>
    <row r="55" spans="1:16" ht="28.8" x14ac:dyDescent="0.25">
      <c r="A55" s="30">
        <v>54</v>
      </c>
      <c r="B55" s="30" t="s">
        <v>192</v>
      </c>
      <c r="C55" s="30" t="s">
        <v>192</v>
      </c>
      <c r="D55" s="32">
        <v>1</v>
      </c>
      <c r="E55" s="32" t="s">
        <v>1007</v>
      </c>
      <c r="F55" s="33">
        <v>3</v>
      </c>
      <c r="G55" s="32" t="s">
        <v>12</v>
      </c>
      <c r="H55" s="32" t="s">
        <v>38</v>
      </c>
      <c r="I55" s="32" t="s">
        <v>64</v>
      </c>
      <c r="J55" s="32" t="s">
        <v>1008</v>
      </c>
      <c r="K55" s="32" t="s">
        <v>81</v>
      </c>
      <c r="L55" s="32" t="s">
        <v>1009</v>
      </c>
      <c r="M55" s="38">
        <v>0.22</v>
      </c>
      <c r="N55" s="32">
        <f t="shared" si="0"/>
        <v>3</v>
      </c>
      <c r="O55" s="38">
        <f t="shared" si="1"/>
        <v>0.66</v>
      </c>
      <c r="P55" s="30"/>
    </row>
    <row r="56" spans="1:16" ht="28.8" x14ac:dyDescent="0.25">
      <c r="A56" s="30">
        <v>55</v>
      </c>
      <c r="B56" s="30" t="s">
        <v>192</v>
      </c>
      <c r="C56" s="30" t="s">
        <v>192</v>
      </c>
      <c r="D56" s="32">
        <v>1</v>
      </c>
      <c r="E56" s="32" t="s">
        <v>1010</v>
      </c>
      <c r="F56" s="33">
        <v>6</v>
      </c>
      <c r="G56" s="32" t="s">
        <v>12</v>
      </c>
      <c r="H56" s="32" t="s">
        <v>38</v>
      </c>
      <c r="I56" s="32" t="s">
        <v>64</v>
      </c>
      <c r="J56" s="32" t="s">
        <v>1011</v>
      </c>
      <c r="K56" s="32" t="s">
        <v>81</v>
      </c>
      <c r="L56" s="32" t="s">
        <v>1012</v>
      </c>
      <c r="M56" s="38">
        <v>0.5</v>
      </c>
      <c r="N56" s="32">
        <f t="shared" si="0"/>
        <v>6</v>
      </c>
      <c r="O56" s="38">
        <f t="shared" si="1"/>
        <v>3</v>
      </c>
      <c r="P56" s="30"/>
    </row>
    <row r="57" spans="1:16" ht="28.8" x14ac:dyDescent="0.25">
      <c r="A57" s="30">
        <v>56</v>
      </c>
      <c r="B57" s="30" t="s">
        <v>899</v>
      </c>
      <c r="C57" s="30" t="s">
        <v>900</v>
      </c>
      <c r="D57" s="32">
        <v>1</v>
      </c>
      <c r="E57" s="32" t="s">
        <v>943</v>
      </c>
      <c r="F57" s="33">
        <v>8</v>
      </c>
      <c r="G57" s="32" t="s">
        <v>12</v>
      </c>
      <c r="H57" s="32" t="s">
        <v>38</v>
      </c>
      <c r="I57" s="32" t="s">
        <v>64</v>
      </c>
      <c r="J57" s="32" t="s">
        <v>944</v>
      </c>
      <c r="K57" s="32" t="s">
        <v>81</v>
      </c>
      <c r="L57" s="32" t="s">
        <v>945</v>
      </c>
      <c r="M57" s="38">
        <v>3.4000000000000002E-2</v>
      </c>
      <c r="N57" s="32">
        <f t="shared" si="0"/>
        <v>8</v>
      </c>
      <c r="O57" s="38">
        <f t="shared" si="1"/>
        <v>0.27200000000000002</v>
      </c>
      <c r="P57" s="30"/>
    </row>
    <row r="58" spans="1:16" ht="28.8" x14ac:dyDescent="0.25">
      <c r="A58" s="30">
        <v>57</v>
      </c>
      <c r="B58" s="30" t="s">
        <v>192</v>
      </c>
      <c r="C58" s="30" t="s">
        <v>192</v>
      </c>
      <c r="D58" s="32">
        <v>1</v>
      </c>
      <c r="E58" s="32" t="s">
        <v>1013</v>
      </c>
      <c r="F58" s="33">
        <v>6</v>
      </c>
      <c r="G58" s="32" t="s">
        <v>12</v>
      </c>
      <c r="H58" s="32" t="s">
        <v>38</v>
      </c>
      <c r="I58" s="32" t="s">
        <v>64</v>
      </c>
      <c r="J58" s="32" t="s">
        <v>1014</v>
      </c>
      <c r="K58" s="32" t="s">
        <v>81</v>
      </c>
      <c r="L58" s="32" t="s">
        <v>1015</v>
      </c>
      <c r="M58" s="38">
        <v>0.05</v>
      </c>
      <c r="N58" s="32">
        <f t="shared" si="0"/>
        <v>6</v>
      </c>
      <c r="O58" s="38">
        <f t="shared" si="1"/>
        <v>0.30000000000000004</v>
      </c>
      <c r="P58" s="30"/>
    </row>
    <row r="59" spans="1:16" ht="28.8" x14ac:dyDescent="0.25">
      <c r="A59" s="30">
        <v>58</v>
      </c>
      <c r="B59" s="30" t="s">
        <v>192</v>
      </c>
      <c r="C59" s="30" t="s">
        <v>192</v>
      </c>
      <c r="D59" s="32">
        <v>1</v>
      </c>
      <c r="E59" s="32" t="s">
        <v>940</v>
      </c>
      <c r="F59" s="33">
        <v>12</v>
      </c>
      <c r="G59" s="32" t="s">
        <v>12</v>
      </c>
      <c r="H59" s="32" t="s">
        <v>38</v>
      </c>
      <c r="I59" s="32" t="s">
        <v>64</v>
      </c>
      <c r="J59" s="32" t="s">
        <v>941</v>
      </c>
      <c r="K59" s="32" t="s">
        <v>81</v>
      </c>
      <c r="L59" s="32" t="s">
        <v>942</v>
      </c>
      <c r="M59" s="38">
        <v>8.4000000000000005E-2</v>
      </c>
      <c r="N59" s="32">
        <f t="shared" si="0"/>
        <v>12</v>
      </c>
      <c r="O59" s="38">
        <f t="shared" si="1"/>
        <v>1.008</v>
      </c>
      <c r="P59" s="30"/>
    </row>
    <row r="60" spans="1:16" x14ac:dyDescent="0.25">
      <c r="A60" s="30">
        <v>59</v>
      </c>
      <c r="B60" s="30" t="s">
        <v>192</v>
      </c>
      <c r="C60" s="30" t="s">
        <v>192</v>
      </c>
      <c r="D60" s="32">
        <v>1</v>
      </c>
      <c r="E60" s="32" t="s">
        <v>1016</v>
      </c>
      <c r="F60" s="33">
        <v>1</v>
      </c>
      <c r="G60" s="32" t="s">
        <v>14</v>
      </c>
      <c r="H60" s="32" t="s">
        <v>38</v>
      </c>
      <c r="I60" s="32" t="s">
        <v>64</v>
      </c>
      <c r="J60" s="32" t="s">
        <v>1017</v>
      </c>
      <c r="K60" s="32" t="s">
        <v>1018</v>
      </c>
      <c r="L60" s="32" t="s">
        <v>180</v>
      </c>
      <c r="M60" s="38">
        <v>33.75</v>
      </c>
      <c r="N60" s="32">
        <f t="shared" si="0"/>
        <v>1</v>
      </c>
      <c r="O60" s="38">
        <f t="shared" si="1"/>
        <v>33.75</v>
      </c>
      <c r="P60" s="30"/>
    </row>
    <row r="61" spans="1:16" ht="28.8" x14ac:dyDescent="0.25">
      <c r="A61" s="30">
        <v>60</v>
      </c>
      <c r="B61" s="30" t="s">
        <v>192</v>
      </c>
      <c r="C61" s="30" t="s">
        <v>192</v>
      </c>
      <c r="D61" s="32">
        <v>1</v>
      </c>
      <c r="E61" s="32" t="s">
        <v>1019</v>
      </c>
      <c r="F61" s="33">
        <v>1</v>
      </c>
      <c r="G61" s="32" t="s">
        <v>14</v>
      </c>
      <c r="H61" s="32" t="s">
        <v>36</v>
      </c>
      <c r="I61" s="32" t="s">
        <v>32</v>
      </c>
      <c r="J61" s="32"/>
      <c r="K61" s="32" t="s">
        <v>77</v>
      </c>
      <c r="L61" s="32" t="s">
        <v>904</v>
      </c>
      <c r="M61" s="38">
        <v>20</v>
      </c>
      <c r="N61" s="32">
        <f t="shared" si="0"/>
        <v>1</v>
      </c>
      <c r="O61" s="38">
        <f t="shared" si="1"/>
        <v>20</v>
      </c>
      <c r="P61" s="30"/>
    </row>
    <row r="62" spans="1:16" x14ac:dyDescent="0.25">
      <c r="A62" s="30">
        <v>61</v>
      </c>
      <c r="B62" s="30" t="s">
        <v>192</v>
      </c>
      <c r="C62" s="30" t="s">
        <v>192</v>
      </c>
      <c r="D62" s="32">
        <v>1</v>
      </c>
      <c r="E62" s="32" t="s">
        <v>1020</v>
      </c>
      <c r="F62" s="33">
        <v>2</v>
      </c>
      <c r="G62" s="32" t="s">
        <v>14</v>
      </c>
      <c r="H62" s="32" t="s">
        <v>27</v>
      </c>
      <c r="I62" s="32" t="s">
        <v>63</v>
      </c>
      <c r="J62" s="32" t="s">
        <v>528</v>
      </c>
      <c r="K62" s="32" t="s">
        <v>78</v>
      </c>
      <c r="L62" s="32" t="s">
        <v>528</v>
      </c>
      <c r="M62" s="38">
        <v>899</v>
      </c>
      <c r="N62" s="32">
        <f t="shared" si="0"/>
        <v>2</v>
      </c>
      <c r="O62" s="38">
        <f t="shared" si="1"/>
        <v>1798</v>
      </c>
      <c r="P62" s="30"/>
    </row>
    <row r="63" spans="1:16" ht="28.8" x14ac:dyDescent="0.25">
      <c r="A63" s="30">
        <v>62</v>
      </c>
      <c r="B63" s="30" t="s">
        <v>192</v>
      </c>
      <c r="C63" s="30" t="s">
        <v>192</v>
      </c>
      <c r="D63" s="32">
        <v>1</v>
      </c>
      <c r="E63" s="32" t="s">
        <v>1021</v>
      </c>
      <c r="F63" s="33">
        <v>1</v>
      </c>
      <c r="G63" s="32" t="s">
        <v>14</v>
      </c>
      <c r="H63" s="32" t="s">
        <v>22</v>
      </c>
      <c r="I63" s="32" t="s">
        <v>31</v>
      </c>
      <c r="J63" s="32"/>
      <c r="K63" s="32" t="s">
        <v>80</v>
      </c>
      <c r="L63" s="32" t="s">
        <v>209</v>
      </c>
      <c r="M63" s="38">
        <v>20</v>
      </c>
      <c r="N63" s="32">
        <f t="shared" si="0"/>
        <v>1</v>
      </c>
      <c r="O63" s="38">
        <f t="shared" si="1"/>
        <v>20</v>
      </c>
      <c r="P63" s="30"/>
    </row>
    <row r="64" spans="1:16" ht="28.8" x14ac:dyDescent="0.25">
      <c r="A64" s="30">
        <v>63</v>
      </c>
      <c r="B64" s="30" t="s">
        <v>192</v>
      </c>
      <c r="C64" s="30" t="s">
        <v>192</v>
      </c>
      <c r="D64" s="32">
        <v>1</v>
      </c>
      <c r="E64" s="32" t="s">
        <v>1022</v>
      </c>
      <c r="F64" s="33">
        <v>1</v>
      </c>
      <c r="G64" s="32" t="s">
        <v>14</v>
      </c>
      <c r="H64" s="32" t="s">
        <v>36</v>
      </c>
      <c r="I64" s="32" t="s">
        <v>62</v>
      </c>
      <c r="J64" s="32"/>
      <c r="K64" s="32" t="s">
        <v>77</v>
      </c>
      <c r="L64" s="32" t="s">
        <v>904</v>
      </c>
      <c r="M64" s="38">
        <v>30</v>
      </c>
      <c r="N64" s="32">
        <f t="shared" si="0"/>
        <v>1</v>
      </c>
      <c r="O64" s="38">
        <f t="shared" si="1"/>
        <v>30</v>
      </c>
      <c r="P64" s="30"/>
    </row>
    <row r="65" spans="1:16" ht="28.8" x14ac:dyDescent="0.25">
      <c r="A65" s="30">
        <v>64</v>
      </c>
      <c r="B65" s="30" t="s">
        <v>192</v>
      </c>
      <c r="C65" s="30" t="s">
        <v>192</v>
      </c>
      <c r="D65" s="32">
        <v>1</v>
      </c>
      <c r="E65" s="32" t="s">
        <v>1023</v>
      </c>
      <c r="F65" s="33">
        <v>1</v>
      </c>
      <c r="G65" s="32" t="s">
        <v>14</v>
      </c>
      <c r="H65" s="32" t="s">
        <v>36</v>
      </c>
      <c r="I65" s="32" t="s">
        <v>32</v>
      </c>
      <c r="J65" s="32"/>
      <c r="K65" s="32" t="s">
        <v>77</v>
      </c>
      <c r="L65" s="32" t="s">
        <v>904</v>
      </c>
      <c r="M65" s="38">
        <v>20</v>
      </c>
      <c r="N65" s="32">
        <f t="shared" si="0"/>
        <v>1</v>
      </c>
      <c r="O65" s="38">
        <f t="shared" si="1"/>
        <v>20</v>
      </c>
      <c r="P65" s="30"/>
    </row>
    <row r="66" spans="1:16" x14ac:dyDescent="0.25">
      <c r="A66" s="30">
        <v>65</v>
      </c>
      <c r="B66" s="30" t="s">
        <v>192</v>
      </c>
      <c r="C66" s="30" t="s">
        <v>192</v>
      </c>
      <c r="D66" s="32">
        <v>1</v>
      </c>
      <c r="E66" s="32" t="s">
        <v>1024</v>
      </c>
      <c r="F66" s="33">
        <v>6</v>
      </c>
      <c r="G66" s="32" t="s">
        <v>14</v>
      </c>
      <c r="H66" s="32" t="s">
        <v>38</v>
      </c>
      <c r="I66" s="32" t="s">
        <v>32</v>
      </c>
      <c r="J66" s="32"/>
      <c r="K66" s="32" t="s">
        <v>1025</v>
      </c>
      <c r="L66" s="32" t="s">
        <v>1026</v>
      </c>
      <c r="M66" s="38">
        <v>7</v>
      </c>
      <c r="N66" s="32">
        <f t="shared" si="0"/>
        <v>6</v>
      </c>
      <c r="O66" s="38">
        <f t="shared" si="1"/>
        <v>42</v>
      </c>
      <c r="P66" s="30"/>
    </row>
    <row r="67" spans="1:16" ht="28.8" x14ac:dyDescent="0.25">
      <c r="A67" s="30">
        <v>66</v>
      </c>
      <c r="B67" s="30" t="s">
        <v>192</v>
      </c>
      <c r="C67" s="30" t="s">
        <v>48</v>
      </c>
      <c r="D67" s="32">
        <v>1</v>
      </c>
      <c r="E67" s="32" t="s">
        <v>1027</v>
      </c>
      <c r="F67" s="33">
        <v>3</v>
      </c>
      <c r="G67" s="32" t="s">
        <v>14</v>
      </c>
      <c r="H67" s="32" t="s">
        <v>36</v>
      </c>
      <c r="I67" s="32" t="s">
        <v>32</v>
      </c>
      <c r="J67" s="32"/>
      <c r="K67" s="32" t="s">
        <v>80</v>
      </c>
      <c r="L67" s="32" t="s">
        <v>1028</v>
      </c>
      <c r="M67" s="38">
        <v>20</v>
      </c>
      <c r="N67" s="32">
        <f t="shared" si="0"/>
        <v>3</v>
      </c>
      <c r="O67" s="38">
        <f t="shared" si="1"/>
        <v>60</v>
      </c>
      <c r="P67" s="30"/>
    </row>
    <row r="68" spans="1:16" ht="28.8" x14ac:dyDescent="0.25">
      <c r="A68" s="30">
        <v>67</v>
      </c>
      <c r="B68" s="30" t="s">
        <v>192</v>
      </c>
      <c r="C68" s="30" t="s">
        <v>48</v>
      </c>
      <c r="D68" s="32">
        <v>1</v>
      </c>
      <c r="E68" s="32" t="s">
        <v>1029</v>
      </c>
      <c r="F68" s="33">
        <v>1</v>
      </c>
      <c r="G68" s="32" t="s">
        <v>14</v>
      </c>
      <c r="H68" s="32" t="s">
        <v>36</v>
      </c>
      <c r="I68" s="32" t="s">
        <v>32</v>
      </c>
      <c r="J68" s="32"/>
      <c r="K68" s="32" t="s">
        <v>80</v>
      </c>
      <c r="L68" s="32" t="s">
        <v>1028</v>
      </c>
      <c r="M68" s="38">
        <v>10</v>
      </c>
      <c r="N68" s="32">
        <f t="shared" si="0"/>
        <v>1</v>
      </c>
      <c r="O68" s="38">
        <f t="shared" si="1"/>
        <v>10</v>
      </c>
      <c r="P68" s="30"/>
    </row>
    <row r="69" spans="1:16" ht="28.8" x14ac:dyDescent="0.25">
      <c r="A69" s="30">
        <v>68</v>
      </c>
      <c r="B69" s="30" t="s">
        <v>192</v>
      </c>
      <c r="C69" s="30" t="s">
        <v>48</v>
      </c>
      <c r="D69" s="32">
        <v>1</v>
      </c>
      <c r="E69" s="32" t="s">
        <v>1030</v>
      </c>
      <c r="F69" s="33">
        <v>1</v>
      </c>
      <c r="G69" s="32" t="s">
        <v>14</v>
      </c>
      <c r="H69" s="32" t="s">
        <v>36</v>
      </c>
      <c r="I69" s="32" t="s">
        <v>32</v>
      </c>
      <c r="J69" s="32"/>
      <c r="K69" s="32" t="s">
        <v>80</v>
      </c>
      <c r="L69" s="32" t="s">
        <v>1028</v>
      </c>
      <c r="M69" s="38">
        <v>10</v>
      </c>
      <c r="N69" s="32">
        <f t="shared" si="0"/>
        <v>1</v>
      </c>
      <c r="O69" s="38">
        <f t="shared" si="1"/>
        <v>10</v>
      </c>
      <c r="P69" s="30"/>
    </row>
    <row r="70" spans="1:16" x14ac:dyDescent="0.25">
      <c r="A70" s="30">
        <v>69</v>
      </c>
      <c r="B70" s="30" t="s">
        <v>192</v>
      </c>
      <c r="C70" s="30" t="s">
        <v>48</v>
      </c>
      <c r="D70" s="32">
        <v>1</v>
      </c>
      <c r="E70" s="32" t="s">
        <v>1031</v>
      </c>
      <c r="F70" s="33">
        <v>1</v>
      </c>
      <c r="G70" s="32" t="s">
        <v>12</v>
      </c>
      <c r="H70" s="32" t="s">
        <v>41</v>
      </c>
      <c r="I70" s="32" t="s">
        <v>32</v>
      </c>
      <c r="J70" s="32"/>
      <c r="K70" s="32" t="s">
        <v>80</v>
      </c>
      <c r="L70" s="32" t="s">
        <v>148</v>
      </c>
      <c r="M70" s="38">
        <v>25.04</v>
      </c>
      <c r="N70" s="32">
        <f t="shared" si="0"/>
        <v>1</v>
      </c>
      <c r="O70" s="38">
        <f t="shared" si="1"/>
        <v>25.04</v>
      </c>
      <c r="P70" s="30"/>
    </row>
    <row r="71" spans="1:16" x14ac:dyDescent="0.25">
      <c r="A71" s="30">
        <v>70</v>
      </c>
      <c r="B71" s="30" t="s">
        <v>192</v>
      </c>
      <c r="C71" s="30" t="s">
        <v>48</v>
      </c>
      <c r="D71" s="32">
        <v>1</v>
      </c>
      <c r="E71" s="32" t="s">
        <v>1032</v>
      </c>
      <c r="F71" s="33">
        <v>1</v>
      </c>
      <c r="G71" s="32" t="s">
        <v>12</v>
      </c>
      <c r="H71" s="32" t="s">
        <v>41</v>
      </c>
      <c r="I71" s="32" t="s">
        <v>61</v>
      </c>
      <c r="J71" s="32"/>
      <c r="K71" s="32" t="s">
        <v>77</v>
      </c>
      <c r="L71" s="32" t="s">
        <v>1033</v>
      </c>
      <c r="M71" s="38">
        <v>40.86</v>
      </c>
      <c r="N71" s="32">
        <f t="shared" si="0"/>
        <v>1</v>
      </c>
      <c r="O71" s="38">
        <f t="shared" si="1"/>
        <v>40.86</v>
      </c>
      <c r="P71" s="30"/>
    </row>
    <row r="72" spans="1:16" ht="28.8" x14ac:dyDescent="0.25">
      <c r="A72" s="30">
        <v>71</v>
      </c>
      <c r="B72" s="30" t="s">
        <v>192</v>
      </c>
      <c r="C72" s="30" t="s">
        <v>48</v>
      </c>
      <c r="D72" s="32">
        <v>1</v>
      </c>
      <c r="E72" s="32" t="s">
        <v>1034</v>
      </c>
      <c r="F72" s="33">
        <v>1</v>
      </c>
      <c r="G72" s="32" t="s">
        <v>11</v>
      </c>
      <c r="H72" s="32" t="s">
        <v>27</v>
      </c>
      <c r="I72" s="32" t="s">
        <v>63</v>
      </c>
      <c r="J72" s="32" t="s">
        <v>352</v>
      </c>
      <c r="K72" s="32" t="s">
        <v>78</v>
      </c>
      <c r="L72" s="32" t="s">
        <v>352</v>
      </c>
      <c r="M72" s="38">
        <v>95</v>
      </c>
      <c r="N72" s="32">
        <f t="shared" si="0"/>
        <v>1</v>
      </c>
      <c r="O72" s="38">
        <f t="shared" si="1"/>
        <v>95</v>
      </c>
      <c r="P72" s="30"/>
    </row>
    <row r="73" spans="1:16" x14ac:dyDescent="0.25">
      <c r="A73" s="30">
        <v>72</v>
      </c>
      <c r="B73" s="30" t="s">
        <v>192</v>
      </c>
      <c r="C73" s="30" t="s">
        <v>48</v>
      </c>
      <c r="D73" s="32">
        <v>1</v>
      </c>
      <c r="E73" s="32" t="s">
        <v>46</v>
      </c>
      <c r="F73" s="33">
        <v>1</v>
      </c>
      <c r="G73" s="32" t="s">
        <v>12</v>
      </c>
      <c r="H73" s="32" t="s">
        <v>27</v>
      </c>
      <c r="I73" s="32" t="s">
        <v>63</v>
      </c>
      <c r="J73" s="32" t="s">
        <v>82</v>
      </c>
      <c r="K73" s="32" t="s">
        <v>78</v>
      </c>
      <c r="L73" s="32" t="s">
        <v>47</v>
      </c>
      <c r="M73" s="38">
        <v>299</v>
      </c>
      <c r="N73" s="32">
        <f t="shared" si="0"/>
        <v>1</v>
      </c>
      <c r="O73" s="38">
        <f t="shared" si="1"/>
        <v>299</v>
      </c>
      <c r="P73" s="30"/>
    </row>
    <row r="74" spans="1:16" ht="28.8" x14ac:dyDescent="0.25">
      <c r="A74" s="30">
        <v>73</v>
      </c>
      <c r="B74" s="30" t="s">
        <v>192</v>
      </c>
      <c r="C74" s="30" t="s">
        <v>48</v>
      </c>
      <c r="D74" s="32">
        <v>1</v>
      </c>
      <c r="E74" s="32" t="s">
        <v>1035</v>
      </c>
      <c r="F74" s="33">
        <v>1</v>
      </c>
      <c r="G74" s="32" t="s">
        <v>14</v>
      </c>
      <c r="H74" s="32" t="s">
        <v>22</v>
      </c>
      <c r="I74" s="32" t="s">
        <v>31</v>
      </c>
      <c r="J74" s="32"/>
      <c r="K74" s="32" t="s">
        <v>80</v>
      </c>
      <c r="L74" s="32" t="s">
        <v>209</v>
      </c>
      <c r="M74" s="38">
        <v>10</v>
      </c>
      <c r="N74" s="32">
        <f t="shared" si="0"/>
        <v>1</v>
      </c>
      <c r="O74" s="38">
        <f t="shared" si="1"/>
        <v>10</v>
      </c>
      <c r="P74" s="30"/>
    </row>
    <row r="75" spans="1:16" x14ac:dyDescent="0.25">
      <c r="A75" s="30">
        <v>74</v>
      </c>
      <c r="B75" s="30" t="s">
        <v>192</v>
      </c>
      <c r="C75" s="30" t="s">
        <v>48</v>
      </c>
      <c r="D75" s="32">
        <v>1</v>
      </c>
      <c r="E75" s="32" t="s">
        <v>1036</v>
      </c>
      <c r="F75" s="33">
        <v>1</v>
      </c>
      <c r="G75" s="32" t="s">
        <v>12</v>
      </c>
      <c r="H75" s="32" t="s">
        <v>41</v>
      </c>
      <c r="I75" s="32" t="s">
        <v>32</v>
      </c>
      <c r="J75" s="32"/>
      <c r="K75" s="32" t="s">
        <v>80</v>
      </c>
      <c r="L75" s="32" t="s">
        <v>1037</v>
      </c>
      <c r="M75" s="38">
        <v>62.32</v>
      </c>
      <c r="N75" s="32">
        <f t="shared" si="0"/>
        <v>1</v>
      </c>
      <c r="O75" s="38">
        <f t="shared" si="1"/>
        <v>62.32</v>
      </c>
      <c r="P75" s="30"/>
    </row>
    <row r="76" spans="1:16" x14ac:dyDescent="0.25">
      <c r="A76" s="30">
        <v>75</v>
      </c>
      <c r="B76" s="30" t="s">
        <v>192</v>
      </c>
      <c r="C76" s="30" t="s">
        <v>1038</v>
      </c>
      <c r="D76" s="32">
        <v>1</v>
      </c>
      <c r="E76" s="32" t="s">
        <v>1039</v>
      </c>
      <c r="F76" s="33">
        <v>1</v>
      </c>
      <c r="G76" s="32" t="s">
        <v>14</v>
      </c>
      <c r="H76" s="32" t="s">
        <v>0</v>
      </c>
      <c r="I76" s="32" t="s">
        <v>62</v>
      </c>
      <c r="J76" s="32"/>
      <c r="K76" s="32" t="s">
        <v>77</v>
      </c>
      <c r="L76" s="32" t="s">
        <v>1040</v>
      </c>
      <c r="M76" s="38">
        <v>11.47</v>
      </c>
      <c r="N76" s="32">
        <f t="shared" si="0"/>
        <v>1</v>
      </c>
      <c r="O76" s="38">
        <f t="shared" si="1"/>
        <v>11.47</v>
      </c>
      <c r="P76" s="30"/>
    </row>
    <row r="77" spans="1:16" x14ac:dyDescent="0.25">
      <c r="A77" s="30">
        <v>76</v>
      </c>
      <c r="B77" s="30" t="s">
        <v>192</v>
      </c>
      <c r="C77" s="30" t="s">
        <v>1038</v>
      </c>
      <c r="D77" s="32">
        <v>1</v>
      </c>
      <c r="E77" s="32" t="s">
        <v>1041</v>
      </c>
      <c r="F77" s="33">
        <v>1</v>
      </c>
      <c r="G77" s="32" t="s">
        <v>14</v>
      </c>
      <c r="H77" s="32" t="s">
        <v>0</v>
      </c>
      <c r="I77" s="32" t="s">
        <v>62</v>
      </c>
      <c r="J77" s="32"/>
      <c r="K77" s="32" t="s">
        <v>77</v>
      </c>
      <c r="L77" s="32" t="s">
        <v>1033</v>
      </c>
      <c r="M77" s="38">
        <v>24.53</v>
      </c>
      <c r="N77" s="32">
        <f t="shared" si="0"/>
        <v>1</v>
      </c>
      <c r="O77" s="38">
        <f t="shared" si="1"/>
        <v>24.53</v>
      </c>
      <c r="P77" s="30"/>
    </row>
    <row r="78" spans="1:16" x14ac:dyDescent="0.25">
      <c r="A78" s="30">
        <v>77</v>
      </c>
      <c r="B78" s="30" t="s">
        <v>192</v>
      </c>
      <c r="C78" s="30" t="s">
        <v>1038</v>
      </c>
      <c r="D78" s="32">
        <v>1</v>
      </c>
      <c r="E78" s="32" t="s">
        <v>1042</v>
      </c>
      <c r="F78" s="33">
        <v>15</v>
      </c>
      <c r="G78" s="32" t="s">
        <v>14</v>
      </c>
      <c r="H78" s="32" t="s">
        <v>38</v>
      </c>
      <c r="I78" s="32" t="s">
        <v>64</v>
      </c>
      <c r="J78" s="32" t="s">
        <v>1043</v>
      </c>
      <c r="K78" s="32" t="s">
        <v>1044</v>
      </c>
      <c r="L78" s="32" t="s">
        <v>180</v>
      </c>
      <c r="M78" s="38">
        <v>4.2</v>
      </c>
      <c r="N78" s="32">
        <f t="shared" si="0"/>
        <v>15</v>
      </c>
      <c r="O78" s="38">
        <f t="shared" si="1"/>
        <v>63</v>
      </c>
      <c r="P78" s="30"/>
    </row>
    <row r="79" spans="1:16" ht="28.8" x14ac:dyDescent="0.25">
      <c r="A79" s="30">
        <v>78</v>
      </c>
      <c r="B79" s="30" t="s">
        <v>192</v>
      </c>
      <c r="C79" s="30" t="s">
        <v>192</v>
      </c>
      <c r="D79" s="32">
        <v>1</v>
      </c>
      <c r="E79" s="32" t="s">
        <v>1045</v>
      </c>
      <c r="F79" s="33">
        <v>1</v>
      </c>
      <c r="G79" s="32" t="s">
        <v>14</v>
      </c>
      <c r="H79" s="32" t="s">
        <v>36</v>
      </c>
      <c r="I79" s="32" t="s">
        <v>32</v>
      </c>
      <c r="J79" s="32"/>
      <c r="K79" s="32" t="s">
        <v>80</v>
      </c>
      <c r="L79" s="32" t="s">
        <v>904</v>
      </c>
      <c r="M79" s="38">
        <v>30</v>
      </c>
      <c r="N79" s="32">
        <f t="shared" si="0"/>
        <v>1</v>
      </c>
      <c r="O79" s="38">
        <f t="shared" si="1"/>
        <v>30</v>
      </c>
      <c r="P79" s="30"/>
    </row>
    <row r="80" spans="1:16" ht="28.8" x14ac:dyDescent="0.25">
      <c r="A80" s="30">
        <v>79</v>
      </c>
      <c r="B80" s="30" t="s">
        <v>192</v>
      </c>
      <c r="C80" s="30" t="s">
        <v>192</v>
      </c>
      <c r="D80" s="32">
        <v>1</v>
      </c>
      <c r="E80" s="32" t="s">
        <v>1046</v>
      </c>
      <c r="F80" s="33">
        <v>1</v>
      </c>
      <c r="G80" s="32" t="s">
        <v>14</v>
      </c>
      <c r="H80" s="32" t="s">
        <v>36</v>
      </c>
      <c r="I80" s="32" t="s">
        <v>32</v>
      </c>
      <c r="J80" s="32"/>
      <c r="K80" s="32" t="s">
        <v>80</v>
      </c>
      <c r="L80" s="32" t="s">
        <v>904</v>
      </c>
      <c r="M80" s="38">
        <v>50</v>
      </c>
      <c r="N80" s="32">
        <f t="shared" si="0"/>
        <v>1</v>
      </c>
      <c r="O80" s="38">
        <f t="shared" si="1"/>
        <v>50</v>
      </c>
      <c r="P80" s="30"/>
    </row>
    <row r="81" spans="1:16" ht="28.8" x14ac:dyDescent="0.25">
      <c r="A81" s="30">
        <v>80</v>
      </c>
      <c r="B81" s="30" t="s">
        <v>192</v>
      </c>
      <c r="C81" s="30" t="s">
        <v>192</v>
      </c>
      <c r="D81" s="32">
        <v>1</v>
      </c>
      <c r="E81" s="32" t="s">
        <v>1047</v>
      </c>
      <c r="F81" s="33">
        <v>7</v>
      </c>
      <c r="G81" s="32" t="s">
        <v>14</v>
      </c>
      <c r="H81" s="32" t="s">
        <v>36</v>
      </c>
      <c r="I81" s="32" t="s">
        <v>32</v>
      </c>
      <c r="J81" s="32"/>
      <c r="K81" s="32" t="s">
        <v>80</v>
      </c>
      <c r="L81" s="32" t="s">
        <v>904</v>
      </c>
      <c r="M81" s="38">
        <v>2</v>
      </c>
      <c r="N81" s="32">
        <f t="shared" si="0"/>
        <v>7</v>
      </c>
      <c r="O81" s="38">
        <f t="shared" si="1"/>
        <v>14</v>
      </c>
      <c r="P81" s="30"/>
    </row>
    <row r="82" spans="1:16" ht="28.8" x14ac:dyDescent="0.25">
      <c r="A82" s="30">
        <v>81</v>
      </c>
      <c r="B82" s="30" t="s">
        <v>192</v>
      </c>
      <c r="C82" s="30" t="s">
        <v>192</v>
      </c>
      <c r="D82" s="32">
        <v>1</v>
      </c>
      <c r="E82" s="32" t="s">
        <v>1048</v>
      </c>
      <c r="F82" s="33">
        <v>1</v>
      </c>
      <c r="G82" s="32" t="s">
        <v>14</v>
      </c>
      <c r="H82" s="32" t="s">
        <v>36</v>
      </c>
      <c r="I82" s="32" t="s">
        <v>1049</v>
      </c>
      <c r="J82" s="32"/>
      <c r="K82" s="32" t="s">
        <v>80</v>
      </c>
      <c r="L82" s="32" t="s">
        <v>904</v>
      </c>
      <c r="M82" s="38">
        <v>50</v>
      </c>
      <c r="N82" s="32">
        <f t="shared" si="0"/>
        <v>1</v>
      </c>
      <c r="O82" s="38">
        <f t="shared" si="1"/>
        <v>50</v>
      </c>
      <c r="P82" s="30"/>
    </row>
    <row r="83" spans="1:16" ht="28.8" x14ac:dyDescent="0.25">
      <c r="A83" s="30">
        <v>82</v>
      </c>
      <c r="B83" s="30" t="s">
        <v>192</v>
      </c>
      <c r="C83" s="30" t="s">
        <v>192</v>
      </c>
      <c r="D83" s="32">
        <v>1</v>
      </c>
      <c r="E83" s="32" t="s">
        <v>1050</v>
      </c>
      <c r="F83" s="33">
        <v>1</v>
      </c>
      <c r="G83" s="32" t="s">
        <v>14</v>
      </c>
      <c r="H83" s="32" t="s">
        <v>36</v>
      </c>
      <c r="I83" s="32" t="s">
        <v>1049</v>
      </c>
      <c r="J83" s="32"/>
      <c r="K83" s="32" t="s">
        <v>80</v>
      </c>
      <c r="L83" s="32" t="s">
        <v>904</v>
      </c>
      <c r="M83" s="38">
        <v>50</v>
      </c>
      <c r="N83" s="32">
        <f t="shared" si="0"/>
        <v>1</v>
      </c>
      <c r="O83" s="38">
        <f t="shared" si="1"/>
        <v>50</v>
      </c>
      <c r="P83" s="30"/>
    </row>
    <row r="84" spans="1:16" ht="28.8" x14ac:dyDescent="0.25">
      <c r="A84" s="30">
        <v>83</v>
      </c>
      <c r="B84" s="30" t="s">
        <v>192</v>
      </c>
      <c r="C84" s="30" t="s">
        <v>192</v>
      </c>
      <c r="D84" s="32">
        <v>1</v>
      </c>
      <c r="E84" s="32" t="s">
        <v>1051</v>
      </c>
      <c r="F84" s="33">
        <v>1</v>
      </c>
      <c r="G84" s="32" t="s">
        <v>14</v>
      </c>
      <c r="H84" s="32" t="s">
        <v>36</v>
      </c>
      <c r="I84" s="32" t="s">
        <v>32</v>
      </c>
      <c r="J84" s="32"/>
      <c r="K84" s="32" t="s">
        <v>80</v>
      </c>
      <c r="L84" s="32" t="s">
        <v>904</v>
      </c>
      <c r="M84" s="38">
        <v>30</v>
      </c>
      <c r="N84" s="32">
        <f t="shared" si="0"/>
        <v>1</v>
      </c>
      <c r="O84" s="38">
        <f t="shared" si="1"/>
        <v>30</v>
      </c>
      <c r="P84" s="30"/>
    </row>
    <row r="85" spans="1:16" ht="28.8" x14ac:dyDescent="0.25">
      <c r="A85" s="30">
        <v>84</v>
      </c>
      <c r="B85" s="30" t="s">
        <v>192</v>
      </c>
      <c r="C85" s="30" t="s">
        <v>192</v>
      </c>
      <c r="D85" s="32">
        <v>1</v>
      </c>
      <c r="E85" s="32" t="s">
        <v>1052</v>
      </c>
      <c r="F85" s="33">
        <v>1</v>
      </c>
      <c r="G85" s="32" t="s">
        <v>14</v>
      </c>
      <c r="H85" s="32" t="s">
        <v>38</v>
      </c>
      <c r="I85" s="32" t="s">
        <v>64</v>
      </c>
      <c r="J85" s="32" t="s">
        <v>1053</v>
      </c>
      <c r="K85" s="32" t="s">
        <v>81</v>
      </c>
      <c r="L85" s="32" t="s">
        <v>180</v>
      </c>
      <c r="M85" s="38">
        <v>38</v>
      </c>
      <c r="N85" s="32">
        <f t="shared" si="0"/>
        <v>1</v>
      </c>
      <c r="O85" s="38">
        <f t="shared" si="1"/>
        <v>38</v>
      </c>
      <c r="P85" s="30"/>
    </row>
    <row r="86" spans="1:16" ht="28.8" x14ac:dyDescent="0.25">
      <c r="A86" s="30">
        <v>85</v>
      </c>
      <c r="B86" s="30" t="s">
        <v>192</v>
      </c>
      <c r="C86" s="30" t="s">
        <v>192</v>
      </c>
      <c r="D86" s="32">
        <v>1</v>
      </c>
      <c r="E86" s="32" t="s">
        <v>1054</v>
      </c>
      <c r="F86" s="33">
        <v>1</v>
      </c>
      <c r="G86" s="32" t="s">
        <v>14</v>
      </c>
      <c r="H86" s="32" t="s">
        <v>22</v>
      </c>
      <c r="I86" s="32" t="s">
        <v>62</v>
      </c>
      <c r="J86" s="32"/>
      <c r="K86" s="32" t="s">
        <v>77</v>
      </c>
      <c r="L86" s="32" t="s">
        <v>209</v>
      </c>
      <c r="M86" s="38">
        <v>200</v>
      </c>
      <c r="N86" s="32">
        <f t="shared" si="0"/>
        <v>1</v>
      </c>
      <c r="O86" s="38">
        <f t="shared" si="1"/>
        <v>200</v>
      </c>
      <c r="P86" s="30"/>
    </row>
    <row r="87" spans="1:16" x14ac:dyDescent="0.25">
      <c r="A87" s="30">
        <v>86</v>
      </c>
      <c r="B87" s="30" t="s">
        <v>192</v>
      </c>
      <c r="C87" s="30" t="s">
        <v>192</v>
      </c>
      <c r="D87" s="32">
        <v>1</v>
      </c>
      <c r="E87" s="32" t="s">
        <v>1055</v>
      </c>
      <c r="F87" s="33">
        <v>2</v>
      </c>
      <c r="G87" s="32" t="s">
        <v>14</v>
      </c>
      <c r="H87" s="32" t="s">
        <v>37</v>
      </c>
      <c r="I87" s="32" t="s">
        <v>63</v>
      </c>
      <c r="J87" s="32"/>
      <c r="K87" s="32" t="s">
        <v>188</v>
      </c>
      <c r="L87" s="32" t="s">
        <v>1056</v>
      </c>
      <c r="M87" s="38">
        <v>89</v>
      </c>
      <c r="N87" s="32">
        <f t="shared" si="0"/>
        <v>2</v>
      </c>
      <c r="O87" s="38">
        <f t="shared" si="1"/>
        <v>178</v>
      </c>
      <c r="P87" s="30"/>
    </row>
    <row r="88" spans="1:16" x14ac:dyDescent="0.25">
      <c r="A88" s="30">
        <v>87</v>
      </c>
      <c r="B88" s="30" t="s">
        <v>192</v>
      </c>
      <c r="C88" s="30" t="s">
        <v>192</v>
      </c>
      <c r="D88" s="32">
        <v>1</v>
      </c>
      <c r="E88" s="32" t="s">
        <v>1057</v>
      </c>
      <c r="F88" s="33">
        <v>2</v>
      </c>
      <c r="G88" s="32" t="s">
        <v>14</v>
      </c>
      <c r="H88" s="32" t="s">
        <v>27</v>
      </c>
      <c r="I88" s="32" t="s">
        <v>63</v>
      </c>
      <c r="J88" s="32" t="s">
        <v>1058</v>
      </c>
      <c r="K88" s="32" t="s">
        <v>78</v>
      </c>
      <c r="L88" s="32" t="s">
        <v>1058</v>
      </c>
      <c r="M88" s="38">
        <v>129</v>
      </c>
      <c r="N88" s="32">
        <f t="shared" si="0"/>
        <v>2</v>
      </c>
      <c r="O88" s="38">
        <f t="shared" si="1"/>
        <v>258</v>
      </c>
      <c r="P88" s="30"/>
    </row>
    <row r="89" spans="1:16" ht="28.8" x14ac:dyDescent="0.25">
      <c r="A89" s="30">
        <v>88</v>
      </c>
      <c r="B89" s="30" t="s">
        <v>192</v>
      </c>
      <c r="C89" s="30" t="s">
        <v>192</v>
      </c>
      <c r="D89" s="32">
        <v>1</v>
      </c>
      <c r="E89" s="32" t="s">
        <v>1059</v>
      </c>
      <c r="F89" s="33">
        <v>2</v>
      </c>
      <c r="G89" s="32" t="s">
        <v>11</v>
      </c>
      <c r="H89" s="32" t="s">
        <v>27</v>
      </c>
      <c r="I89" s="32" t="s">
        <v>63</v>
      </c>
      <c r="J89" s="32" t="s">
        <v>1060</v>
      </c>
      <c r="K89" s="32" t="s">
        <v>78</v>
      </c>
      <c r="L89" s="32" t="s">
        <v>1060</v>
      </c>
      <c r="M89" s="38">
        <v>109</v>
      </c>
      <c r="N89" s="32">
        <f t="shared" si="0"/>
        <v>2</v>
      </c>
      <c r="O89" s="38">
        <f t="shared" si="1"/>
        <v>218</v>
      </c>
      <c r="P89" s="30"/>
    </row>
    <row r="90" spans="1:16" ht="28.8" x14ac:dyDescent="0.25">
      <c r="A90" s="30">
        <v>89</v>
      </c>
      <c r="B90" s="30" t="s">
        <v>192</v>
      </c>
      <c r="C90" s="30" t="s">
        <v>192</v>
      </c>
      <c r="D90" s="32">
        <v>1</v>
      </c>
      <c r="E90" s="32" t="s">
        <v>1061</v>
      </c>
      <c r="F90" s="33">
        <v>1</v>
      </c>
      <c r="G90" s="32" t="s">
        <v>11</v>
      </c>
      <c r="H90" s="32" t="s">
        <v>27</v>
      </c>
      <c r="I90" s="32" t="s">
        <v>63</v>
      </c>
      <c r="J90" s="32"/>
      <c r="K90" s="32" t="s">
        <v>78</v>
      </c>
      <c r="L90" s="32" t="s">
        <v>19</v>
      </c>
      <c r="M90" s="38">
        <v>139</v>
      </c>
      <c r="N90" s="32">
        <f t="shared" si="0"/>
        <v>1</v>
      </c>
      <c r="O90" s="38">
        <f t="shared" si="1"/>
        <v>139</v>
      </c>
      <c r="P90" s="30"/>
    </row>
    <row r="91" spans="1:16" ht="28.8" x14ac:dyDescent="0.25">
      <c r="A91" s="30">
        <v>90</v>
      </c>
      <c r="B91" s="30" t="s">
        <v>192</v>
      </c>
      <c r="C91" s="30" t="s">
        <v>192</v>
      </c>
      <c r="D91" s="32">
        <v>1</v>
      </c>
      <c r="E91" s="32" t="s">
        <v>394</v>
      </c>
      <c r="F91" s="33">
        <v>2</v>
      </c>
      <c r="G91" s="32" t="s">
        <v>11</v>
      </c>
      <c r="H91" s="32" t="s">
        <v>27</v>
      </c>
      <c r="I91" s="32" t="s">
        <v>63</v>
      </c>
      <c r="J91" s="32"/>
      <c r="K91" s="32" t="s">
        <v>78</v>
      </c>
      <c r="L91" s="32" t="s">
        <v>19</v>
      </c>
      <c r="M91" s="38">
        <v>89</v>
      </c>
      <c r="N91" s="32">
        <f t="shared" si="0"/>
        <v>2</v>
      </c>
      <c r="O91" s="38">
        <f t="shared" si="1"/>
        <v>178</v>
      </c>
      <c r="P91" s="30"/>
    </row>
    <row r="92" spans="1:16" ht="28.8" x14ac:dyDescent="0.25">
      <c r="A92" s="30">
        <v>91</v>
      </c>
      <c r="B92" s="30" t="s">
        <v>192</v>
      </c>
      <c r="C92" s="30" t="s">
        <v>192</v>
      </c>
      <c r="D92" s="32">
        <v>1</v>
      </c>
      <c r="E92" s="32" t="s">
        <v>594</v>
      </c>
      <c r="F92" s="33">
        <v>1</v>
      </c>
      <c r="G92" s="32" t="s">
        <v>11</v>
      </c>
      <c r="H92" s="32" t="s">
        <v>27</v>
      </c>
      <c r="I92" s="32" t="s">
        <v>63</v>
      </c>
      <c r="J92" s="32"/>
      <c r="K92" s="32" t="s">
        <v>78</v>
      </c>
      <c r="L92" s="32" t="s">
        <v>19</v>
      </c>
      <c r="M92" s="38">
        <v>369</v>
      </c>
      <c r="N92" s="32">
        <f t="shared" si="0"/>
        <v>1</v>
      </c>
      <c r="O92" s="38">
        <f t="shared" si="1"/>
        <v>369</v>
      </c>
      <c r="P92" s="30"/>
    </row>
    <row r="93" spans="1:16" ht="43.2" x14ac:dyDescent="0.25">
      <c r="A93" s="30">
        <v>92</v>
      </c>
      <c r="B93" s="30" t="s">
        <v>192</v>
      </c>
      <c r="C93" s="30" t="s">
        <v>192</v>
      </c>
      <c r="D93" s="32">
        <v>1</v>
      </c>
      <c r="E93" s="32" t="s">
        <v>1062</v>
      </c>
      <c r="F93" s="33">
        <v>1</v>
      </c>
      <c r="G93" s="32" t="s">
        <v>11</v>
      </c>
      <c r="H93" s="32" t="s">
        <v>27</v>
      </c>
      <c r="I93" s="32" t="s">
        <v>63</v>
      </c>
      <c r="J93" s="32"/>
      <c r="K93" s="32" t="s">
        <v>78</v>
      </c>
      <c r="L93" s="32" t="s">
        <v>19</v>
      </c>
      <c r="M93" s="38">
        <v>69</v>
      </c>
      <c r="N93" s="32">
        <f t="shared" si="0"/>
        <v>1</v>
      </c>
      <c r="O93" s="38">
        <f t="shared" si="1"/>
        <v>69</v>
      </c>
      <c r="P93" s="30"/>
    </row>
    <row r="94" spans="1:16" ht="28.8" x14ac:dyDescent="0.25">
      <c r="A94" s="30">
        <v>93</v>
      </c>
      <c r="B94" s="30" t="s">
        <v>192</v>
      </c>
      <c r="C94" s="30" t="s">
        <v>192</v>
      </c>
      <c r="D94" s="32">
        <v>1</v>
      </c>
      <c r="E94" s="32" t="s">
        <v>1063</v>
      </c>
      <c r="F94" s="33">
        <v>1</v>
      </c>
      <c r="G94" s="32" t="s">
        <v>14</v>
      </c>
      <c r="H94" s="32" t="s">
        <v>35</v>
      </c>
      <c r="I94" s="32" t="s">
        <v>1049</v>
      </c>
      <c r="J94" s="32"/>
      <c r="K94" s="32" t="s">
        <v>80</v>
      </c>
      <c r="L94" s="32" t="s">
        <v>904</v>
      </c>
      <c r="M94" s="38">
        <v>40</v>
      </c>
      <c r="N94" s="32">
        <f t="shared" si="0"/>
        <v>1</v>
      </c>
      <c r="O94" s="38">
        <f t="shared" si="1"/>
        <v>40</v>
      </c>
      <c r="P94" s="30"/>
    </row>
    <row r="95" spans="1:16" ht="28.8" x14ac:dyDescent="0.25">
      <c r="A95" s="30">
        <v>94</v>
      </c>
      <c r="B95" s="30" t="s">
        <v>192</v>
      </c>
      <c r="C95" s="30" t="s">
        <v>192</v>
      </c>
      <c r="D95" s="32">
        <v>1</v>
      </c>
      <c r="E95" s="32" t="s">
        <v>1064</v>
      </c>
      <c r="F95" s="33">
        <v>1</v>
      </c>
      <c r="G95" s="32" t="s">
        <v>14</v>
      </c>
      <c r="H95" s="32" t="s">
        <v>35</v>
      </c>
      <c r="I95" s="32" t="s">
        <v>1049</v>
      </c>
      <c r="J95" s="32"/>
      <c r="K95" s="32" t="s">
        <v>80</v>
      </c>
      <c r="L95" s="32" t="s">
        <v>904</v>
      </c>
      <c r="M95" s="38">
        <v>80</v>
      </c>
      <c r="N95" s="32">
        <f t="shared" si="0"/>
        <v>1</v>
      </c>
      <c r="O95" s="38">
        <f t="shared" si="1"/>
        <v>80</v>
      </c>
      <c r="P95" s="30"/>
    </row>
    <row r="96" spans="1:16" x14ac:dyDescent="0.25">
      <c r="A96" s="30">
        <v>95</v>
      </c>
      <c r="B96" s="30" t="s">
        <v>192</v>
      </c>
      <c r="C96" s="30" t="s">
        <v>192</v>
      </c>
      <c r="D96" s="32">
        <v>1</v>
      </c>
      <c r="E96" s="32" t="s">
        <v>1065</v>
      </c>
      <c r="F96" s="33">
        <v>1</v>
      </c>
      <c r="G96" s="32" t="s">
        <v>14</v>
      </c>
      <c r="H96" s="32" t="s">
        <v>41</v>
      </c>
      <c r="I96" s="32" t="s">
        <v>61</v>
      </c>
      <c r="J96" s="32"/>
      <c r="K96" s="32" t="s">
        <v>77</v>
      </c>
      <c r="L96" s="32" t="s">
        <v>1033</v>
      </c>
      <c r="M96" s="38">
        <v>44.54</v>
      </c>
      <c r="N96" s="32">
        <f t="shared" si="0"/>
        <v>1</v>
      </c>
      <c r="O96" s="38">
        <f t="shared" si="1"/>
        <v>44.54</v>
      </c>
      <c r="P96" s="30"/>
    </row>
    <row r="97" spans="1:16" x14ac:dyDescent="0.25">
      <c r="A97" s="30">
        <v>96</v>
      </c>
      <c r="B97" s="30" t="s">
        <v>192</v>
      </c>
      <c r="C97" s="30" t="s">
        <v>192</v>
      </c>
      <c r="D97" s="32">
        <v>1</v>
      </c>
      <c r="E97" s="32" t="s">
        <v>1066</v>
      </c>
      <c r="F97" s="33">
        <v>2</v>
      </c>
      <c r="G97" s="32" t="s">
        <v>14</v>
      </c>
      <c r="H97" s="32" t="s">
        <v>38</v>
      </c>
      <c r="I97" s="32" t="s">
        <v>64</v>
      </c>
      <c r="J97" s="32" t="s">
        <v>1067</v>
      </c>
      <c r="K97" s="32" t="s">
        <v>1068</v>
      </c>
      <c r="L97" s="32" t="s">
        <v>180</v>
      </c>
      <c r="M97" s="38">
        <v>12</v>
      </c>
      <c r="N97" s="32">
        <f t="shared" si="0"/>
        <v>2</v>
      </c>
      <c r="O97" s="38">
        <f t="shared" si="1"/>
        <v>24</v>
      </c>
      <c r="P97" s="30"/>
    </row>
    <row r="98" spans="1:16" ht="28.8" x14ac:dyDescent="0.25">
      <c r="A98" s="30">
        <v>97</v>
      </c>
      <c r="B98" s="30" t="s">
        <v>192</v>
      </c>
      <c r="C98" s="30" t="s">
        <v>192</v>
      </c>
      <c r="D98" s="32">
        <v>1</v>
      </c>
      <c r="E98" s="32" t="s">
        <v>1069</v>
      </c>
      <c r="F98" s="33">
        <v>1</v>
      </c>
      <c r="G98" s="32" t="s">
        <v>14</v>
      </c>
      <c r="H98" s="32" t="s">
        <v>36</v>
      </c>
      <c r="I98" s="32" t="s">
        <v>32</v>
      </c>
      <c r="J98" s="32"/>
      <c r="K98" s="32" t="s">
        <v>80</v>
      </c>
      <c r="L98" s="32" t="s">
        <v>1070</v>
      </c>
      <c r="M98" s="38">
        <v>15</v>
      </c>
      <c r="N98" s="32">
        <f t="shared" si="0"/>
        <v>1</v>
      </c>
      <c r="O98" s="38">
        <f t="shared" si="1"/>
        <v>15</v>
      </c>
      <c r="P98" s="30"/>
    </row>
    <row r="99" spans="1:16" x14ac:dyDescent="0.25">
      <c r="A99" s="30">
        <v>98</v>
      </c>
      <c r="B99" s="30" t="s">
        <v>192</v>
      </c>
      <c r="C99" s="30" t="s">
        <v>192</v>
      </c>
      <c r="D99" s="32">
        <v>1</v>
      </c>
      <c r="E99" s="32" t="s">
        <v>1071</v>
      </c>
      <c r="F99" s="33">
        <v>1</v>
      </c>
      <c r="G99" s="32" t="s">
        <v>20</v>
      </c>
      <c r="H99" s="32" t="s">
        <v>25</v>
      </c>
      <c r="I99" s="32" t="s">
        <v>63</v>
      </c>
      <c r="J99" s="32" t="s">
        <v>84</v>
      </c>
      <c r="K99" s="32" t="s">
        <v>83</v>
      </c>
      <c r="L99" s="32" t="s">
        <v>85</v>
      </c>
      <c r="M99" s="38">
        <v>1599</v>
      </c>
      <c r="N99" s="32">
        <f t="shared" ref="N99" si="4">D99*F99</f>
        <v>1</v>
      </c>
      <c r="O99" s="38">
        <f t="shared" ref="O99:O100" si="5">M99*N99</f>
        <v>1599</v>
      </c>
      <c r="P99" s="30"/>
    </row>
    <row r="100" spans="1:16" ht="72" x14ac:dyDescent="0.25">
      <c r="A100" s="30">
        <v>99</v>
      </c>
      <c r="B100" s="30" t="s">
        <v>192</v>
      </c>
      <c r="C100" s="30" t="s">
        <v>192</v>
      </c>
      <c r="D100" s="32">
        <v>1</v>
      </c>
      <c r="E100" s="30" t="s">
        <v>1072</v>
      </c>
      <c r="F100" s="33">
        <v>1</v>
      </c>
      <c r="G100" s="32" t="s">
        <v>20</v>
      </c>
      <c r="H100" s="32" t="s">
        <v>25</v>
      </c>
      <c r="I100" s="32" t="s">
        <v>63</v>
      </c>
      <c r="J100" s="30" t="s">
        <v>1073</v>
      </c>
      <c r="K100" s="32" t="s">
        <v>1074</v>
      </c>
      <c r="L100" s="32"/>
      <c r="M100" s="35">
        <v>3150</v>
      </c>
      <c r="N100" s="30">
        <f>D100*F100</f>
        <v>1</v>
      </c>
      <c r="O100" s="37">
        <f t="shared" si="5"/>
        <v>3150</v>
      </c>
      <c r="P100" s="30"/>
    </row>
    <row r="101" spans="1:16" x14ac:dyDescent="0.35">
      <c r="N101" s="14" t="s">
        <v>7</v>
      </c>
      <c r="O101" s="2">
        <f>SUM(表1_367[父模块该物料总价
（计算）])</f>
        <v>35529.052000000011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98E3E-1120-442F-B10B-E98F4A38315B}">
  <dimension ref="A1:R20"/>
  <sheetViews>
    <sheetView workbookViewId="0">
      <pane ySplit="1" topLeftCell="A2" activePane="bottomLeft" state="frozen"/>
      <selection activeCell="A14" sqref="A14"/>
      <selection pane="bottomLeft" activeCell="L15" sqref="L15"/>
    </sheetView>
  </sheetViews>
  <sheetFormatPr defaultColWidth="12.21875" defaultRowHeight="15.6" x14ac:dyDescent="0.35"/>
  <cols>
    <col min="1" max="1" width="7.109375" style="26" customWidth="1"/>
    <col min="2" max="7" width="12.21875" style="26"/>
    <col min="8" max="8" width="15.21875" style="26" customWidth="1"/>
    <col min="9" max="9" width="15.109375" style="26" customWidth="1"/>
    <col min="10" max="10" width="17.21875" style="26" customWidth="1"/>
    <col min="11" max="11" width="15.109375" style="26" customWidth="1"/>
    <col min="12" max="12" width="14.88671875" style="26" customWidth="1"/>
    <col min="13" max="13" width="14.21875" style="26" customWidth="1"/>
    <col min="14" max="14" width="12.21875" style="28"/>
    <col min="15" max="16384" width="12.21875" style="26"/>
  </cols>
  <sheetData>
    <row r="1" spans="1:16" ht="62.4" x14ac:dyDescent="0.25">
      <c r="A1" s="27" t="s">
        <v>40</v>
      </c>
      <c r="B1" s="8" t="s">
        <v>88</v>
      </c>
      <c r="C1" s="8" t="s">
        <v>89</v>
      </c>
      <c r="D1" s="8" t="s">
        <v>52</v>
      </c>
      <c r="E1" s="8" t="s">
        <v>73</v>
      </c>
      <c r="F1" s="9" t="s">
        <v>87</v>
      </c>
      <c r="G1" s="27" t="s">
        <v>53</v>
      </c>
      <c r="H1" s="27" t="s">
        <v>50</v>
      </c>
      <c r="I1" s="27" t="s">
        <v>51</v>
      </c>
      <c r="J1" s="8" t="s">
        <v>76</v>
      </c>
      <c r="K1" s="8" t="s">
        <v>79</v>
      </c>
      <c r="L1" s="8" t="s">
        <v>74</v>
      </c>
      <c r="M1" s="10" t="s">
        <v>65</v>
      </c>
      <c r="N1" s="11" t="s">
        <v>66</v>
      </c>
      <c r="O1" s="11" t="s">
        <v>67</v>
      </c>
      <c r="P1" s="27" t="s">
        <v>39</v>
      </c>
    </row>
    <row r="2" spans="1:16" s="15" customFormat="1" ht="14.4" x14ac:dyDescent="0.25">
      <c r="A2" s="30">
        <v>1</v>
      </c>
      <c r="B2" s="30" t="s">
        <v>1075</v>
      </c>
      <c r="C2" s="30" t="s">
        <v>1076</v>
      </c>
      <c r="D2" s="30">
        <v>1</v>
      </c>
      <c r="E2" s="30" t="s">
        <v>1077</v>
      </c>
      <c r="F2" s="31">
        <v>1</v>
      </c>
      <c r="G2" s="30" t="s">
        <v>20</v>
      </c>
      <c r="H2" s="30" t="s">
        <v>25</v>
      </c>
      <c r="I2" s="30" t="s">
        <v>63</v>
      </c>
      <c r="J2" s="30" t="s">
        <v>1078</v>
      </c>
      <c r="K2" s="30" t="s">
        <v>1079</v>
      </c>
      <c r="L2" s="30"/>
      <c r="M2" s="30">
        <v>4999</v>
      </c>
      <c r="N2" s="30">
        <v>1</v>
      </c>
      <c r="O2" s="30">
        <f t="shared" ref="O2:O16" si="0">M2*N2</f>
        <v>4999</v>
      </c>
      <c r="P2" s="30"/>
    </row>
    <row r="3" spans="1:16" s="15" customFormat="1" ht="28.8" x14ac:dyDescent="0.25">
      <c r="A3" s="30">
        <v>2</v>
      </c>
      <c r="B3" s="30" t="s">
        <v>1075</v>
      </c>
      <c r="C3" s="30" t="s">
        <v>1076</v>
      </c>
      <c r="D3" s="30">
        <v>1</v>
      </c>
      <c r="E3" s="30" t="s">
        <v>1080</v>
      </c>
      <c r="F3" s="31">
        <v>1</v>
      </c>
      <c r="G3" s="30" t="s">
        <v>20</v>
      </c>
      <c r="H3" s="30" t="s">
        <v>25</v>
      </c>
      <c r="I3" s="30" t="s">
        <v>63</v>
      </c>
      <c r="J3" s="30" t="s">
        <v>1081</v>
      </c>
      <c r="K3" s="30" t="s">
        <v>1082</v>
      </c>
      <c r="L3" s="30"/>
      <c r="M3" s="30">
        <v>1199</v>
      </c>
      <c r="N3" s="30">
        <v>1</v>
      </c>
      <c r="O3" s="30">
        <f t="shared" si="0"/>
        <v>1199</v>
      </c>
      <c r="P3" s="30"/>
    </row>
    <row r="4" spans="1:16" s="15" customFormat="1" ht="28.8" x14ac:dyDescent="0.25">
      <c r="A4" s="30">
        <v>3</v>
      </c>
      <c r="B4" s="30" t="s">
        <v>1075</v>
      </c>
      <c r="C4" s="30" t="s">
        <v>1076</v>
      </c>
      <c r="D4" s="30">
        <v>1</v>
      </c>
      <c r="E4" s="30" t="s">
        <v>1080</v>
      </c>
      <c r="F4" s="31">
        <v>1</v>
      </c>
      <c r="G4" s="30" t="s">
        <v>20</v>
      </c>
      <c r="H4" s="30" t="s">
        <v>25</v>
      </c>
      <c r="I4" s="30" t="s">
        <v>63</v>
      </c>
      <c r="J4" s="30" t="s">
        <v>1081</v>
      </c>
      <c r="K4" s="30" t="s">
        <v>1082</v>
      </c>
      <c r="L4" s="30"/>
      <c r="M4" s="30">
        <v>1199</v>
      </c>
      <c r="N4" s="30">
        <v>1</v>
      </c>
      <c r="O4" s="30">
        <f t="shared" si="0"/>
        <v>1199</v>
      </c>
      <c r="P4" s="30"/>
    </row>
    <row r="5" spans="1:16" s="15" customFormat="1" ht="28.8" x14ac:dyDescent="0.25">
      <c r="A5" s="30">
        <v>4</v>
      </c>
      <c r="B5" s="30" t="s">
        <v>1075</v>
      </c>
      <c r="C5" s="30" t="s">
        <v>1076</v>
      </c>
      <c r="D5" s="30">
        <v>1</v>
      </c>
      <c r="E5" s="30" t="s">
        <v>1083</v>
      </c>
      <c r="F5" s="31">
        <v>1</v>
      </c>
      <c r="G5" s="30" t="s">
        <v>20</v>
      </c>
      <c r="H5" s="30" t="s">
        <v>25</v>
      </c>
      <c r="I5" s="30" t="s">
        <v>63</v>
      </c>
      <c r="J5" s="30" t="s">
        <v>1084</v>
      </c>
      <c r="K5" s="30" t="s">
        <v>83</v>
      </c>
      <c r="L5" s="30"/>
      <c r="M5" s="30">
        <v>500</v>
      </c>
      <c r="N5" s="30">
        <v>1</v>
      </c>
      <c r="O5" s="30">
        <f t="shared" si="0"/>
        <v>500</v>
      </c>
      <c r="P5" s="30"/>
    </row>
    <row r="6" spans="1:16" s="15" customFormat="1" ht="14.4" x14ac:dyDescent="0.25">
      <c r="A6" s="30">
        <v>5</v>
      </c>
      <c r="B6" s="30" t="s">
        <v>1075</v>
      </c>
      <c r="C6" s="30" t="s">
        <v>2</v>
      </c>
      <c r="D6" s="30">
        <v>1</v>
      </c>
      <c r="E6" s="30" t="s">
        <v>2</v>
      </c>
      <c r="F6" s="31">
        <v>1</v>
      </c>
      <c r="G6" s="30" t="s">
        <v>13</v>
      </c>
      <c r="H6" s="30" t="s">
        <v>25</v>
      </c>
      <c r="I6" s="30" t="s">
        <v>63</v>
      </c>
      <c r="J6" s="30"/>
      <c r="K6" s="30"/>
      <c r="L6" s="30"/>
      <c r="M6" s="30">
        <v>20</v>
      </c>
      <c r="N6" s="30">
        <v>6</v>
      </c>
      <c r="O6" s="30">
        <f t="shared" si="0"/>
        <v>120</v>
      </c>
      <c r="P6" s="30"/>
    </row>
    <row r="7" spans="1:16" s="15" customFormat="1" ht="14.4" x14ac:dyDescent="0.25">
      <c r="A7" s="30">
        <v>6</v>
      </c>
      <c r="B7" s="30" t="s">
        <v>1085</v>
      </c>
      <c r="C7" s="30" t="s">
        <v>1086</v>
      </c>
      <c r="D7" s="30">
        <v>1</v>
      </c>
      <c r="E7" s="30" t="s">
        <v>1086</v>
      </c>
      <c r="F7" s="31">
        <v>1</v>
      </c>
      <c r="G7" s="30" t="s">
        <v>20</v>
      </c>
      <c r="H7" s="30" t="s">
        <v>25</v>
      </c>
      <c r="I7" s="30" t="s">
        <v>63</v>
      </c>
      <c r="J7" s="30"/>
      <c r="K7" s="30" t="s">
        <v>1087</v>
      </c>
      <c r="L7" s="30"/>
      <c r="M7" s="30">
        <v>6000</v>
      </c>
      <c r="N7" s="30">
        <v>1</v>
      </c>
      <c r="O7" s="30">
        <f t="shared" si="0"/>
        <v>6000</v>
      </c>
      <c r="P7" s="30"/>
    </row>
    <row r="8" spans="1:16" s="15" customFormat="1" ht="14.4" x14ac:dyDescent="0.25">
      <c r="A8" s="30">
        <v>7</v>
      </c>
      <c r="B8" s="30" t="s">
        <v>1088</v>
      </c>
      <c r="C8" s="30" t="s">
        <v>1089</v>
      </c>
      <c r="D8" s="30">
        <v>1</v>
      </c>
      <c r="E8" s="30" t="s">
        <v>1089</v>
      </c>
      <c r="F8" s="31">
        <v>1</v>
      </c>
      <c r="G8" s="30" t="s">
        <v>12</v>
      </c>
      <c r="H8" s="30" t="s">
        <v>25</v>
      </c>
      <c r="I8" s="30" t="s">
        <v>63</v>
      </c>
      <c r="J8" s="30"/>
      <c r="K8" s="30"/>
      <c r="L8" s="30"/>
      <c r="M8" s="30"/>
      <c r="N8" s="30"/>
      <c r="O8" s="30">
        <f t="shared" si="0"/>
        <v>0</v>
      </c>
      <c r="P8" s="30"/>
    </row>
    <row r="9" spans="1:16" s="15" customFormat="1" ht="28.8" x14ac:dyDescent="0.25">
      <c r="A9" s="30">
        <v>8</v>
      </c>
      <c r="B9" s="30" t="s">
        <v>1090</v>
      </c>
      <c r="C9" s="30" t="s">
        <v>1091</v>
      </c>
      <c r="D9" s="30">
        <v>1</v>
      </c>
      <c r="E9" s="30" t="s">
        <v>1092</v>
      </c>
      <c r="F9" s="31">
        <v>3</v>
      </c>
      <c r="G9" s="30" t="s">
        <v>14</v>
      </c>
      <c r="H9" s="30" t="s">
        <v>37</v>
      </c>
      <c r="I9" s="30" t="s">
        <v>63</v>
      </c>
      <c r="J9" s="30" t="s">
        <v>1092</v>
      </c>
      <c r="K9" s="30" t="s">
        <v>611</v>
      </c>
      <c r="L9" s="30" t="s">
        <v>159</v>
      </c>
      <c r="M9" s="30">
        <v>1.07</v>
      </c>
      <c r="N9" s="30">
        <v>3</v>
      </c>
      <c r="O9" s="30">
        <f t="shared" si="0"/>
        <v>3.21</v>
      </c>
      <c r="P9" s="30"/>
    </row>
    <row r="10" spans="1:16" s="15" customFormat="1" ht="28.8" x14ac:dyDescent="0.25">
      <c r="A10" s="30">
        <v>9</v>
      </c>
      <c r="B10" s="30" t="s">
        <v>1090</v>
      </c>
      <c r="C10" s="30" t="s">
        <v>1091</v>
      </c>
      <c r="D10" s="30">
        <v>1</v>
      </c>
      <c r="E10" s="30" t="s">
        <v>1093</v>
      </c>
      <c r="F10" s="31">
        <v>1</v>
      </c>
      <c r="G10" s="30" t="s">
        <v>14</v>
      </c>
      <c r="H10" s="30" t="s">
        <v>37</v>
      </c>
      <c r="I10" s="30" t="s">
        <v>63</v>
      </c>
      <c r="J10" s="30" t="s">
        <v>1093</v>
      </c>
      <c r="K10" s="30" t="s">
        <v>611</v>
      </c>
      <c r="L10" s="30" t="s">
        <v>159</v>
      </c>
      <c r="M10" s="30">
        <v>1.56</v>
      </c>
      <c r="N10" s="30">
        <f t="shared" ref="N10:N18" si="1">D10*F10</f>
        <v>1</v>
      </c>
      <c r="O10" s="30">
        <f t="shared" si="0"/>
        <v>1.56</v>
      </c>
      <c r="P10" s="30"/>
    </row>
    <row r="11" spans="1:16" s="15" customFormat="1" ht="28.8" x14ac:dyDescent="0.25">
      <c r="A11" s="30">
        <v>10</v>
      </c>
      <c r="B11" s="30" t="s">
        <v>1090</v>
      </c>
      <c r="C11" s="30" t="s">
        <v>1091</v>
      </c>
      <c r="D11" s="30">
        <v>1</v>
      </c>
      <c r="E11" s="30" t="s">
        <v>1094</v>
      </c>
      <c r="F11" s="31">
        <v>1</v>
      </c>
      <c r="G11" s="30" t="s">
        <v>14</v>
      </c>
      <c r="H11" s="30" t="s">
        <v>37</v>
      </c>
      <c r="I11" s="30" t="s">
        <v>64</v>
      </c>
      <c r="J11" s="30" t="s">
        <v>1095</v>
      </c>
      <c r="K11" s="30" t="s">
        <v>1096</v>
      </c>
      <c r="L11" s="30"/>
      <c r="M11" s="30">
        <v>200</v>
      </c>
      <c r="N11" s="30">
        <f t="shared" si="1"/>
        <v>1</v>
      </c>
      <c r="O11" s="30">
        <f t="shared" si="0"/>
        <v>200</v>
      </c>
      <c r="P11" s="30"/>
    </row>
    <row r="12" spans="1:16" s="15" customFormat="1" ht="28.8" x14ac:dyDescent="0.25">
      <c r="A12" s="30">
        <v>11</v>
      </c>
      <c r="B12" s="30" t="s">
        <v>1090</v>
      </c>
      <c r="C12" s="30" t="s">
        <v>1091</v>
      </c>
      <c r="D12" s="30">
        <v>1</v>
      </c>
      <c r="E12" s="30" t="s">
        <v>1097</v>
      </c>
      <c r="F12" s="31">
        <v>1</v>
      </c>
      <c r="G12" s="30" t="s">
        <v>14</v>
      </c>
      <c r="H12" s="30" t="s">
        <v>0</v>
      </c>
      <c r="I12" s="30" t="s">
        <v>32</v>
      </c>
      <c r="J12" s="30"/>
      <c r="K12" s="30"/>
      <c r="L12" s="30" t="s">
        <v>148</v>
      </c>
      <c r="M12" s="30"/>
      <c r="N12" s="30">
        <f t="shared" si="1"/>
        <v>1</v>
      </c>
      <c r="O12" s="30">
        <f t="shared" si="0"/>
        <v>0</v>
      </c>
      <c r="P12" s="30"/>
    </row>
    <row r="13" spans="1:16" s="15" customFormat="1" ht="14.4" x14ac:dyDescent="0.25">
      <c r="A13" s="30">
        <v>12</v>
      </c>
      <c r="B13" s="30" t="s">
        <v>1090</v>
      </c>
      <c r="C13" s="30" t="s">
        <v>1098</v>
      </c>
      <c r="D13" s="30">
        <v>3</v>
      </c>
      <c r="E13" s="30" t="s">
        <v>1097</v>
      </c>
      <c r="F13" s="31">
        <v>1</v>
      </c>
      <c r="G13" s="30" t="s">
        <v>14</v>
      </c>
      <c r="H13" s="30" t="s">
        <v>0</v>
      </c>
      <c r="I13" s="30" t="s">
        <v>32</v>
      </c>
      <c r="J13" s="30"/>
      <c r="K13" s="30"/>
      <c r="L13" s="30" t="s">
        <v>148</v>
      </c>
      <c r="M13" s="30"/>
      <c r="N13" s="30">
        <f t="shared" si="1"/>
        <v>3</v>
      </c>
      <c r="O13" s="30">
        <f t="shared" si="0"/>
        <v>0</v>
      </c>
      <c r="P13" s="30"/>
    </row>
    <row r="14" spans="1:16" ht="28.8" x14ac:dyDescent="0.25">
      <c r="A14" s="30">
        <v>13</v>
      </c>
      <c r="B14" s="30" t="s">
        <v>1090</v>
      </c>
      <c r="C14" s="30" t="s">
        <v>1098</v>
      </c>
      <c r="D14" s="30">
        <v>3</v>
      </c>
      <c r="E14" s="30" t="s">
        <v>1099</v>
      </c>
      <c r="F14" s="31">
        <v>2</v>
      </c>
      <c r="G14" s="30" t="s">
        <v>14</v>
      </c>
      <c r="H14" s="30" t="s">
        <v>38</v>
      </c>
      <c r="I14" s="30" t="s">
        <v>64</v>
      </c>
      <c r="J14" s="30" t="s">
        <v>1100</v>
      </c>
      <c r="K14" s="30" t="s">
        <v>1101</v>
      </c>
      <c r="L14" s="30" t="s">
        <v>159</v>
      </c>
      <c r="M14" s="30">
        <v>15</v>
      </c>
      <c r="N14" s="30">
        <f t="shared" si="1"/>
        <v>6</v>
      </c>
      <c r="O14" s="30">
        <f t="shared" si="0"/>
        <v>90</v>
      </c>
      <c r="P14" s="30"/>
    </row>
    <row r="15" spans="1:16" ht="28.8" x14ac:dyDescent="0.25">
      <c r="A15" s="30">
        <v>14</v>
      </c>
      <c r="B15" s="30" t="s">
        <v>1090</v>
      </c>
      <c r="C15" s="30" t="s">
        <v>1098</v>
      </c>
      <c r="D15" s="30">
        <v>3</v>
      </c>
      <c r="E15" s="30" t="s">
        <v>1102</v>
      </c>
      <c r="F15" s="31">
        <v>1</v>
      </c>
      <c r="G15" s="30" t="s">
        <v>14</v>
      </c>
      <c r="H15" s="30" t="s">
        <v>38</v>
      </c>
      <c r="I15" s="30" t="s">
        <v>64</v>
      </c>
      <c r="J15" s="30" t="s">
        <v>1103</v>
      </c>
      <c r="K15" s="30" t="s">
        <v>1101</v>
      </c>
      <c r="L15" s="30" t="s">
        <v>159</v>
      </c>
      <c r="M15" s="30">
        <v>19</v>
      </c>
      <c r="N15" s="30">
        <f t="shared" si="1"/>
        <v>3</v>
      </c>
      <c r="O15" s="30">
        <f t="shared" si="0"/>
        <v>57</v>
      </c>
      <c r="P15" s="30"/>
    </row>
    <row r="16" spans="1:16" ht="28.8" x14ac:dyDescent="0.25">
      <c r="A16" s="30">
        <v>15</v>
      </c>
      <c r="B16" s="30" t="s">
        <v>1090</v>
      </c>
      <c r="C16" s="30" t="s">
        <v>1098</v>
      </c>
      <c r="D16" s="30">
        <v>1</v>
      </c>
      <c r="E16" s="30" t="s">
        <v>1104</v>
      </c>
      <c r="F16" s="31">
        <v>1</v>
      </c>
      <c r="G16" s="30" t="s">
        <v>14</v>
      </c>
      <c r="H16" s="30" t="s">
        <v>38</v>
      </c>
      <c r="I16" s="30" t="s">
        <v>64</v>
      </c>
      <c r="J16" s="30" t="s">
        <v>1105</v>
      </c>
      <c r="K16" s="30" t="s">
        <v>1106</v>
      </c>
      <c r="L16" s="30" t="s">
        <v>159</v>
      </c>
      <c r="M16" s="30">
        <v>56.19</v>
      </c>
      <c r="N16" s="30">
        <f t="shared" si="1"/>
        <v>1</v>
      </c>
      <c r="O16" s="30">
        <f t="shared" si="0"/>
        <v>56.19</v>
      </c>
      <c r="P16" s="30"/>
    </row>
    <row r="17" spans="1:18" ht="28.8" x14ac:dyDescent="0.25">
      <c r="A17" s="30">
        <v>16</v>
      </c>
      <c r="B17" s="30" t="s">
        <v>1090</v>
      </c>
      <c r="C17" s="30" t="s">
        <v>1107</v>
      </c>
      <c r="D17" s="30">
        <v>1</v>
      </c>
      <c r="E17" s="30" t="s">
        <v>1108</v>
      </c>
      <c r="F17" s="31">
        <v>1</v>
      </c>
      <c r="G17" s="30" t="s">
        <v>14</v>
      </c>
      <c r="H17" s="30" t="s">
        <v>36</v>
      </c>
      <c r="I17" s="30" t="s">
        <v>64</v>
      </c>
      <c r="J17" s="30" t="s">
        <v>1109</v>
      </c>
      <c r="K17" s="30" t="s">
        <v>80</v>
      </c>
      <c r="L17" s="30" t="s">
        <v>523</v>
      </c>
      <c r="M17" s="30"/>
      <c r="N17" s="30">
        <f t="shared" si="1"/>
        <v>1</v>
      </c>
      <c r="O17" s="30">
        <f>M17*N17</f>
        <v>0</v>
      </c>
      <c r="P17" s="30" t="s">
        <v>368</v>
      </c>
    </row>
    <row r="18" spans="1:18" ht="28.8" x14ac:dyDescent="0.25">
      <c r="A18" s="30">
        <v>17</v>
      </c>
      <c r="B18" s="30" t="s">
        <v>1090</v>
      </c>
      <c r="C18" s="30" t="s">
        <v>1091</v>
      </c>
      <c r="D18" s="30">
        <v>1</v>
      </c>
      <c r="E18" s="30" t="s">
        <v>1110</v>
      </c>
      <c r="F18" s="31">
        <v>6</v>
      </c>
      <c r="G18" s="30" t="s">
        <v>14</v>
      </c>
      <c r="H18" s="30" t="s">
        <v>38</v>
      </c>
      <c r="I18" s="30" t="s">
        <v>64</v>
      </c>
      <c r="J18" s="30" t="s">
        <v>1111</v>
      </c>
      <c r="K18" s="30" t="s">
        <v>476</v>
      </c>
      <c r="L18" s="30" t="s">
        <v>159</v>
      </c>
      <c r="M18" s="30">
        <v>1.0900000000000001</v>
      </c>
      <c r="N18" s="30">
        <f t="shared" si="1"/>
        <v>6</v>
      </c>
      <c r="O18" s="30">
        <f>M18*N18</f>
        <v>6.5400000000000009</v>
      </c>
      <c r="P18" s="30" t="s">
        <v>368</v>
      </c>
    </row>
    <row r="19" spans="1:18" x14ac:dyDescent="0.25">
      <c r="A19" s="30">
        <v>18</v>
      </c>
      <c r="B19" s="30" t="s">
        <v>1090</v>
      </c>
      <c r="C19" s="30" t="s">
        <v>1107</v>
      </c>
      <c r="D19" s="30">
        <v>1</v>
      </c>
      <c r="E19" s="30" t="s">
        <v>1112</v>
      </c>
      <c r="F19" s="31">
        <v>2</v>
      </c>
      <c r="G19" s="30" t="s">
        <v>14</v>
      </c>
      <c r="H19" s="30" t="s">
        <v>36</v>
      </c>
      <c r="I19" s="30" t="s">
        <v>64</v>
      </c>
      <c r="J19" s="30" t="s">
        <v>1113</v>
      </c>
      <c r="K19" s="30" t="s">
        <v>80</v>
      </c>
      <c r="L19" s="30" t="s">
        <v>367</v>
      </c>
      <c r="M19" s="30"/>
      <c r="N19" s="30">
        <v>2</v>
      </c>
      <c r="O19" s="44">
        <f>M19*N19</f>
        <v>0</v>
      </c>
      <c r="P19" s="30" t="s">
        <v>368</v>
      </c>
      <c r="R19" s="26" t="s">
        <v>3</v>
      </c>
    </row>
    <row r="20" spans="1:18" x14ac:dyDescent="0.35">
      <c r="N20" s="28" t="s">
        <v>7</v>
      </c>
      <c r="O20" s="26">
        <f>SUM(表1_36789[父模块该物料总价
（计算）])</f>
        <v>14431.5</v>
      </c>
    </row>
  </sheetData>
  <dataConsolidate/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注意事项</vt:lpstr>
      <vt:lpstr>工艺类别总览</vt:lpstr>
      <vt:lpstr>步兵机器人</vt:lpstr>
      <vt:lpstr>平衡步兵机器人 </vt:lpstr>
      <vt:lpstr>工程机器人</vt:lpstr>
      <vt:lpstr>英雄机器人</vt:lpstr>
      <vt:lpstr>哨兵机器人</vt:lpstr>
      <vt:lpstr>无人机</vt:lpstr>
      <vt:lpstr>雷达</vt:lpstr>
      <vt:lpstr>飞镖</vt:lpstr>
      <vt:lpstr>下拉菜单选项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2022-03-02T09:50:35Z</dcterms:modified>
</cp:coreProperties>
</file>