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0" yWindow="0" windowWidth="25120" windowHeight="15800" firstSheet="1" activeTab="2"/>
  </bookViews>
  <sheets>
    <sheet name="BEA Empl" sheetId="12" r:id="rId1"/>
    <sheet name="capcom" sheetId="15" r:id="rId2"/>
    <sheet name="Capital" sheetId="16" r:id="rId3"/>
    <sheet name="HH Exp" sheetId="10" r:id="rId4"/>
    <sheet name="HS" sheetId="11" r:id="rId5"/>
    <sheet name="IMP-EXP" sheetId="13" r:id="rId6"/>
    <sheet name="job core" sheetId="1" r:id="rId7"/>
    <sheet name="LAIO" sheetId="7" r:id="rId8"/>
    <sheet name="NAICS" sheetId="6" r:id="rId9"/>
    <sheet name="Refined sector employment" sheetId="4" r:id="rId10"/>
    <sheet name="SAM" sheetId="5" r:id="rId11"/>
    <sheet name="sam final" sheetId="19" r:id="rId12"/>
    <sheet name="Savings" sheetId="18" r:id="rId13"/>
    <sheet name="sector employment" sheetId="2" r:id="rId14"/>
    <sheet name="security payments" sheetId="3" r:id="rId15"/>
    <sheet name="Taxes" sheetId="14" r:id="rId16"/>
    <sheet name="USIO" sheetId="8" r:id="rId17"/>
    <sheet name="Value Added" sheetId="9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0" i="7" l="1"/>
  <c r="C18" i="5"/>
  <c r="O99" i="8"/>
  <c r="C99" i="8"/>
  <c r="B100" i="8"/>
  <c r="B99" i="8"/>
  <c r="L24" i="7"/>
  <c r="L28" i="7"/>
  <c r="L36" i="7"/>
  <c r="B10" i="5"/>
  <c r="K3" i="16"/>
  <c r="L3" i="16"/>
  <c r="C27" i="5"/>
  <c r="C38" i="5"/>
  <c r="M20" i="7"/>
  <c r="M24" i="7"/>
  <c r="M36" i="7"/>
  <c r="C10" i="5"/>
  <c r="C73" i="15"/>
  <c r="B72" i="15" a="1"/>
  <c r="B80" i="15"/>
  <c r="AK10" i="5"/>
  <c r="C11" i="13"/>
  <c r="G11" i="13"/>
  <c r="J57" i="5"/>
  <c r="J58" i="5"/>
  <c r="B16" i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B21" i="4"/>
  <c r="B31" i="1"/>
  <c r="B42" i="1"/>
  <c r="R28" i="5"/>
  <c r="C16" i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L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C21" i="4"/>
  <c r="C31" i="1"/>
  <c r="C42" i="1"/>
  <c r="S28" i="5"/>
  <c r="D16" i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D21" i="4"/>
  <c r="D31" i="1"/>
  <c r="D42" i="1"/>
  <c r="T28" i="5"/>
  <c r="E16" i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N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E21" i="4"/>
  <c r="E31" i="1"/>
  <c r="E42" i="1"/>
  <c r="U28" i="5"/>
  <c r="F16" i="1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O2" i="4"/>
  <c r="O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F21" i="4"/>
  <c r="F31" i="1"/>
  <c r="F42" i="1"/>
  <c r="V28" i="5"/>
  <c r="G16" i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P2" i="4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G21" i="4"/>
  <c r="G31" i="1"/>
  <c r="G42" i="1"/>
  <c r="W28" i="5"/>
  <c r="H16" i="1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H21" i="4"/>
  <c r="H31" i="1"/>
  <c r="H42" i="1"/>
  <c r="X28" i="5"/>
  <c r="I16" i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I21" i="4"/>
  <c r="I31" i="1"/>
  <c r="I42" i="1"/>
  <c r="Y28" i="5"/>
  <c r="J16" i="1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S2" i="4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J21" i="4"/>
  <c r="J31" i="1"/>
  <c r="J42" i="1"/>
  <c r="Z28" i="5"/>
  <c r="B15" i="11"/>
  <c r="B17" i="1"/>
  <c r="B32" i="1"/>
  <c r="B43" i="1"/>
  <c r="R29" i="5"/>
  <c r="C17" i="1"/>
  <c r="C32" i="1"/>
  <c r="C43" i="1"/>
  <c r="S29" i="5"/>
  <c r="D17" i="1"/>
  <c r="D32" i="1"/>
  <c r="D43" i="1"/>
  <c r="T29" i="5"/>
  <c r="E17" i="1"/>
  <c r="E32" i="1"/>
  <c r="E43" i="1"/>
  <c r="U29" i="5"/>
  <c r="F17" i="1"/>
  <c r="F32" i="1"/>
  <c r="F43" i="1"/>
  <c r="V29" i="5"/>
  <c r="G17" i="1"/>
  <c r="G32" i="1"/>
  <c r="G43" i="1"/>
  <c r="W29" i="5"/>
  <c r="H17" i="1"/>
  <c r="H32" i="1"/>
  <c r="H43" i="1"/>
  <c r="X29" i="5"/>
  <c r="I17" i="1"/>
  <c r="I32" i="1"/>
  <c r="I43" i="1"/>
  <c r="Y29" i="5"/>
  <c r="J17" i="1"/>
  <c r="J32" i="1"/>
  <c r="J43" i="1"/>
  <c r="Z29" i="5"/>
  <c r="C15" i="11"/>
  <c r="B18" i="1"/>
  <c r="B33" i="1"/>
  <c r="B44" i="1"/>
  <c r="R30" i="5"/>
  <c r="C18" i="1"/>
  <c r="C33" i="1"/>
  <c r="C44" i="1"/>
  <c r="S30" i="5"/>
  <c r="D18" i="1"/>
  <c r="D33" i="1"/>
  <c r="D44" i="1"/>
  <c r="T30" i="5"/>
  <c r="E18" i="1"/>
  <c r="E33" i="1"/>
  <c r="E44" i="1"/>
  <c r="U30" i="5"/>
  <c r="F18" i="1"/>
  <c r="F33" i="1"/>
  <c r="F44" i="1"/>
  <c r="V30" i="5"/>
  <c r="G18" i="1"/>
  <c r="G33" i="1"/>
  <c r="G44" i="1"/>
  <c r="W30" i="5"/>
  <c r="H18" i="1"/>
  <c r="H33" i="1"/>
  <c r="H44" i="1"/>
  <c r="X30" i="5"/>
  <c r="I18" i="1"/>
  <c r="I33" i="1"/>
  <c r="I44" i="1"/>
  <c r="Y30" i="5"/>
  <c r="J18" i="1"/>
  <c r="J33" i="1"/>
  <c r="J44" i="1"/>
  <c r="Z30" i="5"/>
  <c r="D15" i="11"/>
  <c r="B19" i="1"/>
  <c r="B34" i="1"/>
  <c r="B45" i="1"/>
  <c r="R31" i="5"/>
  <c r="C19" i="1"/>
  <c r="C34" i="1"/>
  <c r="C45" i="1"/>
  <c r="S31" i="5"/>
  <c r="D19" i="1"/>
  <c r="D34" i="1"/>
  <c r="D45" i="1"/>
  <c r="T31" i="5"/>
  <c r="E19" i="1"/>
  <c r="E34" i="1"/>
  <c r="E45" i="1"/>
  <c r="U31" i="5"/>
  <c r="F19" i="1"/>
  <c r="F34" i="1"/>
  <c r="F45" i="1"/>
  <c r="V31" i="5"/>
  <c r="G19" i="1"/>
  <c r="G34" i="1"/>
  <c r="G45" i="1"/>
  <c r="W31" i="5"/>
  <c r="H19" i="1"/>
  <c r="H34" i="1"/>
  <c r="H45" i="1"/>
  <c r="X31" i="5"/>
  <c r="I19" i="1"/>
  <c r="I34" i="1"/>
  <c r="I45" i="1"/>
  <c r="Y31" i="5"/>
  <c r="J19" i="1"/>
  <c r="J34" i="1"/>
  <c r="J45" i="1"/>
  <c r="Z31" i="5"/>
  <c r="E15" i="11"/>
  <c r="B20" i="1"/>
  <c r="B35" i="1"/>
  <c r="B46" i="1"/>
  <c r="R32" i="5"/>
  <c r="C20" i="1"/>
  <c r="C35" i="1"/>
  <c r="C46" i="1"/>
  <c r="S32" i="5"/>
  <c r="D20" i="1"/>
  <c r="D35" i="1"/>
  <c r="D46" i="1"/>
  <c r="T32" i="5"/>
  <c r="E20" i="1"/>
  <c r="E35" i="1"/>
  <c r="E46" i="1"/>
  <c r="U32" i="5"/>
  <c r="F20" i="1"/>
  <c r="F35" i="1"/>
  <c r="F46" i="1"/>
  <c r="V32" i="5"/>
  <c r="G20" i="1"/>
  <c r="G35" i="1"/>
  <c r="G46" i="1"/>
  <c r="W32" i="5"/>
  <c r="H20" i="1"/>
  <c r="H35" i="1"/>
  <c r="H46" i="1"/>
  <c r="X32" i="5"/>
  <c r="I20" i="1"/>
  <c r="I35" i="1"/>
  <c r="I46" i="1"/>
  <c r="Y32" i="5"/>
  <c r="J20" i="1"/>
  <c r="J35" i="1"/>
  <c r="J46" i="1"/>
  <c r="Z32" i="5"/>
  <c r="F15" i="11"/>
  <c r="B21" i="1"/>
  <c r="B36" i="1"/>
  <c r="B47" i="1"/>
  <c r="R33" i="5"/>
  <c r="C21" i="1"/>
  <c r="C36" i="1"/>
  <c r="C47" i="1"/>
  <c r="S33" i="5"/>
  <c r="D21" i="1"/>
  <c r="D36" i="1"/>
  <c r="D47" i="1"/>
  <c r="T33" i="5"/>
  <c r="E21" i="1"/>
  <c r="E36" i="1"/>
  <c r="E47" i="1"/>
  <c r="U33" i="5"/>
  <c r="F21" i="1"/>
  <c r="F36" i="1"/>
  <c r="F47" i="1"/>
  <c r="V33" i="5"/>
  <c r="G21" i="1"/>
  <c r="G36" i="1"/>
  <c r="G47" i="1"/>
  <c r="W33" i="5"/>
  <c r="H21" i="1"/>
  <c r="H36" i="1"/>
  <c r="H47" i="1"/>
  <c r="X33" i="5"/>
  <c r="I21" i="1"/>
  <c r="I36" i="1"/>
  <c r="I47" i="1"/>
  <c r="Y33" i="5"/>
  <c r="J21" i="1"/>
  <c r="J36" i="1"/>
  <c r="J47" i="1"/>
  <c r="Z33" i="5"/>
  <c r="G15" i="11"/>
  <c r="B22" i="1"/>
  <c r="B37" i="1"/>
  <c r="B48" i="1"/>
  <c r="R34" i="5"/>
  <c r="C22" i="1"/>
  <c r="C37" i="1"/>
  <c r="C48" i="1"/>
  <c r="S34" i="5"/>
  <c r="D22" i="1"/>
  <c r="D37" i="1"/>
  <c r="D48" i="1"/>
  <c r="T34" i="5"/>
  <c r="E22" i="1"/>
  <c r="E37" i="1"/>
  <c r="E48" i="1"/>
  <c r="U34" i="5"/>
  <c r="F22" i="1"/>
  <c r="F37" i="1"/>
  <c r="F48" i="1"/>
  <c r="V34" i="5"/>
  <c r="G22" i="1"/>
  <c r="G37" i="1"/>
  <c r="G48" i="1"/>
  <c r="W34" i="5"/>
  <c r="H22" i="1"/>
  <c r="H37" i="1"/>
  <c r="H48" i="1"/>
  <c r="X34" i="5"/>
  <c r="I22" i="1"/>
  <c r="I37" i="1"/>
  <c r="I48" i="1"/>
  <c r="Y34" i="5"/>
  <c r="J22" i="1"/>
  <c r="J37" i="1"/>
  <c r="J48" i="1"/>
  <c r="Z34" i="5"/>
  <c r="H15" i="11"/>
  <c r="B23" i="1"/>
  <c r="B38" i="1"/>
  <c r="B49" i="1"/>
  <c r="R35" i="5"/>
  <c r="C23" i="1"/>
  <c r="C38" i="1"/>
  <c r="C49" i="1"/>
  <c r="S35" i="5"/>
  <c r="D23" i="1"/>
  <c r="D38" i="1"/>
  <c r="D49" i="1"/>
  <c r="T35" i="5"/>
  <c r="E23" i="1"/>
  <c r="E38" i="1"/>
  <c r="E49" i="1"/>
  <c r="U35" i="5"/>
  <c r="F23" i="1"/>
  <c r="F38" i="1"/>
  <c r="F49" i="1"/>
  <c r="V35" i="5"/>
  <c r="G23" i="1"/>
  <c r="G38" i="1"/>
  <c r="G49" i="1"/>
  <c r="W35" i="5"/>
  <c r="H23" i="1"/>
  <c r="H38" i="1"/>
  <c r="H49" i="1"/>
  <c r="X35" i="5"/>
  <c r="I23" i="1"/>
  <c r="I38" i="1"/>
  <c r="I49" i="1"/>
  <c r="Y35" i="5"/>
  <c r="J23" i="1"/>
  <c r="J38" i="1"/>
  <c r="J49" i="1"/>
  <c r="Z35" i="5"/>
  <c r="I15" i="11"/>
  <c r="B24" i="1"/>
  <c r="B39" i="1"/>
  <c r="B50" i="1"/>
  <c r="R36" i="5"/>
  <c r="C24" i="1"/>
  <c r="C39" i="1"/>
  <c r="C50" i="1"/>
  <c r="S36" i="5"/>
  <c r="D24" i="1"/>
  <c r="D39" i="1"/>
  <c r="D50" i="1"/>
  <c r="T36" i="5"/>
  <c r="E24" i="1"/>
  <c r="E39" i="1"/>
  <c r="E50" i="1"/>
  <c r="U36" i="5"/>
  <c r="F24" i="1"/>
  <c r="F39" i="1"/>
  <c r="F50" i="1"/>
  <c r="V36" i="5"/>
  <c r="G24" i="1"/>
  <c r="G39" i="1"/>
  <c r="G50" i="1"/>
  <c r="W36" i="5"/>
  <c r="H24" i="1"/>
  <c r="H39" i="1"/>
  <c r="H50" i="1"/>
  <c r="X36" i="5"/>
  <c r="I24" i="1"/>
  <c r="I39" i="1"/>
  <c r="I50" i="1"/>
  <c r="Y36" i="5"/>
  <c r="J24" i="1"/>
  <c r="J39" i="1"/>
  <c r="J50" i="1"/>
  <c r="Z36" i="5"/>
  <c r="J15" i="11"/>
  <c r="K15" i="11"/>
  <c r="B16" i="11"/>
  <c r="B12" i="11"/>
  <c r="B17" i="11"/>
  <c r="B52" i="10"/>
  <c r="AB17" i="5"/>
  <c r="C16" i="11"/>
  <c r="C17" i="11"/>
  <c r="C52" i="10"/>
  <c r="AC17" i="5"/>
  <c r="D16" i="11"/>
  <c r="D17" i="11"/>
  <c r="D52" i="10"/>
  <c r="AD17" i="5"/>
  <c r="E16" i="11"/>
  <c r="E17" i="11"/>
  <c r="E52" i="10"/>
  <c r="AE17" i="5"/>
  <c r="F16" i="11"/>
  <c r="F17" i="11"/>
  <c r="F52" i="10"/>
  <c r="AF17" i="5"/>
  <c r="G16" i="11"/>
  <c r="G17" i="11"/>
  <c r="G52" i="10"/>
  <c r="AG17" i="5"/>
  <c r="H16" i="11"/>
  <c r="H17" i="11"/>
  <c r="H52" i="10"/>
  <c r="AH17" i="5"/>
  <c r="I16" i="11"/>
  <c r="I17" i="11"/>
  <c r="I52" i="10"/>
  <c r="AI17" i="5"/>
  <c r="J16" i="11"/>
  <c r="J17" i="11"/>
  <c r="J52" i="10"/>
  <c r="AJ17" i="5"/>
  <c r="BF17" i="5"/>
  <c r="B24" i="11"/>
  <c r="D22" i="11"/>
  <c r="D23" i="11"/>
  <c r="G22" i="11"/>
  <c r="Q27" i="5"/>
  <c r="Q68" i="15"/>
  <c r="Z31" i="15"/>
  <c r="AA31" i="15"/>
  <c r="AB31" i="15"/>
  <c r="AC31" i="15"/>
  <c r="AD31" i="15"/>
  <c r="AE31" i="15"/>
  <c r="Q50" i="15"/>
  <c r="Z32" i="15"/>
  <c r="AA32" i="15"/>
  <c r="AB32" i="15"/>
  <c r="AC32" i="15"/>
  <c r="AD32" i="15"/>
  <c r="AE32" i="15"/>
  <c r="Q51" i="15"/>
  <c r="Z33" i="15"/>
  <c r="AA33" i="15"/>
  <c r="AB33" i="15"/>
  <c r="AC33" i="15"/>
  <c r="AD33" i="15"/>
  <c r="AE33" i="15"/>
  <c r="Q52" i="15"/>
  <c r="Z34" i="15"/>
  <c r="AA34" i="15"/>
  <c r="AB34" i="15"/>
  <c r="AC34" i="15"/>
  <c r="AD34" i="15"/>
  <c r="AE34" i="15"/>
  <c r="Q53" i="15"/>
  <c r="Z35" i="15"/>
  <c r="AA35" i="15"/>
  <c r="AB35" i="15"/>
  <c r="AC35" i="15"/>
  <c r="AD35" i="15"/>
  <c r="AE35" i="15"/>
  <c r="Q54" i="15"/>
  <c r="Z36" i="15"/>
  <c r="AA36" i="15"/>
  <c r="AB36" i="15"/>
  <c r="AC36" i="15"/>
  <c r="AD36" i="15"/>
  <c r="AE36" i="15"/>
  <c r="Q55" i="15"/>
  <c r="Z37" i="15"/>
  <c r="AA37" i="15"/>
  <c r="AB37" i="15"/>
  <c r="AC37" i="15"/>
  <c r="AD37" i="15"/>
  <c r="AE37" i="15"/>
  <c r="Q56" i="15"/>
  <c r="Z38" i="15"/>
  <c r="AA38" i="15"/>
  <c r="AB38" i="15"/>
  <c r="AC38" i="15"/>
  <c r="AD38" i="15"/>
  <c r="AE38" i="15"/>
  <c r="Q57" i="15"/>
  <c r="Z39" i="15"/>
  <c r="AA39" i="15"/>
  <c r="AB39" i="15"/>
  <c r="AC39" i="15"/>
  <c r="AD39" i="15"/>
  <c r="AE39" i="15"/>
  <c r="Q58" i="15"/>
  <c r="Z40" i="15"/>
  <c r="AA40" i="15"/>
  <c r="AB40" i="15"/>
  <c r="AC40" i="15"/>
  <c r="AD40" i="15"/>
  <c r="AE40" i="15"/>
  <c r="Q59" i="15"/>
  <c r="Z41" i="15"/>
  <c r="AA41" i="15"/>
  <c r="AB41" i="15"/>
  <c r="AC41" i="15"/>
  <c r="AD41" i="15"/>
  <c r="AE41" i="15"/>
  <c r="Q60" i="15"/>
  <c r="Z42" i="15"/>
  <c r="AA42" i="15"/>
  <c r="AB42" i="15"/>
  <c r="AC42" i="15"/>
  <c r="AD42" i="15"/>
  <c r="AE42" i="15"/>
  <c r="Q61" i="15"/>
  <c r="Z43" i="15"/>
  <c r="AA43" i="15"/>
  <c r="AB43" i="15"/>
  <c r="AC43" i="15"/>
  <c r="AD43" i="15"/>
  <c r="AE43" i="15"/>
  <c r="Q62" i="15"/>
  <c r="Z44" i="15"/>
  <c r="AA44" i="15"/>
  <c r="AB44" i="15"/>
  <c r="AC44" i="15"/>
  <c r="AD44" i="15"/>
  <c r="AE44" i="15"/>
  <c r="Q63" i="15"/>
  <c r="Z45" i="15"/>
  <c r="AA45" i="15"/>
  <c r="AB45" i="15"/>
  <c r="AC45" i="15"/>
  <c r="AD45" i="15"/>
  <c r="AE45" i="15"/>
  <c r="Q64" i="15"/>
  <c r="Z46" i="15"/>
  <c r="AA46" i="15"/>
  <c r="AB46" i="15"/>
  <c r="AC46" i="15"/>
  <c r="AD46" i="15"/>
  <c r="AE46" i="15"/>
  <c r="Q65" i="15"/>
  <c r="Q66" i="15"/>
  <c r="C87" i="15"/>
  <c r="L19" i="4"/>
  <c r="M19" i="4"/>
  <c r="N19" i="4"/>
  <c r="O19" i="4"/>
  <c r="P19" i="4"/>
  <c r="Q19" i="4"/>
  <c r="R19" i="4"/>
  <c r="S19" i="4"/>
  <c r="K19" i="4"/>
  <c r="BE1" i="19"/>
  <c r="BE17" i="19"/>
  <c r="BE18" i="19"/>
  <c r="BE19" i="19"/>
  <c r="BE20" i="19"/>
  <c r="BE21" i="19"/>
  <c r="BE22" i="19"/>
  <c r="BE23" i="19"/>
  <c r="BE24" i="19"/>
  <c r="BE25" i="19"/>
  <c r="BE26" i="19"/>
  <c r="BE27" i="19"/>
  <c r="BE28" i="19"/>
  <c r="BE29" i="19"/>
  <c r="BE30" i="19"/>
  <c r="BE31" i="19"/>
  <c r="BE32" i="19"/>
  <c r="BE33" i="19"/>
  <c r="BE34" i="19"/>
  <c r="BE35" i="19"/>
  <c r="BE36" i="19"/>
  <c r="BE37" i="19"/>
  <c r="BE38" i="19"/>
  <c r="BE39" i="19"/>
  <c r="BE40" i="19"/>
  <c r="BE41" i="19"/>
  <c r="BE42" i="19"/>
  <c r="BE43" i="19"/>
  <c r="BE44" i="19"/>
  <c r="BE45" i="19"/>
  <c r="BE46" i="19"/>
  <c r="BE47" i="19"/>
  <c r="BE48" i="19"/>
  <c r="BE49" i="19"/>
  <c r="BE50" i="19"/>
  <c r="BE51" i="19"/>
  <c r="BE52" i="19"/>
  <c r="BE53" i="19"/>
  <c r="BE54" i="19"/>
  <c r="BE55" i="19"/>
  <c r="BE56" i="19"/>
  <c r="BE57" i="19"/>
  <c r="AM1" i="19"/>
  <c r="AN1" i="19"/>
  <c r="AO1" i="19"/>
  <c r="AP1" i="19"/>
  <c r="AQ1" i="19"/>
  <c r="AR1" i="19"/>
  <c r="AS1" i="19"/>
  <c r="AT1" i="19"/>
  <c r="AU1" i="19"/>
  <c r="AV1" i="19"/>
  <c r="AW1" i="19"/>
  <c r="AX1" i="19"/>
  <c r="AY1" i="19"/>
  <c r="AZ1" i="19"/>
  <c r="BA1" i="19"/>
  <c r="BB1" i="19"/>
  <c r="BC1" i="19"/>
  <c r="BD1" i="19"/>
  <c r="AM2" i="19"/>
  <c r="AN2" i="19"/>
  <c r="AO2" i="19"/>
  <c r="AP2" i="19"/>
  <c r="AQ2" i="19"/>
  <c r="AR2" i="19"/>
  <c r="AS2" i="19"/>
  <c r="AT2" i="19"/>
  <c r="AU2" i="19"/>
  <c r="AV2" i="19"/>
  <c r="AW2" i="19"/>
  <c r="AX2" i="19"/>
  <c r="AY2" i="19"/>
  <c r="AZ2" i="19"/>
  <c r="BA2" i="19"/>
  <c r="E44" i="12"/>
  <c r="E45" i="12"/>
  <c r="E46" i="12"/>
  <c r="E47" i="12"/>
  <c r="G44" i="12"/>
  <c r="BP79" i="8"/>
  <c r="BQ79" i="8"/>
  <c r="BR79" i="8"/>
  <c r="BS79" i="8"/>
  <c r="BT79" i="8"/>
  <c r="Q99" i="8"/>
  <c r="AA2" i="7"/>
  <c r="B25" i="4"/>
  <c r="BB18" i="5"/>
  <c r="G45" i="12"/>
  <c r="C25" i="4"/>
  <c r="BC18" i="5"/>
  <c r="G46" i="12"/>
  <c r="D25" i="4"/>
  <c r="BD18" i="5"/>
  <c r="B26" i="4"/>
  <c r="BB19" i="5"/>
  <c r="C26" i="4"/>
  <c r="BC19" i="5"/>
  <c r="D26" i="4"/>
  <c r="BD19" i="5"/>
  <c r="B27" i="4"/>
  <c r="BB20" i="5"/>
  <c r="C27" i="4"/>
  <c r="BC20" i="5"/>
  <c r="D27" i="4"/>
  <c r="BD20" i="5"/>
  <c r="B28" i="4"/>
  <c r="BB21" i="5"/>
  <c r="C28" i="4"/>
  <c r="BC21" i="5"/>
  <c r="D28" i="4"/>
  <c r="BD21" i="5"/>
  <c r="B29" i="4"/>
  <c r="BB22" i="5"/>
  <c r="C29" i="4"/>
  <c r="BC22" i="5"/>
  <c r="D29" i="4"/>
  <c r="BD22" i="5"/>
  <c r="B30" i="4"/>
  <c r="BB23" i="5"/>
  <c r="C30" i="4"/>
  <c r="BC23" i="5"/>
  <c r="D30" i="4"/>
  <c r="BD23" i="5"/>
  <c r="B31" i="4"/>
  <c r="BB24" i="5"/>
  <c r="C31" i="4"/>
  <c r="BC24" i="5"/>
  <c r="D31" i="4"/>
  <c r="BD24" i="5"/>
  <c r="B32" i="4"/>
  <c r="BB25" i="5"/>
  <c r="C32" i="4"/>
  <c r="BC25" i="5"/>
  <c r="D32" i="4"/>
  <c r="BD25" i="5"/>
  <c r="B33" i="4"/>
  <c r="BB26" i="5"/>
  <c r="C33" i="4"/>
  <c r="BC26" i="5"/>
  <c r="D33" i="4"/>
  <c r="BD26" i="5"/>
  <c r="BB38" i="5"/>
  <c r="BC38" i="5"/>
  <c r="BD38" i="5"/>
  <c r="BB39" i="5"/>
  <c r="BC39" i="5"/>
  <c r="BD39" i="5"/>
  <c r="BB40" i="5"/>
  <c r="BC40" i="5"/>
  <c r="BD40" i="5"/>
  <c r="BB41" i="5"/>
  <c r="BC41" i="5"/>
  <c r="BD41" i="5"/>
  <c r="BB42" i="5"/>
  <c r="BC42" i="5"/>
  <c r="BD42" i="5"/>
  <c r="BB43" i="5"/>
  <c r="BC43" i="5"/>
  <c r="BD43" i="5"/>
  <c r="BB44" i="5"/>
  <c r="BC44" i="5"/>
  <c r="BD44" i="5"/>
  <c r="BB45" i="5"/>
  <c r="BC45" i="5"/>
  <c r="BD45" i="5"/>
  <c r="BB46" i="5"/>
  <c r="BC46" i="5"/>
  <c r="BD46" i="5"/>
  <c r="AA20" i="7"/>
  <c r="BP80" i="8"/>
  <c r="BQ80" i="8"/>
  <c r="BR80" i="8"/>
  <c r="BS80" i="8"/>
  <c r="BT80" i="8"/>
  <c r="Q100" i="8"/>
  <c r="AA3" i="7"/>
  <c r="BP81" i="8"/>
  <c r="BQ81" i="8"/>
  <c r="BR81" i="8"/>
  <c r="BS81" i="8"/>
  <c r="BT81" i="8"/>
  <c r="Q101" i="8"/>
  <c r="AA4" i="7"/>
  <c r="BP82" i="8"/>
  <c r="BQ82" i="8"/>
  <c r="BR82" i="8"/>
  <c r="BS82" i="8"/>
  <c r="BT82" i="8"/>
  <c r="Q102" i="8"/>
  <c r="AA5" i="7"/>
  <c r="C13" i="7"/>
  <c r="I30" i="9"/>
  <c r="E13" i="7"/>
  <c r="F13" i="7"/>
  <c r="C21" i="7"/>
  <c r="E21" i="7"/>
  <c r="F21" i="7"/>
  <c r="I6" i="7"/>
  <c r="BP83" i="8"/>
  <c r="BQ83" i="8"/>
  <c r="BR83" i="8"/>
  <c r="BS83" i="8"/>
  <c r="BT83" i="8"/>
  <c r="Q103" i="8"/>
  <c r="AA6" i="7"/>
  <c r="E14" i="7"/>
  <c r="F14" i="7"/>
  <c r="C15" i="7"/>
  <c r="E15" i="7"/>
  <c r="F15" i="7"/>
  <c r="E16" i="7"/>
  <c r="F16" i="7"/>
  <c r="E17" i="7"/>
  <c r="F17" i="7"/>
  <c r="C18" i="7"/>
  <c r="E18" i="7"/>
  <c r="F18" i="7"/>
  <c r="E19" i="7"/>
  <c r="F19" i="7"/>
  <c r="C22" i="7"/>
  <c r="E22" i="7"/>
  <c r="F22" i="7"/>
  <c r="C23" i="7"/>
  <c r="E23" i="7"/>
  <c r="F23" i="7"/>
  <c r="C33" i="7"/>
  <c r="E33" i="7"/>
  <c r="F33" i="7"/>
  <c r="E34" i="7"/>
  <c r="F34" i="7"/>
  <c r="C35" i="7"/>
  <c r="E35" i="7"/>
  <c r="F35" i="7"/>
  <c r="C36" i="7"/>
  <c r="E36" i="7"/>
  <c r="F36" i="7"/>
  <c r="C37" i="7"/>
  <c r="E37" i="7"/>
  <c r="F37" i="7"/>
  <c r="E38" i="7"/>
  <c r="F38" i="7"/>
  <c r="C39" i="7"/>
  <c r="E39" i="7"/>
  <c r="F39" i="7"/>
  <c r="C40" i="7"/>
  <c r="E40" i="7"/>
  <c r="F40" i="7"/>
  <c r="C41" i="7"/>
  <c r="E41" i="7"/>
  <c r="F41" i="7"/>
  <c r="C42" i="7"/>
  <c r="E42" i="7"/>
  <c r="F42" i="7"/>
  <c r="E43" i="7"/>
  <c r="F43" i="7"/>
  <c r="I7" i="7"/>
  <c r="BP84" i="8"/>
  <c r="BQ84" i="8"/>
  <c r="BR84" i="8"/>
  <c r="BS84" i="8"/>
  <c r="BT84" i="8"/>
  <c r="Q104" i="8"/>
  <c r="AA7" i="7"/>
  <c r="E24" i="7"/>
  <c r="F24" i="7"/>
  <c r="E25" i="7"/>
  <c r="F25" i="7"/>
  <c r="E26" i="7"/>
  <c r="F26" i="7"/>
  <c r="C27" i="7"/>
  <c r="E27" i="7"/>
  <c r="F27" i="7"/>
  <c r="C28" i="7"/>
  <c r="E28" i="7"/>
  <c r="F28" i="7"/>
  <c r="C29" i="7"/>
  <c r="E29" i="7"/>
  <c r="F29" i="7"/>
  <c r="C30" i="7"/>
  <c r="E30" i="7"/>
  <c r="F30" i="7"/>
  <c r="C31" i="7"/>
  <c r="E31" i="7"/>
  <c r="F31" i="7"/>
  <c r="C32" i="7"/>
  <c r="E32" i="7"/>
  <c r="F32" i="7"/>
  <c r="C54" i="7"/>
  <c r="E54" i="7"/>
  <c r="F54" i="7"/>
  <c r="C55" i="7"/>
  <c r="E55" i="7"/>
  <c r="F55" i="7"/>
  <c r="C56" i="7"/>
  <c r="E56" i="7"/>
  <c r="F56" i="7"/>
  <c r="C57" i="7"/>
  <c r="E57" i="7"/>
  <c r="F57" i="7"/>
  <c r="C58" i="7"/>
  <c r="E58" i="7"/>
  <c r="F58" i="7"/>
  <c r="C59" i="7"/>
  <c r="E59" i="7"/>
  <c r="F59" i="7"/>
  <c r="C89" i="7"/>
  <c r="E89" i="7"/>
  <c r="F89" i="7"/>
  <c r="I8" i="7"/>
  <c r="BP85" i="8"/>
  <c r="BQ85" i="8"/>
  <c r="BR85" i="8"/>
  <c r="BS85" i="8"/>
  <c r="BT85" i="8"/>
  <c r="Q105" i="8"/>
  <c r="AA8" i="7"/>
  <c r="BP86" i="8"/>
  <c r="BQ86" i="8"/>
  <c r="BR86" i="8"/>
  <c r="BS86" i="8"/>
  <c r="BT86" i="8"/>
  <c r="Q106" i="8"/>
  <c r="AA9" i="7"/>
  <c r="C71" i="7"/>
  <c r="E71" i="7"/>
  <c r="F71" i="7"/>
  <c r="C72" i="7"/>
  <c r="E72" i="7"/>
  <c r="F72" i="7"/>
  <c r="C73" i="7"/>
  <c r="E73" i="7"/>
  <c r="F73" i="7"/>
  <c r="E74" i="7"/>
  <c r="F74" i="7"/>
  <c r="C75" i="7"/>
  <c r="E75" i="7"/>
  <c r="F75" i="7"/>
  <c r="C76" i="7"/>
  <c r="E76" i="7"/>
  <c r="F76" i="7"/>
  <c r="C77" i="7"/>
  <c r="E77" i="7"/>
  <c r="F77" i="7"/>
  <c r="I10" i="7"/>
  <c r="BP87" i="8"/>
  <c r="BQ87" i="8"/>
  <c r="BR87" i="8"/>
  <c r="BS87" i="8"/>
  <c r="BT87" i="8"/>
  <c r="Q107" i="8"/>
  <c r="AA10" i="7"/>
  <c r="E78" i="7"/>
  <c r="F78" i="7"/>
  <c r="C79" i="7"/>
  <c r="E79" i="7"/>
  <c r="F79" i="7"/>
  <c r="E80" i="7"/>
  <c r="F80" i="7"/>
  <c r="C81" i="7"/>
  <c r="E81" i="7"/>
  <c r="F81" i="7"/>
  <c r="E82" i="7"/>
  <c r="F82" i="7"/>
  <c r="C83" i="7"/>
  <c r="E83" i="7"/>
  <c r="F83" i="7"/>
  <c r="I11" i="7"/>
  <c r="BP88" i="8"/>
  <c r="BQ88" i="8"/>
  <c r="BR88" i="8"/>
  <c r="BS88" i="8"/>
  <c r="BT88" i="8"/>
  <c r="Q108" i="8"/>
  <c r="AA11" i="7"/>
  <c r="C44" i="7"/>
  <c r="E44" i="7"/>
  <c r="F44" i="7"/>
  <c r="C45" i="7"/>
  <c r="E45" i="7"/>
  <c r="F45" i="7"/>
  <c r="C46" i="7"/>
  <c r="E46" i="7"/>
  <c r="F46" i="7"/>
  <c r="C47" i="7"/>
  <c r="E47" i="7"/>
  <c r="F47" i="7"/>
  <c r="C48" i="7"/>
  <c r="E48" i="7"/>
  <c r="F48" i="7"/>
  <c r="E70" i="7"/>
  <c r="F70" i="7"/>
  <c r="C84" i="7"/>
  <c r="E84" i="7"/>
  <c r="F84" i="7"/>
  <c r="C90" i="7"/>
  <c r="E90" i="7"/>
  <c r="F90" i="7"/>
  <c r="C91" i="7"/>
  <c r="E91" i="7"/>
  <c r="F91" i="7"/>
  <c r="I12" i="7"/>
  <c r="BP89" i="8"/>
  <c r="BQ89" i="8"/>
  <c r="BR89" i="8"/>
  <c r="BS89" i="8"/>
  <c r="BT89" i="8"/>
  <c r="Q109" i="8"/>
  <c r="AA12" i="7"/>
  <c r="BP90" i="8"/>
  <c r="BQ90" i="8"/>
  <c r="BR90" i="8"/>
  <c r="BS90" i="8"/>
  <c r="BT90" i="8"/>
  <c r="Q110" i="8"/>
  <c r="AA13" i="7"/>
  <c r="E51" i="7"/>
  <c r="F51" i="7"/>
  <c r="C52" i="7"/>
  <c r="E52" i="7"/>
  <c r="F52" i="7"/>
  <c r="E53" i="7"/>
  <c r="F53" i="7"/>
  <c r="I14" i="7"/>
  <c r="BP91" i="8"/>
  <c r="BQ91" i="8"/>
  <c r="BR91" i="8"/>
  <c r="BS91" i="8"/>
  <c r="BT91" i="8"/>
  <c r="Q111" i="8"/>
  <c r="AA14" i="7"/>
  <c r="BP92" i="8"/>
  <c r="BQ92" i="8"/>
  <c r="BR92" i="8"/>
  <c r="BS92" i="8"/>
  <c r="BT92" i="8"/>
  <c r="Q112" i="8"/>
  <c r="AA15" i="7"/>
  <c r="C92" i="7"/>
  <c r="E92" i="7"/>
  <c r="F92" i="7"/>
  <c r="C93" i="7"/>
  <c r="E93" i="7"/>
  <c r="F93" i="7"/>
  <c r="I16" i="7"/>
  <c r="BP93" i="8"/>
  <c r="BQ93" i="8"/>
  <c r="BR93" i="8"/>
  <c r="BS93" i="8"/>
  <c r="BT93" i="8"/>
  <c r="Q113" i="8"/>
  <c r="AA16" i="7"/>
  <c r="BP94" i="8"/>
  <c r="BQ94" i="8"/>
  <c r="BR94" i="8"/>
  <c r="BS94" i="8"/>
  <c r="BT94" i="8"/>
  <c r="Q114" i="8"/>
  <c r="AA17" i="7"/>
  <c r="AA18" i="7"/>
  <c r="AA22" i="7"/>
  <c r="AA24" i="7"/>
  <c r="AA28" i="7"/>
  <c r="L47" i="7"/>
  <c r="BB2" i="5"/>
  <c r="BB2" i="19"/>
  <c r="M47" i="7"/>
  <c r="BC2" i="5"/>
  <c r="BC2" i="19"/>
  <c r="N47" i="7"/>
  <c r="BD2" i="5"/>
  <c r="BD2" i="19"/>
  <c r="AM3" i="19"/>
  <c r="AN3" i="19"/>
  <c r="AO3" i="19"/>
  <c r="AP3" i="19"/>
  <c r="AQ3" i="19"/>
  <c r="AR3" i="19"/>
  <c r="AS3" i="19"/>
  <c r="AT3" i="19"/>
  <c r="AU3" i="19"/>
  <c r="AV3" i="19"/>
  <c r="AW3" i="19"/>
  <c r="AX3" i="19"/>
  <c r="AY3" i="19"/>
  <c r="AZ3" i="19"/>
  <c r="BA3" i="19"/>
  <c r="AA29" i="7"/>
  <c r="L48" i="7"/>
  <c r="BB3" i="5"/>
  <c r="BB3" i="19"/>
  <c r="M48" i="7"/>
  <c r="BC3" i="5"/>
  <c r="BC3" i="19"/>
  <c r="N48" i="7"/>
  <c r="BD3" i="5"/>
  <c r="BD3" i="19"/>
  <c r="AM4" i="19"/>
  <c r="AN4" i="19"/>
  <c r="AO4" i="19"/>
  <c r="AP4" i="19"/>
  <c r="AQ4" i="19"/>
  <c r="AR4" i="19"/>
  <c r="AS4" i="19"/>
  <c r="AT4" i="19"/>
  <c r="AU4" i="19"/>
  <c r="AV4" i="19"/>
  <c r="AW4" i="19"/>
  <c r="AX4" i="19"/>
  <c r="AY4" i="19"/>
  <c r="AZ4" i="19"/>
  <c r="BA4" i="19"/>
  <c r="AA30" i="7"/>
  <c r="L49" i="7"/>
  <c r="BB4" i="5"/>
  <c r="BB4" i="19"/>
  <c r="M49" i="7"/>
  <c r="BC4" i="5"/>
  <c r="BC4" i="19"/>
  <c r="N49" i="7"/>
  <c r="BD4" i="5"/>
  <c r="BD4" i="19"/>
  <c r="AM5" i="19"/>
  <c r="AN5" i="19"/>
  <c r="AO5" i="19"/>
  <c r="AP5" i="19"/>
  <c r="AQ5" i="19"/>
  <c r="AR5" i="19"/>
  <c r="AS5" i="19"/>
  <c r="AT5" i="19"/>
  <c r="AU5" i="19"/>
  <c r="AV5" i="19"/>
  <c r="AW5" i="19"/>
  <c r="AX5" i="19"/>
  <c r="AY5" i="19"/>
  <c r="AZ5" i="19"/>
  <c r="BA5" i="19"/>
  <c r="AA31" i="7"/>
  <c r="L50" i="7"/>
  <c r="BB5" i="5"/>
  <c r="BB5" i="19"/>
  <c r="M50" i="7"/>
  <c r="BC5" i="5"/>
  <c r="BC5" i="19"/>
  <c r="N50" i="7"/>
  <c r="BD5" i="5"/>
  <c r="BD5" i="19"/>
  <c r="AM6" i="19"/>
  <c r="AN6" i="19"/>
  <c r="AO6" i="19"/>
  <c r="AP6" i="19"/>
  <c r="AQ6" i="19"/>
  <c r="AR6" i="19"/>
  <c r="AS6" i="19"/>
  <c r="AT6" i="19"/>
  <c r="AU6" i="19"/>
  <c r="AV6" i="19"/>
  <c r="AW6" i="19"/>
  <c r="AX6" i="19"/>
  <c r="AY6" i="19"/>
  <c r="AZ6" i="19"/>
  <c r="BA6" i="19"/>
  <c r="AA32" i="7"/>
  <c r="L51" i="7"/>
  <c r="BB6" i="5"/>
  <c r="BB6" i="19"/>
  <c r="M51" i="7"/>
  <c r="BC6" i="5"/>
  <c r="BC6" i="19"/>
  <c r="N51" i="7"/>
  <c r="BD6" i="5"/>
  <c r="BD6" i="19"/>
  <c r="AM7" i="19"/>
  <c r="AN7" i="19"/>
  <c r="AO7" i="19"/>
  <c r="AP7" i="19"/>
  <c r="AQ7" i="19"/>
  <c r="AR7" i="19"/>
  <c r="AS7" i="19"/>
  <c r="AT7" i="19"/>
  <c r="AU7" i="19"/>
  <c r="AV7" i="19"/>
  <c r="AW7" i="19"/>
  <c r="AX7" i="19"/>
  <c r="AY7" i="19"/>
  <c r="AZ7" i="19"/>
  <c r="BA7" i="19"/>
  <c r="AA33" i="7"/>
  <c r="L52" i="7"/>
  <c r="BB7" i="5"/>
  <c r="BB7" i="19"/>
  <c r="M52" i="7"/>
  <c r="BC7" i="5"/>
  <c r="BC7" i="19"/>
  <c r="N52" i="7"/>
  <c r="BD7" i="5"/>
  <c r="BD7" i="19"/>
  <c r="AM8" i="19"/>
  <c r="AN8" i="19"/>
  <c r="AO8" i="19"/>
  <c r="AP8" i="19"/>
  <c r="AQ8" i="19"/>
  <c r="AR8" i="19"/>
  <c r="AS8" i="19"/>
  <c r="AT8" i="19"/>
  <c r="AU8" i="19"/>
  <c r="AV8" i="19"/>
  <c r="AW8" i="19"/>
  <c r="AX8" i="19"/>
  <c r="AY8" i="19"/>
  <c r="AZ8" i="19"/>
  <c r="BA8" i="19"/>
  <c r="AA34" i="7"/>
  <c r="L53" i="7"/>
  <c r="BB8" i="5"/>
  <c r="BB8" i="19"/>
  <c r="M53" i="7"/>
  <c r="BC8" i="5"/>
  <c r="BC8" i="19"/>
  <c r="N53" i="7"/>
  <c r="BD8" i="5"/>
  <c r="BD8" i="19"/>
  <c r="AM9" i="19"/>
  <c r="AN9" i="19"/>
  <c r="AO9" i="19"/>
  <c r="AP9" i="19"/>
  <c r="AQ9" i="19"/>
  <c r="AR9" i="19"/>
  <c r="AS9" i="19"/>
  <c r="AT9" i="19"/>
  <c r="AU9" i="19"/>
  <c r="AV9" i="19"/>
  <c r="AW9" i="19"/>
  <c r="AX9" i="19"/>
  <c r="AY9" i="19"/>
  <c r="AZ9" i="19"/>
  <c r="BA9" i="19"/>
  <c r="AA35" i="7"/>
  <c r="L54" i="7"/>
  <c r="BB9" i="5"/>
  <c r="BB9" i="19"/>
  <c r="M54" i="7"/>
  <c r="BC9" i="5"/>
  <c r="BC9" i="19"/>
  <c r="N54" i="7"/>
  <c r="BD9" i="5"/>
  <c r="BD9" i="19"/>
  <c r="AM10" i="19"/>
  <c r="AN10" i="19"/>
  <c r="AO10" i="19"/>
  <c r="AP10" i="19"/>
  <c r="AQ10" i="19"/>
  <c r="AR10" i="19"/>
  <c r="AS10" i="19"/>
  <c r="AT10" i="19"/>
  <c r="AU10" i="19"/>
  <c r="AV10" i="19"/>
  <c r="AW10" i="19"/>
  <c r="AX10" i="19"/>
  <c r="AY10" i="19"/>
  <c r="AZ10" i="19"/>
  <c r="BA10" i="19"/>
  <c r="AA36" i="7"/>
  <c r="L55" i="7"/>
  <c r="BB10" i="5"/>
  <c r="BB10" i="19"/>
  <c r="M55" i="7"/>
  <c r="BC10" i="5"/>
  <c r="BC10" i="19"/>
  <c r="N55" i="7"/>
  <c r="BD10" i="5"/>
  <c r="BD10" i="19"/>
  <c r="AM11" i="19"/>
  <c r="AN11" i="19"/>
  <c r="AO11" i="19"/>
  <c r="AP11" i="19"/>
  <c r="AQ11" i="19"/>
  <c r="AR11" i="19"/>
  <c r="AS11" i="19"/>
  <c r="AT11" i="19"/>
  <c r="AU11" i="19"/>
  <c r="AV11" i="19"/>
  <c r="AW11" i="19"/>
  <c r="AX11" i="19"/>
  <c r="AY11" i="19"/>
  <c r="AZ11" i="19"/>
  <c r="BA11" i="19"/>
  <c r="AA37" i="7"/>
  <c r="L56" i="7"/>
  <c r="BB11" i="5"/>
  <c r="BB11" i="19"/>
  <c r="M56" i="7"/>
  <c r="BC11" i="5"/>
  <c r="BC11" i="19"/>
  <c r="N56" i="7"/>
  <c r="BD11" i="5"/>
  <c r="BD11" i="19"/>
  <c r="AM12" i="19"/>
  <c r="AN12" i="19"/>
  <c r="AO12" i="19"/>
  <c r="AP12" i="19"/>
  <c r="AQ12" i="19"/>
  <c r="AR12" i="19"/>
  <c r="AS12" i="19"/>
  <c r="AT12" i="19"/>
  <c r="AU12" i="19"/>
  <c r="AV12" i="19"/>
  <c r="AW12" i="19"/>
  <c r="AX12" i="19"/>
  <c r="AY12" i="19"/>
  <c r="AZ12" i="19"/>
  <c r="BA12" i="19"/>
  <c r="AA38" i="7"/>
  <c r="L57" i="7"/>
  <c r="BB12" i="5"/>
  <c r="BB12" i="19"/>
  <c r="M57" i="7"/>
  <c r="BC12" i="5"/>
  <c r="BC12" i="19"/>
  <c r="N57" i="7"/>
  <c r="BD12" i="5"/>
  <c r="BD12" i="19"/>
  <c r="AM13" i="19"/>
  <c r="AN13" i="19"/>
  <c r="AO13" i="19"/>
  <c r="AP13" i="19"/>
  <c r="AQ13" i="19"/>
  <c r="AR13" i="19"/>
  <c r="AS13" i="19"/>
  <c r="AT13" i="19"/>
  <c r="AU13" i="19"/>
  <c r="AV13" i="19"/>
  <c r="AW13" i="19"/>
  <c r="AX13" i="19"/>
  <c r="AY13" i="19"/>
  <c r="AZ13" i="19"/>
  <c r="BA13" i="19"/>
  <c r="AA39" i="7"/>
  <c r="L58" i="7"/>
  <c r="BB13" i="5"/>
  <c r="BB13" i="19"/>
  <c r="M58" i="7"/>
  <c r="BC13" i="5"/>
  <c r="BC13" i="19"/>
  <c r="N58" i="7"/>
  <c r="BD13" i="5"/>
  <c r="BD13" i="19"/>
  <c r="AM14" i="19"/>
  <c r="AN14" i="19"/>
  <c r="AO14" i="19"/>
  <c r="AP14" i="19"/>
  <c r="AQ14" i="19"/>
  <c r="AR14" i="19"/>
  <c r="AS14" i="19"/>
  <c r="AT14" i="19"/>
  <c r="AU14" i="19"/>
  <c r="AV14" i="19"/>
  <c r="AW14" i="19"/>
  <c r="AX14" i="19"/>
  <c r="AY14" i="19"/>
  <c r="AZ14" i="19"/>
  <c r="BA14" i="19"/>
  <c r="AA40" i="7"/>
  <c r="L59" i="7"/>
  <c r="BB14" i="5"/>
  <c r="BB14" i="19"/>
  <c r="M59" i="7"/>
  <c r="BC14" i="5"/>
  <c r="BC14" i="19"/>
  <c r="N59" i="7"/>
  <c r="BD14" i="5"/>
  <c r="BD14" i="19"/>
  <c r="AM15" i="19"/>
  <c r="AN15" i="19"/>
  <c r="AO15" i="19"/>
  <c r="AP15" i="19"/>
  <c r="AQ15" i="19"/>
  <c r="AR15" i="19"/>
  <c r="AS15" i="19"/>
  <c r="AT15" i="19"/>
  <c r="AU15" i="19"/>
  <c r="AV15" i="19"/>
  <c r="AW15" i="19"/>
  <c r="AX15" i="19"/>
  <c r="AY15" i="19"/>
  <c r="AZ15" i="19"/>
  <c r="BA15" i="19"/>
  <c r="AA41" i="7"/>
  <c r="L60" i="7"/>
  <c r="BB15" i="5"/>
  <c r="BB15" i="19"/>
  <c r="M60" i="7"/>
  <c r="BC15" i="5"/>
  <c r="BC15" i="19"/>
  <c r="N60" i="7"/>
  <c r="BD15" i="5"/>
  <c r="BD15" i="19"/>
  <c r="AM16" i="19"/>
  <c r="AN16" i="19"/>
  <c r="AO16" i="19"/>
  <c r="AP16" i="19"/>
  <c r="AQ16" i="19"/>
  <c r="AR16" i="19"/>
  <c r="AS16" i="19"/>
  <c r="AT16" i="19"/>
  <c r="AU16" i="19"/>
  <c r="AV16" i="19"/>
  <c r="AW16" i="19"/>
  <c r="AX16" i="19"/>
  <c r="AY16" i="19"/>
  <c r="AZ16" i="19"/>
  <c r="BA16" i="19"/>
  <c r="AA42" i="7"/>
  <c r="L61" i="7"/>
  <c r="BB16" i="5"/>
  <c r="BB16" i="19"/>
  <c r="M61" i="7"/>
  <c r="BC16" i="5"/>
  <c r="BC16" i="19"/>
  <c r="N61" i="7"/>
  <c r="BD16" i="5"/>
  <c r="BD16" i="19"/>
  <c r="AM17" i="19"/>
  <c r="AN17" i="19"/>
  <c r="AO17" i="19"/>
  <c r="AP17" i="19"/>
  <c r="AQ17" i="19"/>
  <c r="AR17" i="19"/>
  <c r="AS17" i="19"/>
  <c r="AT17" i="19"/>
  <c r="AU17" i="19"/>
  <c r="AV17" i="19"/>
  <c r="AW17" i="19"/>
  <c r="AX17" i="19"/>
  <c r="AY17" i="19"/>
  <c r="AZ17" i="19"/>
  <c r="BA17" i="19"/>
  <c r="BB17" i="19"/>
  <c r="BC17" i="19"/>
  <c r="BD17" i="19"/>
  <c r="AM18" i="19"/>
  <c r="AN18" i="19"/>
  <c r="AO18" i="19"/>
  <c r="AP18" i="19"/>
  <c r="AQ18" i="19"/>
  <c r="AR18" i="19"/>
  <c r="AS18" i="19"/>
  <c r="AT18" i="19"/>
  <c r="AU18" i="19"/>
  <c r="AV18" i="19"/>
  <c r="AW18" i="19"/>
  <c r="AX18" i="19"/>
  <c r="AY18" i="19"/>
  <c r="AZ18" i="19"/>
  <c r="BA18" i="19"/>
  <c r="BB18" i="19"/>
  <c r="BC18" i="19"/>
  <c r="BD18" i="19"/>
  <c r="AM19" i="19"/>
  <c r="AN19" i="19"/>
  <c r="AO19" i="19"/>
  <c r="AP19" i="19"/>
  <c r="AQ19" i="19"/>
  <c r="AR19" i="19"/>
  <c r="AS19" i="19"/>
  <c r="AT19" i="19"/>
  <c r="AU19" i="19"/>
  <c r="AV19" i="19"/>
  <c r="AW19" i="19"/>
  <c r="AX19" i="19"/>
  <c r="AY19" i="19"/>
  <c r="AZ19" i="19"/>
  <c r="BA19" i="19"/>
  <c r="BB19" i="19"/>
  <c r="BC19" i="19"/>
  <c r="BD19" i="19"/>
  <c r="AM20" i="19"/>
  <c r="AN20" i="19"/>
  <c r="AO20" i="19"/>
  <c r="AP20" i="19"/>
  <c r="AQ20" i="19"/>
  <c r="AR20" i="19"/>
  <c r="AS20" i="19"/>
  <c r="AT20" i="19"/>
  <c r="AU20" i="19"/>
  <c r="AV20" i="19"/>
  <c r="AW20" i="19"/>
  <c r="AX20" i="19"/>
  <c r="AY20" i="19"/>
  <c r="AZ20" i="19"/>
  <c r="BA20" i="19"/>
  <c r="BB20" i="19"/>
  <c r="BC20" i="19"/>
  <c r="BD20" i="19"/>
  <c r="AM21" i="19"/>
  <c r="AN21" i="19"/>
  <c r="AO21" i="19"/>
  <c r="AP21" i="19"/>
  <c r="AQ21" i="19"/>
  <c r="AR21" i="19"/>
  <c r="AS21" i="19"/>
  <c r="AT21" i="19"/>
  <c r="AU21" i="19"/>
  <c r="AV21" i="19"/>
  <c r="AW21" i="19"/>
  <c r="AX21" i="19"/>
  <c r="AY21" i="19"/>
  <c r="AZ21" i="19"/>
  <c r="BA21" i="19"/>
  <c r="BB21" i="19"/>
  <c r="BC21" i="19"/>
  <c r="BD21" i="19"/>
  <c r="AM22" i="19"/>
  <c r="AN22" i="19"/>
  <c r="AO22" i="19"/>
  <c r="AP22" i="19"/>
  <c r="AQ22" i="19"/>
  <c r="AR22" i="19"/>
  <c r="AS22" i="19"/>
  <c r="AT22" i="19"/>
  <c r="AU22" i="19"/>
  <c r="AV22" i="19"/>
  <c r="AW22" i="19"/>
  <c r="AX22" i="19"/>
  <c r="AY22" i="19"/>
  <c r="AZ22" i="19"/>
  <c r="BA22" i="19"/>
  <c r="BB22" i="19"/>
  <c r="BC22" i="19"/>
  <c r="BD22" i="19"/>
  <c r="AM23" i="19"/>
  <c r="AN23" i="19"/>
  <c r="AO23" i="19"/>
  <c r="AP23" i="19"/>
  <c r="AQ23" i="19"/>
  <c r="AR23" i="19"/>
  <c r="AS23" i="19"/>
  <c r="AT23" i="19"/>
  <c r="AU23" i="19"/>
  <c r="AV23" i="19"/>
  <c r="AW23" i="19"/>
  <c r="AX23" i="19"/>
  <c r="AY23" i="19"/>
  <c r="AZ23" i="19"/>
  <c r="BA23" i="19"/>
  <c r="BB23" i="19"/>
  <c r="BC23" i="19"/>
  <c r="BD23" i="19"/>
  <c r="AM24" i="19"/>
  <c r="AN24" i="19"/>
  <c r="AO24" i="19"/>
  <c r="AP24" i="19"/>
  <c r="AQ24" i="19"/>
  <c r="AR24" i="19"/>
  <c r="AS24" i="19"/>
  <c r="AT24" i="19"/>
  <c r="AU24" i="19"/>
  <c r="AV24" i="19"/>
  <c r="AW24" i="19"/>
  <c r="AX24" i="19"/>
  <c r="AY24" i="19"/>
  <c r="AZ24" i="19"/>
  <c r="BA24" i="19"/>
  <c r="BB24" i="19"/>
  <c r="BC24" i="19"/>
  <c r="BD24" i="19"/>
  <c r="AM25" i="19"/>
  <c r="AN25" i="19"/>
  <c r="AO25" i="19"/>
  <c r="AP25" i="19"/>
  <c r="AQ25" i="19"/>
  <c r="AR25" i="19"/>
  <c r="AS25" i="19"/>
  <c r="AT25" i="19"/>
  <c r="AU25" i="19"/>
  <c r="AV25" i="19"/>
  <c r="AW25" i="19"/>
  <c r="AX25" i="19"/>
  <c r="AY25" i="19"/>
  <c r="AZ25" i="19"/>
  <c r="BA25" i="19"/>
  <c r="BB25" i="19"/>
  <c r="BC25" i="19"/>
  <c r="BD25" i="19"/>
  <c r="AM26" i="19"/>
  <c r="AN26" i="19"/>
  <c r="AO26" i="19"/>
  <c r="AP26" i="19"/>
  <c r="AQ26" i="19"/>
  <c r="AR26" i="19"/>
  <c r="AS26" i="19"/>
  <c r="AT26" i="19"/>
  <c r="AU26" i="19"/>
  <c r="AV26" i="19"/>
  <c r="AW26" i="19"/>
  <c r="AX26" i="19"/>
  <c r="AY26" i="19"/>
  <c r="AZ26" i="19"/>
  <c r="BA26" i="19"/>
  <c r="BB26" i="19"/>
  <c r="BC26" i="19"/>
  <c r="BD26" i="19"/>
  <c r="AM27" i="19"/>
  <c r="AN27" i="19"/>
  <c r="AO27" i="19"/>
  <c r="AP27" i="19"/>
  <c r="AQ27" i="19"/>
  <c r="AR27" i="19"/>
  <c r="AS27" i="19"/>
  <c r="AT27" i="19"/>
  <c r="AU27" i="19"/>
  <c r="AV27" i="19"/>
  <c r="AW27" i="19"/>
  <c r="AX27" i="19"/>
  <c r="AY27" i="19"/>
  <c r="AZ27" i="19"/>
  <c r="BA27" i="19"/>
  <c r="BB27" i="19"/>
  <c r="BC27" i="19"/>
  <c r="BD27" i="19"/>
  <c r="C14" i="3"/>
  <c r="AM28" i="5"/>
  <c r="AM28" i="19"/>
  <c r="D14" i="3"/>
  <c r="AN28" i="5"/>
  <c r="AN28" i="19"/>
  <c r="E14" i="3"/>
  <c r="AO28" i="5"/>
  <c r="AO28" i="19"/>
  <c r="F14" i="3"/>
  <c r="AP28" i="5"/>
  <c r="AP28" i="19"/>
  <c r="G14" i="3"/>
  <c r="AQ28" i="5"/>
  <c r="AQ28" i="19"/>
  <c r="H14" i="3"/>
  <c r="AR28" i="5"/>
  <c r="AR28" i="19"/>
  <c r="I14" i="3"/>
  <c r="AS28" i="5"/>
  <c r="AS28" i="19"/>
  <c r="J14" i="3"/>
  <c r="AT28" i="5"/>
  <c r="AT28" i="19"/>
  <c r="AU28" i="19"/>
  <c r="AV28" i="19"/>
  <c r="AW28" i="19"/>
  <c r="AX28" i="19"/>
  <c r="AY28" i="19"/>
  <c r="AZ28" i="19"/>
  <c r="BA28" i="19"/>
  <c r="BB28" i="19"/>
  <c r="BC28" i="19"/>
  <c r="BD28" i="19"/>
  <c r="C15" i="3"/>
  <c r="AM29" i="5"/>
  <c r="AM29" i="19"/>
  <c r="D15" i="3"/>
  <c r="AN29" i="5"/>
  <c r="AN29" i="19"/>
  <c r="E15" i="3"/>
  <c r="AO29" i="5"/>
  <c r="AO29" i="19"/>
  <c r="F15" i="3"/>
  <c r="AP29" i="5"/>
  <c r="AP29" i="19"/>
  <c r="G15" i="3"/>
  <c r="AQ29" i="5"/>
  <c r="AQ29" i="19"/>
  <c r="H15" i="3"/>
  <c r="AR29" i="5"/>
  <c r="AR29" i="19"/>
  <c r="I15" i="3"/>
  <c r="AS29" i="5"/>
  <c r="AS29" i="19"/>
  <c r="J15" i="3"/>
  <c r="AT29" i="5"/>
  <c r="AT29" i="19"/>
  <c r="AU29" i="19"/>
  <c r="AV29" i="19"/>
  <c r="AW29" i="19"/>
  <c r="AX29" i="19"/>
  <c r="AY29" i="19"/>
  <c r="AZ29" i="19"/>
  <c r="BA29" i="19"/>
  <c r="BB29" i="19"/>
  <c r="BC29" i="19"/>
  <c r="BD29" i="19"/>
  <c r="C16" i="3"/>
  <c r="AM30" i="5"/>
  <c r="AM30" i="19"/>
  <c r="D16" i="3"/>
  <c r="AN30" i="5"/>
  <c r="AN30" i="19"/>
  <c r="E16" i="3"/>
  <c r="AO30" i="5"/>
  <c r="AO30" i="19"/>
  <c r="F16" i="3"/>
  <c r="AP30" i="5"/>
  <c r="AP30" i="19"/>
  <c r="G16" i="3"/>
  <c r="AQ30" i="5"/>
  <c r="AQ30" i="19"/>
  <c r="H16" i="3"/>
  <c r="AR30" i="5"/>
  <c r="AR30" i="19"/>
  <c r="I16" i="3"/>
  <c r="AS30" i="5"/>
  <c r="AS30" i="19"/>
  <c r="J16" i="3"/>
  <c r="AT30" i="5"/>
  <c r="AT30" i="19"/>
  <c r="AU30" i="19"/>
  <c r="AV30" i="19"/>
  <c r="AW30" i="19"/>
  <c r="AX30" i="19"/>
  <c r="AY30" i="19"/>
  <c r="AZ30" i="19"/>
  <c r="BA30" i="19"/>
  <c r="BB30" i="19"/>
  <c r="BC30" i="19"/>
  <c r="BD30" i="19"/>
  <c r="C17" i="3"/>
  <c r="AM31" i="5"/>
  <c r="AM31" i="19"/>
  <c r="D17" i="3"/>
  <c r="AN31" i="5"/>
  <c r="AN31" i="19"/>
  <c r="E17" i="3"/>
  <c r="AO31" i="5"/>
  <c r="AO31" i="19"/>
  <c r="F17" i="3"/>
  <c r="AP31" i="5"/>
  <c r="AP31" i="19"/>
  <c r="G17" i="3"/>
  <c r="AQ31" i="5"/>
  <c r="AQ31" i="19"/>
  <c r="H17" i="3"/>
  <c r="AR31" i="5"/>
  <c r="AR31" i="19"/>
  <c r="I17" i="3"/>
  <c r="AS31" i="5"/>
  <c r="AS31" i="19"/>
  <c r="J17" i="3"/>
  <c r="AT31" i="5"/>
  <c r="AT31" i="19"/>
  <c r="AU31" i="19"/>
  <c r="AV31" i="19"/>
  <c r="AW31" i="19"/>
  <c r="AX31" i="19"/>
  <c r="AY31" i="19"/>
  <c r="AZ31" i="19"/>
  <c r="BA31" i="19"/>
  <c r="BB31" i="19"/>
  <c r="BC31" i="19"/>
  <c r="BD31" i="19"/>
  <c r="C18" i="3"/>
  <c r="AM32" i="5"/>
  <c r="AM32" i="19"/>
  <c r="D18" i="3"/>
  <c r="AN32" i="5"/>
  <c r="AN32" i="19"/>
  <c r="E18" i="3"/>
  <c r="AO32" i="5"/>
  <c r="AO32" i="19"/>
  <c r="F18" i="3"/>
  <c r="AP32" i="5"/>
  <c r="AP32" i="19"/>
  <c r="G18" i="3"/>
  <c r="AQ32" i="5"/>
  <c r="AQ32" i="19"/>
  <c r="H18" i="3"/>
  <c r="AR32" i="5"/>
  <c r="AR32" i="19"/>
  <c r="I18" i="3"/>
  <c r="AS32" i="5"/>
  <c r="AS32" i="19"/>
  <c r="J18" i="3"/>
  <c r="AT32" i="5"/>
  <c r="AT32" i="19"/>
  <c r="AU32" i="19"/>
  <c r="AV32" i="19"/>
  <c r="AW32" i="19"/>
  <c r="AX32" i="19"/>
  <c r="AY32" i="19"/>
  <c r="AZ32" i="19"/>
  <c r="BA32" i="19"/>
  <c r="BB32" i="19"/>
  <c r="BC32" i="19"/>
  <c r="BD32" i="19"/>
  <c r="C19" i="3"/>
  <c r="AM33" i="5"/>
  <c r="AM33" i="19"/>
  <c r="D19" i="3"/>
  <c r="AN33" i="5"/>
  <c r="AN33" i="19"/>
  <c r="E19" i="3"/>
  <c r="AO33" i="5"/>
  <c r="AO33" i="19"/>
  <c r="F19" i="3"/>
  <c r="AP33" i="5"/>
  <c r="AP33" i="19"/>
  <c r="G19" i="3"/>
  <c r="AQ33" i="5"/>
  <c r="AQ33" i="19"/>
  <c r="H19" i="3"/>
  <c r="AR33" i="5"/>
  <c r="AR33" i="19"/>
  <c r="I19" i="3"/>
  <c r="AS33" i="5"/>
  <c r="AS33" i="19"/>
  <c r="J19" i="3"/>
  <c r="AT33" i="5"/>
  <c r="AT33" i="19"/>
  <c r="AU33" i="19"/>
  <c r="AV33" i="19"/>
  <c r="AW33" i="19"/>
  <c r="AX33" i="19"/>
  <c r="AY33" i="19"/>
  <c r="AZ33" i="19"/>
  <c r="BA33" i="19"/>
  <c r="BB33" i="19"/>
  <c r="BC33" i="19"/>
  <c r="BD33" i="19"/>
  <c r="C20" i="3"/>
  <c r="AM34" i="5"/>
  <c r="AM34" i="19"/>
  <c r="D20" i="3"/>
  <c r="AN34" i="5"/>
  <c r="AN34" i="19"/>
  <c r="E20" i="3"/>
  <c r="AO34" i="5"/>
  <c r="AO34" i="19"/>
  <c r="F20" i="3"/>
  <c r="AP34" i="5"/>
  <c r="AP34" i="19"/>
  <c r="G20" i="3"/>
  <c r="AQ34" i="5"/>
  <c r="AQ34" i="19"/>
  <c r="H20" i="3"/>
  <c r="AR34" i="5"/>
  <c r="AR34" i="19"/>
  <c r="I20" i="3"/>
  <c r="AS34" i="5"/>
  <c r="AS34" i="19"/>
  <c r="J20" i="3"/>
  <c r="AT34" i="5"/>
  <c r="AT34" i="19"/>
  <c r="AU34" i="19"/>
  <c r="AV34" i="19"/>
  <c r="AW34" i="19"/>
  <c r="AX34" i="19"/>
  <c r="AY34" i="19"/>
  <c r="AZ34" i="19"/>
  <c r="BA34" i="19"/>
  <c r="BB34" i="19"/>
  <c r="BC34" i="19"/>
  <c r="BD34" i="19"/>
  <c r="C21" i="3"/>
  <c r="AM35" i="5"/>
  <c r="AM35" i="19"/>
  <c r="D21" i="3"/>
  <c r="AN35" i="5"/>
  <c r="AN35" i="19"/>
  <c r="E21" i="3"/>
  <c r="AO35" i="5"/>
  <c r="AO35" i="19"/>
  <c r="F21" i="3"/>
  <c r="AP35" i="5"/>
  <c r="AP35" i="19"/>
  <c r="G21" i="3"/>
  <c r="AQ35" i="5"/>
  <c r="AQ35" i="19"/>
  <c r="H21" i="3"/>
  <c r="AR35" i="5"/>
  <c r="AR35" i="19"/>
  <c r="I21" i="3"/>
  <c r="AS35" i="5"/>
  <c r="AS35" i="19"/>
  <c r="J21" i="3"/>
  <c r="AT35" i="5"/>
  <c r="AT35" i="19"/>
  <c r="AU35" i="19"/>
  <c r="AV35" i="19"/>
  <c r="AW35" i="19"/>
  <c r="AX35" i="19"/>
  <c r="AY35" i="19"/>
  <c r="AZ35" i="19"/>
  <c r="BA35" i="19"/>
  <c r="BB35" i="19"/>
  <c r="BC35" i="19"/>
  <c r="BD35" i="19"/>
  <c r="C22" i="3"/>
  <c r="AM36" i="5"/>
  <c r="AM36" i="19"/>
  <c r="D22" i="3"/>
  <c r="AN36" i="5"/>
  <c r="AN36" i="19"/>
  <c r="E22" i="3"/>
  <c r="AO36" i="5"/>
  <c r="AO36" i="19"/>
  <c r="F22" i="3"/>
  <c r="AP36" i="5"/>
  <c r="AP36" i="19"/>
  <c r="G22" i="3"/>
  <c r="AQ36" i="5"/>
  <c r="AQ36" i="19"/>
  <c r="H22" i="3"/>
  <c r="AR36" i="5"/>
  <c r="AR36" i="19"/>
  <c r="I22" i="3"/>
  <c r="AS36" i="5"/>
  <c r="AS36" i="19"/>
  <c r="J22" i="3"/>
  <c r="AT36" i="5"/>
  <c r="AT36" i="19"/>
  <c r="AU36" i="19"/>
  <c r="AV36" i="19"/>
  <c r="AW36" i="19"/>
  <c r="AX36" i="19"/>
  <c r="AY36" i="19"/>
  <c r="AZ36" i="19"/>
  <c r="BA36" i="19"/>
  <c r="BB36" i="19"/>
  <c r="BC36" i="19"/>
  <c r="BD36" i="19"/>
  <c r="AM37" i="19"/>
  <c r="AN37" i="19"/>
  <c r="AO37" i="19"/>
  <c r="AP37" i="19"/>
  <c r="AQ37" i="19"/>
  <c r="AR37" i="19"/>
  <c r="AS37" i="19"/>
  <c r="AT37" i="19"/>
  <c r="AU37" i="19"/>
  <c r="AV37" i="19"/>
  <c r="AW37" i="19"/>
  <c r="AX37" i="19"/>
  <c r="AY37" i="19"/>
  <c r="AZ37" i="19"/>
  <c r="BA37" i="19"/>
  <c r="BB37" i="19"/>
  <c r="BC37" i="19"/>
  <c r="BD37" i="19"/>
  <c r="AM38" i="19"/>
  <c r="AN38" i="19"/>
  <c r="AO38" i="19"/>
  <c r="AP38" i="19"/>
  <c r="AQ38" i="19"/>
  <c r="AR38" i="19"/>
  <c r="AS38" i="19"/>
  <c r="AT38" i="19"/>
  <c r="AU38" i="19"/>
  <c r="AV38" i="19"/>
  <c r="AW38" i="19"/>
  <c r="AX38" i="19"/>
  <c r="AY38" i="19"/>
  <c r="AZ38" i="19"/>
  <c r="BA38" i="19"/>
  <c r="BB38" i="19"/>
  <c r="BC38" i="19"/>
  <c r="BD38" i="19"/>
  <c r="AM39" i="19"/>
  <c r="AN39" i="19"/>
  <c r="AO39" i="19"/>
  <c r="AP39" i="19"/>
  <c r="AQ39" i="19"/>
  <c r="AR39" i="19"/>
  <c r="AS39" i="19"/>
  <c r="AT39" i="19"/>
  <c r="AU39" i="19"/>
  <c r="AV39" i="19"/>
  <c r="AW39" i="19"/>
  <c r="AX39" i="19"/>
  <c r="AY39" i="19"/>
  <c r="AZ39" i="19"/>
  <c r="BA39" i="19"/>
  <c r="BB39" i="19"/>
  <c r="BC39" i="19"/>
  <c r="BD39" i="19"/>
  <c r="AM40" i="19"/>
  <c r="AN40" i="19"/>
  <c r="AO40" i="19"/>
  <c r="AP40" i="19"/>
  <c r="AQ40" i="19"/>
  <c r="AR40" i="19"/>
  <c r="AS40" i="19"/>
  <c r="AT40" i="19"/>
  <c r="AU40" i="19"/>
  <c r="AV40" i="19"/>
  <c r="AW40" i="19"/>
  <c r="AX40" i="19"/>
  <c r="AY40" i="19"/>
  <c r="AZ40" i="19"/>
  <c r="BA40" i="19"/>
  <c r="BB40" i="19"/>
  <c r="BC40" i="19"/>
  <c r="BD40" i="19"/>
  <c r="AM41" i="19"/>
  <c r="AN41" i="19"/>
  <c r="AO41" i="19"/>
  <c r="AP41" i="19"/>
  <c r="AQ41" i="19"/>
  <c r="AR41" i="19"/>
  <c r="AS41" i="19"/>
  <c r="AT41" i="19"/>
  <c r="AU41" i="19"/>
  <c r="AV41" i="19"/>
  <c r="AW41" i="19"/>
  <c r="AX41" i="19"/>
  <c r="AY41" i="19"/>
  <c r="AZ41" i="19"/>
  <c r="BA41" i="19"/>
  <c r="BB41" i="19"/>
  <c r="BC41" i="19"/>
  <c r="BD41" i="19"/>
  <c r="AM42" i="19"/>
  <c r="AN42" i="19"/>
  <c r="AO42" i="19"/>
  <c r="AP42" i="19"/>
  <c r="AQ42" i="19"/>
  <c r="AR42" i="19"/>
  <c r="AS42" i="19"/>
  <c r="AT42" i="19"/>
  <c r="AU42" i="19"/>
  <c r="AV42" i="19"/>
  <c r="AW42" i="19"/>
  <c r="AX42" i="19"/>
  <c r="AY42" i="19"/>
  <c r="AZ42" i="19"/>
  <c r="BA42" i="19"/>
  <c r="BB42" i="19"/>
  <c r="BC42" i="19"/>
  <c r="BD42" i="19"/>
  <c r="AM43" i="19"/>
  <c r="AN43" i="19"/>
  <c r="AO43" i="19"/>
  <c r="AP43" i="19"/>
  <c r="AQ43" i="19"/>
  <c r="AR43" i="19"/>
  <c r="AS43" i="19"/>
  <c r="AT43" i="19"/>
  <c r="AU43" i="19"/>
  <c r="AV43" i="19"/>
  <c r="AW43" i="19"/>
  <c r="AX43" i="19"/>
  <c r="AY43" i="19"/>
  <c r="AZ43" i="19"/>
  <c r="BA43" i="19"/>
  <c r="BB43" i="19"/>
  <c r="BC43" i="19"/>
  <c r="BD43" i="19"/>
  <c r="AM44" i="19"/>
  <c r="AN44" i="19"/>
  <c r="AO44" i="19"/>
  <c r="AP44" i="19"/>
  <c r="AQ44" i="19"/>
  <c r="AR44" i="19"/>
  <c r="AS44" i="19"/>
  <c r="AT44" i="19"/>
  <c r="AU44" i="19"/>
  <c r="AV44" i="19"/>
  <c r="AW44" i="19"/>
  <c r="AX44" i="19"/>
  <c r="AY44" i="19"/>
  <c r="AZ44" i="19"/>
  <c r="BA44" i="19"/>
  <c r="BB44" i="19"/>
  <c r="BC44" i="19"/>
  <c r="BD44" i="19"/>
  <c r="AM45" i="19"/>
  <c r="AN45" i="19"/>
  <c r="AO45" i="19"/>
  <c r="AP45" i="19"/>
  <c r="AQ45" i="19"/>
  <c r="AR45" i="19"/>
  <c r="AS45" i="19"/>
  <c r="AT45" i="19"/>
  <c r="AU45" i="19"/>
  <c r="AV45" i="19"/>
  <c r="AW45" i="19"/>
  <c r="AX45" i="19"/>
  <c r="AY45" i="19"/>
  <c r="AZ45" i="19"/>
  <c r="BA45" i="19"/>
  <c r="BB45" i="19"/>
  <c r="BC45" i="19"/>
  <c r="BD45" i="19"/>
  <c r="AM46" i="19"/>
  <c r="AN46" i="19"/>
  <c r="AO46" i="19"/>
  <c r="AP46" i="19"/>
  <c r="AQ46" i="19"/>
  <c r="AR46" i="19"/>
  <c r="AS46" i="19"/>
  <c r="AT46" i="19"/>
  <c r="AU46" i="19"/>
  <c r="AV46" i="19"/>
  <c r="AW46" i="19"/>
  <c r="AX46" i="19"/>
  <c r="AY46" i="19"/>
  <c r="AZ46" i="19"/>
  <c r="BA46" i="19"/>
  <c r="BB46" i="19"/>
  <c r="BC46" i="19"/>
  <c r="BD46" i="19"/>
  <c r="AM47" i="19"/>
  <c r="AN47" i="19"/>
  <c r="AO47" i="19"/>
  <c r="AP47" i="19"/>
  <c r="AQ47" i="19"/>
  <c r="AR47" i="19"/>
  <c r="AS47" i="19"/>
  <c r="AT47" i="19"/>
  <c r="AU47" i="19"/>
  <c r="AV47" i="19"/>
  <c r="AW47" i="19"/>
  <c r="AX47" i="19"/>
  <c r="AY47" i="19"/>
  <c r="AZ47" i="19"/>
  <c r="BA47" i="19"/>
  <c r="BB47" i="19"/>
  <c r="BC47" i="19"/>
  <c r="BD47" i="19"/>
  <c r="AM48" i="19"/>
  <c r="AN48" i="19"/>
  <c r="AO48" i="19"/>
  <c r="AP48" i="19"/>
  <c r="AQ48" i="19"/>
  <c r="AR48" i="19"/>
  <c r="AS48" i="19"/>
  <c r="AT48" i="19"/>
  <c r="AU48" i="19"/>
  <c r="AV48" i="19"/>
  <c r="AW48" i="19"/>
  <c r="AX48" i="19"/>
  <c r="AY48" i="19"/>
  <c r="AZ48" i="19"/>
  <c r="BA48" i="19"/>
  <c r="BB48" i="19"/>
  <c r="BC48" i="19"/>
  <c r="BD48" i="19"/>
  <c r="AM49" i="19"/>
  <c r="AN49" i="19"/>
  <c r="AO49" i="19"/>
  <c r="AP49" i="19"/>
  <c r="AQ49" i="19"/>
  <c r="AR49" i="19"/>
  <c r="AS49" i="19"/>
  <c r="AT49" i="19"/>
  <c r="AU49" i="19"/>
  <c r="AV49" i="19"/>
  <c r="AW49" i="19"/>
  <c r="AX49" i="19"/>
  <c r="AY49" i="19"/>
  <c r="AZ49" i="19"/>
  <c r="BA49" i="19"/>
  <c r="BB49" i="19"/>
  <c r="BC49" i="19"/>
  <c r="BD49" i="19"/>
  <c r="AM50" i="19"/>
  <c r="AN50" i="19"/>
  <c r="AO50" i="19"/>
  <c r="AP50" i="19"/>
  <c r="AQ50" i="19"/>
  <c r="AR50" i="19"/>
  <c r="AS50" i="19"/>
  <c r="AT50" i="19"/>
  <c r="AU50" i="19"/>
  <c r="AV50" i="19"/>
  <c r="AW50" i="19"/>
  <c r="AX50" i="19"/>
  <c r="AY50" i="19"/>
  <c r="AZ50" i="19"/>
  <c r="BA50" i="19"/>
  <c r="BB50" i="19"/>
  <c r="BC50" i="19"/>
  <c r="BD50" i="19"/>
  <c r="AM51" i="19"/>
  <c r="AN51" i="19"/>
  <c r="AO51" i="19"/>
  <c r="AP51" i="19"/>
  <c r="AQ51" i="19"/>
  <c r="AR51" i="19"/>
  <c r="AS51" i="19"/>
  <c r="AT51" i="19"/>
  <c r="AU51" i="19"/>
  <c r="AV51" i="19"/>
  <c r="AW51" i="19"/>
  <c r="AX51" i="19"/>
  <c r="AY51" i="19"/>
  <c r="AZ51" i="19"/>
  <c r="BA51" i="19"/>
  <c r="BB51" i="19"/>
  <c r="BC51" i="19"/>
  <c r="BD51" i="19"/>
  <c r="AM52" i="19"/>
  <c r="AN52" i="19"/>
  <c r="AO52" i="19"/>
  <c r="AP52" i="19"/>
  <c r="AQ52" i="19"/>
  <c r="AR52" i="19"/>
  <c r="AS52" i="19"/>
  <c r="AT52" i="19"/>
  <c r="AU52" i="19"/>
  <c r="AV52" i="19"/>
  <c r="AW52" i="19"/>
  <c r="AX52" i="19"/>
  <c r="AY52" i="19"/>
  <c r="AZ52" i="19"/>
  <c r="BA52" i="19"/>
  <c r="BB52" i="19"/>
  <c r="BC52" i="19"/>
  <c r="BD52" i="19"/>
  <c r="AM53" i="19"/>
  <c r="AN53" i="19"/>
  <c r="AO53" i="19"/>
  <c r="AP53" i="19"/>
  <c r="AQ53" i="19"/>
  <c r="AR53" i="19"/>
  <c r="AS53" i="19"/>
  <c r="AT53" i="19"/>
  <c r="AU53" i="19"/>
  <c r="AV53" i="19"/>
  <c r="I32" i="14"/>
  <c r="AW53" i="5"/>
  <c r="AW53" i="19"/>
  <c r="I31" i="14"/>
  <c r="AX53" i="5"/>
  <c r="AX53" i="19"/>
  <c r="AY53" i="19"/>
  <c r="F32" i="14"/>
  <c r="AZ53" i="5"/>
  <c r="AZ53" i="19"/>
  <c r="BA53" i="19"/>
  <c r="BB53" i="19"/>
  <c r="BC53" i="19"/>
  <c r="BD53" i="19"/>
  <c r="AM54" i="19"/>
  <c r="AN54" i="19"/>
  <c r="AO54" i="19"/>
  <c r="AP54" i="19"/>
  <c r="AQ54" i="19"/>
  <c r="AR54" i="19"/>
  <c r="AS54" i="19"/>
  <c r="AT54" i="19"/>
  <c r="K42" i="1"/>
  <c r="E56" i="14"/>
  <c r="AB47" i="5"/>
  <c r="K43" i="1"/>
  <c r="F56" i="14"/>
  <c r="AC47" i="5"/>
  <c r="K44" i="1"/>
  <c r="G56" i="14"/>
  <c r="AD47" i="5"/>
  <c r="K45" i="1"/>
  <c r="H56" i="14"/>
  <c r="AE47" i="5"/>
  <c r="K46" i="1"/>
  <c r="I56" i="14"/>
  <c r="AF47" i="5"/>
  <c r="K47" i="1"/>
  <c r="J56" i="14"/>
  <c r="AG47" i="5"/>
  <c r="K48" i="1"/>
  <c r="K56" i="14"/>
  <c r="AH47" i="5"/>
  <c r="K49" i="1"/>
  <c r="L56" i="14"/>
  <c r="AI47" i="5"/>
  <c r="K50" i="1"/>
  <c r="M56" i="14"/>
  <c r="AJ47" i="5"/>
  <c r="BF47" i="5"/>
  <c r="AU54" i="5"/>
  <c r="AU54" i="19"/>
  <c r="AV54" i="19"/>
  <c r="AW54" i="19"/>
  <c r="AX54" i="19"/>
  <c r="AY54" i="19"/>
  <c r="AZ54" i="19"/>
  <c r="BA54" i="19"/>
  <c r="BB54" i="19"/>
  <c r="BC54" i="19"/>
  <c r="BD54" i="19"/>
  <c r="AM55" i="19"/>
  <c r="AN55" i="19"/>
  <c r="AO55" i="19"/>
  <c r="AP55" i="19"/>
  <c r="AQ55" i="19"/>
  <c r="AR55" i="19"/>
  <c r="AS55" i="19"/>
  <c r="AT55" i="19"/>
  <c r="AU55" i="19"/>
  <c r="E55" i="14"/>
  <c r="F55" i="14"/>
  <c r="G55" i="14"/>
  <c r="H55" i="14"/>
  <c r="I55" i="14"/>
  <c r="J55" i="14"/>
  <c r="K55" i="14"/>
  <c r="L55" i="14"/>
  <c r="M55" i="14"/>
  <c r="N55" i="14"/>
  <c r="AV55" i="5"/>
  <c r="AV55" i="19"/>
  <c r="AW55" i="19"/>
  <c r="AX55" i="19"/>
  <c r="I1" i="14"/>
  <c r="F30" i="14"/>
  <c r="F31" i="14"/>
  <c r="AY55" i="5"/>
  <c r="AY55" i="19"/>
  <c r="AZ55" i="19"/>
  <c r="BA55" i="19"/>
  <c r="BB55" i="19"/>
  <c r="BC55" i="19"/>
  <c r="BD55" i="19"/>
  <c r="AM56" i="19"/>
  <c r="AN56" i="19"/>
  <c r="AO56" i="19"/>
  <c r="AP56" i="19"/>
  <c r="AQ56" i="19"/>
  <c r="AR56" i="19"/>
  <c r="AS56" i="19"/>
  <c r="AT56" i="19"/>
  <c r="AU56" i="19"/>
  <c r="AV56" i="19"/>
  <c r="AW56" i="19"/>
  <c r="AX56" i="19"/>
  <c r="AY56" i="19"/>
  <c r="AZ56" i="19"/>
  <c r="BD58" i="5"/>
  <c r="BA56" i="5"/>
  <c r="BA56" i="19"/>
  <c r="BB56" i="19"/>
  <c r="BC56" i="19"/>
  <c r="BD56" i="19"/>
  <c r="AM57" i="19"/>
  <c r="AN57" i="19"/>
  <c r="AO57" i="19"/>
  <c r="AP57" i="19"/>
  <c r="AQ57" i="19"/>
  <c r="AR57" i="19"/>
  <c r="AS57" i="19"/>
  <c r="AT57" i="19"/>
  <c r="AU57" i="19"/>
  <c r="AV57" i="19"/>
  <c r="AW57" i="19"/>
  <c r="AX57" i="19"/>
  <c r="AY57" i="19"/>
  <c r="AZ57" i="19"/>
  <c r="BA57" i="19"/>
  <c r="BB57" i="19"/>
  <c r="BC57" i="19"/>
  <c r="BD57" i="19"/>
  <c r="B1" i="19"/>
  <c r="C1" i="19"/>
  <c r="D1" i="19"/>
  <c r="E1" i="19"/>
  <c r="F1" i="19"/>
  <c r="G1" i="19"/>
  <c r="H1" i="19"/>
  <c r="I1" i="19"/>
  <c r="J1" i="19"/>
  <c r="K1" i="19"/>
  <c r="L1" i="19"/>
  <c r="M1" i="19"/>
  <c r="N1" i="19"/>
  <c r="O1" i="19"/>
  <c r="P1" i="19"/>
  <c r="Q1" i="19"/>
  <c r="R1" i="19"/>
  <c r="S1" i="19"/>
  <c r="T1" i="19"/>
  <c r="U1" i="19"/>
  <c r="V1" i="19"/>
  <c r="W1" i="19"/>
  <c r="X1" i="19"/>
  <c r="Y1" i="19"/>
  <c r="Z1" i="19"/>
  <c r="AA1" i="19"/>
  <c r="AB1" i="19"/>
  <c r="AC1" i="19"/>
  <c r="AD1" i="19"/>
  <c r="AE1" i="19"/>
  <c r="AF1" i="19"/>
  <c r="AG1" i="19"/>
  <c r="AH1" i="19"/>
  <c r="AI1" i="19"/>
  <c r="AJ1" i="19"/>
  <c r="AK1" i="19"/>
  <c r="AL1" i="19"/>
  <c r="B79" i="8"/>
  <c r="C79" i="8"/>
  <c r="L2" i="7"/>
  <c r="B18" i="5"/>
  <c r="B19" i="5"/>
  <c r="B20" i="5"/>
  <c r="B21" i="5"/>
  <c r="B22" i="5"/>
  <c r="B23" i="5"/>
  <c r="B24" i="5"/>
  <c r="B25" i="5"/>
  <c r="B26" i="5"/>
  <c r="K2" i="16"/>
  <c r="F2" i="16"/>
  <c r="J2" i="16"/>
  <c r="L2" i="16"/>
  <c r="B27" i="5"/>
  <c r="B38" i="5"/>
  <c r="B39" i="5"/>
  <c r="B40" i="5"/>
  <c r="B41" i="5"/>
  <c r="B42" i="5"/>
  <c r="B43" i="5"/>
  <c r="B44" i="5"/>
  <c r="B45" i="5"/>
  <c r="B46" i="5"/>
  <c r="K32" i="14"/>
  <c r="I4" i="14"/>
  <c r="I19" i="14"/>
  <c r="L4" i="14"/>
  <c r="E38" i="14"/>
  <c r="B49" i="5"/>
  <c r="E39" i="14"/>
  <c r="B50" i="5"/>
  <c r="E35" i="14"/>
  <c r="B51" i="5"/>
  <c r="E36" i="14"/>
  <c r="B52" i="5"/>
  <c r="B80" i="8"/>
  <c r="C80" i="8"/>
  <c r="L3" i="7"/>
  <c r="B81" i="8"/>
  <c r="C81" i="8"/>
  <c r="B101" i="8"/>
  <c r="L4" i="7"/>
  <c r="B82" i="8"/>
  <c r="C82" i="8"/>
  <c r="B102" i="8"/>
  <c r="L5" i="7"/>
  <c r="B83" i="8"/>
  <c r="C83" i="8"/>
  <c r="B103" i="8"/>
  <c r="L6" i="7"/>
  <c r="B84" i="8"/>
  <c r="C84" i="8"/>
  <c r="B104" i="8"/>
  <c r="L7" i="7"/>
  <c r="B85" i="8"/>
  <c r="C85" i="8"/>
  <c r="B105" i="8"/>
  <c r="L8" i="7"/>
  <c r="B86" i="8"/>
  <c r="C86" i="8"/>
  <c r="B106" i="8"/>
  <c r="L9" i="7"/>
  <c r="B87" i="8"/>
  <c r="C87" i="8"/>
  <c r="B107" i="8"/>
  <c r="L10" i="7"/>
  <c r="B88" i="8"/>
  <c r="C88" i="8"/>
  <c r="B108" i="8"/>
  <c r="L11" i="7"/>
  <c r="B89" i="8"/>
  <c r="C89" i="8"/>
  <c r="B109" i="8"/>
  <c r="L12" i="7"/>
  <c r="B90" i="8"/>
  <c r="C90" i="8"/>
  <c r="B110" i="8"/>
  <c r="L13" i="7"/>
  <c r="B91" i="8"/>
  <c r="C91" i="8"/>
  <c r="B111" i="8"/>
  <c r="L14" i="7"/>
  <c r="B92" i="8"/>
  <c r="C92" i="8"/>
  <c r="B112" i="8"/>
  <c r="L15" i="7"/>
  <c r="B93" i="8"/>
  <c r="C93" i="8"/>
  <c r="B113" i="8"/>
  <c r="L16" i="7"/>
  <c r="B94" i="8"/>
  <c r="C94" i="8"/>
  <c r="B114" i="8"/>
  <c r="L17" i="7"/>
  <c r="L18" i="7"/>
  <c r="L22" i="7"/>
  <c r="B2" i="5"/>
  <c r="B2" i="19"/>
  <c r="D79" i="8"/>
  <c r="E79" i="8"/>
  <c r="F79" i="8"/>
  <c r="M2" i="7"/>
  <c r="C19" i="5"/>
  <c r="C20" i="5"/>
  <c r="C21" i="5"/>
  <c r="C22" i="5"/>
  <c r="C23" i="5"/>
  <c r="C24" i="5"/>
  <c r="C25" i="5"/>
  <c r="C26" i="5"/>
  <c r="F3" i="16"/>
  <c r="J3" i="16"/>
  <c r="C39" i="5"/>
  <c r="C40" i="5"/>
  <c r="C41" i="5"/>
  <c r="C42" i="5"/>
  <c r="C43" i="5"/>
  <c r="C44" i="5"/>
  <c r="C45" i="5"/>
  <c r="C46" i="5"/>
  <c r="I5" i="14"/>
  <c r="L5" i="14"/>
  <c r="F38" i="14"/>
  <c r="C49" i="5"/>
  <c r="F39" i="14"/>
  <c r="C50" i="5"/>
  <c r="F35" i="14"/>
  <c r="C51" i="5"/>
  <c r="F36" i="14"/>
  <c r="C52" i="5"/>
  <c r="D80" i="8"/>
  <c r="E80" i="8"/>
  <c r="F80" i="8"/>
  <c r="C100" i="8"/>
  <c r="M3" i="7"/>
  <c r="D81" i="8"/>
  <c r="E81" i="8"/>
  <c r="F81" i="8"/>
  <c r="C101" i="8"/>
  <c r="M4" i="7"/>
  <c r="D82" i="8"/>
  <c r="E82" i="8"/>
  <c r="F82" i="8"/>
  <c r="C102" i="8"/>
  <c r="M5" i="7"/>
  <c r="D83" i="8"/>
  <c r="E83" i="8"/>
  <c r="F83" i="8"/>
  <c r="C103" i="8"/>
  <c r="M6" i="7"/>
  <c r="D84" i="8"/>
  <c r="E84" i="8"/>
  <c r="F84" i="8"/>
  <c r="C104" i="8"/>
  <c r="M7" i="7"/>
  <c r="D85" i="8"/>
  <c r="E85" i="8"/>
  <c r="F85" i="8"/>
  <c r="C105" i="8"/>
  <c r="M8" i="7"/>
  <c r="D86" i="8"/>
  <c r="E86" i="8"/>
  <c r="F86" i="8"/>
  <c r="C106" i="8"/>
  <c r="M9" i="7"/>
  <c r="D87" i="8"/>
  <c r="E87" i="8"/>
  <c r="F87" i="8"/>
  <c r="C107" i="8"/>
  <c r="M10" i="7"/>
  <c r="D88" i="8"/>
  <c r="E88" i="8"/>
  <c r="F88" i="8"/>
  <c r="C108" i="8"/>
  <c r="M11" i="7"/>
  <c r="D89" i="8"/>
  <c r="E89" i="8"/>
  <c r="F89" i="8"/>
  <c r="C109" i="8"/>
  <c r="M12" i="7"/>
  <c r="D90" i="8"/>
  <c r="E90" i="8"/>
  <c r="F90" i="8"/>
  <c r="C110" i="8"/>
  <c r="M13" i="7"/>
  <c r="D91" i="8"/>
  <c r="E91" i="8"/>
  <c r="F91" i="8"/>
  <c r="C111" i="8"/>
  <c r="M14" i="7"/>
  <c r="D92" i="8"/>
  <c r="E92" i="8"/>
  <c r="F92" i="8"/>
  <c r="C112" i="8"/>
  <c r="M15" i="7"/>
  <c r="D93" i="8"/>
  <c r="E93" i="8"/>
  <c r="F93" i="8"/>
  <c r="C113" i="8"/>
  <c r="M16" i="7"/>
  <c r="D94" i="8"/>
  <c r="E94" i="8"/>
  <c r="F94" i="8"/>
  <c r="C114" i="8"/>
  <c r="M17" i="7"/>
  <c r="M18" i="7"/>
  <c r="M22" i="7"/>
  <c r="M28" i="7"/>
  <c r="C2" i="5"/>
  <c r="C2" i="19"/>
  <c r="G79" i="8"/>
  <c r="D99" i="8"/>
  <c r="N2" i="7"/>
  <c r="D18" i="5"/>
  <c r="D19" i="5"/>
  <c r="D20" i="5"/>
  <c r="D21" i="5"/>
  <c r="D22" i="5"/>
  <c r="D23" i="5"/>
  <c r="D24" i="5"/>
  <c r="D25" i="5"/>
  <c r="D26" i="5"/>
  <c r="K4" i="16"/>
  <c r="F4" i="16"/>
  <c r="F5" i="16"/>
  <c r="F6" i="16"/>
  <c r="F7" i="16"/>
  <c r="J4" i="16"/>
  <c r="L4" i="16"/>
  <c r="D27" i="5"/>
  <c r="D38" i="5"/>
  <c r="D39" i="5"/>
  <c r="D40" i="5"/>
  <c r="D41" i="5"/>
  <c r="D42" i="5"/>
  <c r="D43" i="5"/>
  <c r="D44" i="5"/>
  <c r="D45" i="5"/>
  <c r="D46" i="5"/>
  <c r="I6" i="14"/>
  <c r="L6" i="14"/>
  <c r="G38" i="14"/>
  <c r="D49" i="5"/>
  <c r="G39" i="14"/>
  <c r="D50" i="5"/>
  <c r="G35" i="14"/>
  <c r="D51" i="5"/>
  <c r="G36" i="14"/>
  <c r="D52" i="5"/>
  <c r="N20" i="7"/>
  <c r="G80" i="8"/>
  <c r="D100" i="8"/>
  <c r="N3" i="7"/>
  <c r="G81" i="8"/>
  <c r="D101" i="8"/>
  <c r="N4" i="7"/>
  <c r="G82" i="8"/>
  <c r="D102" i="8"/>
  <c r="N5" i="7"/>
  <c r="G83" i="8"/>
  <c r="D103" i="8"/>
  <c r="N6" i="7"/>
  <c r="G84" i="8"/>
  <c r="D104" i="8"/>
  <c r="N7" i="7"/>
  <c r="G85" i="8"/>
  <c r="D105" i="8"/>
  <c r="N8" i="7"/>
  <c r="G86" i="8"/>
  <c r="D106" i="8"/>
  <c r="N9" i="7"/>
  <c r="G87" i="8"/>
  <c r="D107" i="8"/>
  <c r="N10" i="7"/>
  <c r="G88" i="8"/>
  <c r="D108" i="8"/>
  <c r="N11" i="7"/>
  <c r="G89" i="8"/>
  <c r="D109" i="8"/>
  <c r="N12" i="7"/>
  <c r="G90" i="8"/>
  <c r="D110" i="8"/>
  <c r="N13" i="7"/>
  <c r="G91" i="8"/>
  <c r="D111" i="8"/>
  <c r="N14" i="7"/>
  <c r="G92" i="8"/>
  <c r="D112" i="8"/>
  <c r="N15" i="7"/>
  <c r="G93" i="8"/>
  <c r="D113" i="8"/>
  <c r="N16" i="7"/>
  <c r="G94" i="8"/>
  <c r="D114" i="8"/>
  <c r="N17" i="7"/>
  <c r="N18" i="7"/>
  <c r="N22" i="7"/>
  <c r="N24" i="7"/>
  <c r="N28" i="7"/>
  <c r="D2" i="5"/>
  <c r="D2" i="19"/>
  <c r="H79" i="8"/>
  <c r="E99" i="8"/>
  <c r="O2" i="7"/>
  <c r="E18" i="5"/>
  <c r="E19" i="5"/>
  <c r="E20" i="5"/>
  <c r="E21" i="5"/>
  <c r="E22" i="5"/>
  <c r="E23" i="5"/>
  <c r="E24" i="5"/>
  <c r="E25" i="5"/>
  <c r="E26" i="5"/>
  <c r="K5" i="16"/>
  <c r="F8" i="16"/>
  <c r="J5" i="16"/>
  <c r="L5" i="16"/>
  <c r="E27" i="5"/>
  <c r="E38" i="5"/>
  <c r="E39" i="5"/>
  <c r="E40" i="5"/>
  <c r="E41" i="5"/>
  <c r="E42" i="5"/>
  <c r="E43" i="5"/>
  <c r="E44" i="5"/>
  <c r="E45" i="5"/>
  <c r="E46" i="5"/>
  <c r="I7" i="14"/>
  <c r="L7" i="14"/>
  <c r="H38" i="14"/>
  <c r="E49" i="5"/>
  <c r="H39" i="14"/>
  <c r="E50" i="5"/>
  <c r="H35" i="14"/>
  <c r="E51" i="5"/>
  <c r="H36" i="14"/>
  <c r="E52" i="5"/>
  <c r="O20" i="7"/>
  <c r="H80" i="8"/>
  <c r="E100" i="8"/>
  <c r="O3" i="7"/>
  <c r="H81" i="8"/>
  <c r="E101" i="8"/>
  <c r="O4" i="7"/>
  <c r="H82" i="8"/>
  <c r="E102" i="8"/>
  <c r="O5" i="7"/>
  <c r="H83" i="8"/>
  <c r="E103" i="8"/>
  <c r="O6" i="7"/>
  <c r="H84" i="8"/>
  <c r="E104" i="8"/>
  <c r="O7" i="7"/>
  <c r="H85" i="8"/>
  <c r="E105" i="8"/>
  <c r="O8" i="7"/>
  <c r="H86" i="8"/>
  <c r="E106" i="8"/>
  <c r="O9" i="7"/>
  <c r="H87" i="8"/>
  <c r="E107" i="8"/>
  <c r="O10" i="7"/>
  <c r="H88" i="8"/>
  <c r="E108" i="8"/>
  <c r="O11" i="7"/>
  <c r="H89" i="8"/>
  <c r="E109" i="8"/>
  <c r="O12" i="7"/>
  <c r="H90" i="8"/>
  <c r="E110" i="8"/>
  <c r="O13" i="7"/>
  <c r="H91" i="8"/>
  <c r="E111" i="8"/>
  <c r="O14" i="7"/>
  <c r="H92" i="8"/>
  <c r="E112" i="8"/>
  <c r="O15" i="7"/>
  <c r="H93" i="8"/>
  <c r="E113" i="8"/>
  <c r="O16" i="7"/>
  <c r="H94" i="8"/>
  <c r="E114" i="8"/>
  <c r="O17" i="7"/>
  <c r="O18" i="7"/>
  <c r="O22" i="7"/>
  <c r="O24" i="7"/>
  <c r="O28" i="7"/>
  <c r="E2" i="5"/>
  <c r="E2" i="19"/>
  <c r="T79" i="8"/>
  <c r="F99" i="8"/>
  <c r="P2" i="7"/>
  <c r="F18" i="5"/>
  <c r="F19" i="5"/>
  <c r="F20" i="5"/>
  <c r="F21" i="5"/>
  <c r="F22" i="5"/>
  <c r="F23" i="5"/>
  <c r="F24" i="5"/>
  <c r="F25" i="5"/>
  <c r="F26" i="5"/>
  <c r="K6" i="16"/>
  <c r="F9" i="16"/>
  <c r="J6" i="16"/>
  <c r="L6" i="16"/>
  <c r="F27" i="5"/>
  <c r="F38" i="5"/>
  <c r="F39" i="5"/>
  <c r="F40" i="5"/>
  <c r="F41" i="5"/>
  <c r="F42" i="5"/>
  <c r="F43" i="5"/>
  <c r="F44" i="5"/>
  <c r="F45" i="5"/>
  <c r="F46" i="5"/>
  <c r="I8" i="14"/>
  <c r="L8" i="14"/>
  <c r="I38" i="14"/>
  <c r="F49" i="5"/>
  <c r="I39" i="14"/>
  <c r="F50" i="5"/>
  <c r="I35" i="14"/>
  <c r="F51" i="5"/>
  <c r="I36" i="14"/>
  <c r="F52" i="5"/>
  <c r="P20" i="7"/>
  <c r="T80" i="8"/>
  <c r="F100" i="8"/>
  <c r="P3" i="7"/>
  <c r="T81" i="8"/>
  <c r="F101" i="8"/>
  <c r="P4" i="7"/>
  <c r="T82" i="8"/>
  <c r="F102" i="8"/>
  <c r="P5" i="7"/>
  <c r="T83" i="8"/>
  <c r="F103" i="8"/>
  <c r="P6" i="7"/>
  <c r="T84" i="8"/>
  <c r="F104" i="8"/>
  <c r="P7" i="7"/>
  <c r="T85" i="8"/>
  <c r="F105" i="8"/>
  <c r="P8" i="7"/>
  <c r="T86" i="8"/>
  <c r="F106" i="8"/>
  <c r="P9" i="7"/>
  <c r="T87" i="8"/>
  <c r="F107" i="8"/>
  <c r="P10" i="7"/>
  <c r="T88" i="8"/>
  <c r="F108" i="8"/>
  <c r="P11" i="7"/>
  <c r="T89" i="8"/>
  <c r="F109" i="8"/>
  <c r="P12" i="7"/>
  <c r="T90" i="8"/>
  <c r="F110" i="8"/>
  <c r="P13" i="7"/>
  <c r="T91" i="8"/>
  <c r="F111" i="8"/>
  <c r="P14" i="7"/>
  <c r="T92" i="8"/>
  <c r="F112" i="8"/>
  <c r="P15" i="7"/>
  <c r="T93" i="8"/>
  <c r="F113" i="8"/>
  <c r="P16" i="7"/>
  <c r="T94" i="8"/>
  <c r="F114" i="8"/>
  <c r="P17" i="7"/>
  <c r="P18" i="7"/>
  <c r="P22" i="7"/>
  <c r="P24" i="7"/>
  <c r="P28" i="7"/>
  <c r="F2" i="5"/>
  <c r="F2" i="19"/>
  <c r="I79" i="8"/>
  <c r="J79" i="8"/>
  <c r="K79" i="8"/>
  <c r="L79" i="8"/>
  <c r="M79" i="8"/>
  <c r="N79" i="8"/>
  <c r="O79" i="8"/>
  <c r="P79" i="8"/>
  <c r="R79" i="8"/>
  <c r="U79" i="8"/>
  <c r="V79" i="8"/>
  <c r="W79" i="8"/>
  <c r="X79" i="8"/>
  <c r="Y79" i="8"/>
  <c r="Z79" i="8"/>
  <c r="AA79" i="8"/>
  <c r="G99" i="8"/>
  <c r="Q2" i="7"/>
  <c r="G18" i="5"/>
  <c r="G19" i="5"/>
  <c r="G20" i="5"/>
  <c r="G21" i="5"/>
  <c r="G22" i="5"/>
  <c r="G23" i="5"/>
  <c r="G24" i="5"/>
  <c r="G25" i="5"/>
  <c r="G26" i="5"/>
  <c r="K7" i="16"/>
  <c r="J7" i="16"/>
  <c r="L7" i="16"/>
  <c r="G27" i="5"/>
  <c r="G38" i="5"/>
  <c r="G39" i="5"/>
  <c r="G40" i="5"/>
  <c r="G41" i="5"/>
  <c r="G42" i="5"/>
  <c r="G43" i="5"/>
  <c r="G44" i="5"/>
  <c r="G45" i="5"/>
  <c r="G46" i="5"/>
  <c r="I9" i="14"/>
  <c r="L9" i="14"/>
  <c r="J38" i="14"/>
  <c r="G49" i="5"/>
  <c r="J39" i="14"/>
  <c r="G50" i="5"/>
  <c r="J35" i="14"/>
  <c r="G51" i="5"/>
  <c r="J36" i="14"/>
  <c r="G52" i="5"/>
  <c r="Q20" i="7"/>
  <c r="I80" i="8"/>
  <c r="J80" i="8"/>
  <c r="K80" i="8"/>
  <c r="L80" i="8"/>
  <c r="M80" i="8"/>
  <c r="N80" i="8"/>
  <c r="O80" i="8"/>
  <c r="P80" i="8"/>
  <c r="R80" i="8"/>
  <c r="V80" i="8"/>
  <c r="W80" i="8"/>
  <c r="X80" i="8"/>
  <c r="Y80" i="8"/>
  <c r="Z80" i="8"/>
  <c r="AA80" i="8"/>
  <c r="G100" i="8"/>
  <c r="Q3" i="7"/>
  <c r="I81" i="8"/>
  <c r="J81" i="8"/>
  <c r="K81" i="8"/>
  <c r="L81" i="8"/>
  <c r="M81" i="8"/>
  <c r="N81" i="8"/>
  <c r="O81" i="8"/>
  <c r="P81" i="8"/>
  <c r="R81" i="8"/>
  <c r="V81" i="8"/>
  <c r="W81" i="8"/>
  <c r="X81" i="8"/>
  <c r="Y81" i="8"/>
  <c r="Z81" i="8"/>
  <c r="AA81" i="8"/>
  <c r="G101" i="8"/>
  <c r="Q4" i="7"/>
  <c r="I82" i="8"/>
  <c r="J82" i="8"/>
  <c r="K82" i="8"/>
  <c r="L82" i="8"/>
  <c r="M82" i="8"/>
  <c r="N82" i="8"/>
  <c r="O82" i="8"/>
  <c r="P82" i="8"/>
  <c r="R82" i="8"/>
  <c r="V82" i="8"/>
  <c r="W82" i="8"/>
  <c r="X82" i="8"/>
  <c r="Y82" i="8"/>
  <c r="Z82" i="8"/>
  <c r="AA82" i="8"/>
  <c r="G102" i="8"/>
  <c r="Q5" i="7"/>
  <c r="I83" i="8"/>
  <c r="J83" i="8"/>
  <c r="K83" i="8"/>
  <c r="L83" i="8"/>
  <c r="M83" i="8"/>
  <c r="N83" i="8"/>
  <c r="O83" i="8"/>
  <c r="P83" i="8"/>
  <c r="R83" i="8"/>
  <c r="V83" i="8"/>
  <c r="W83" i="8"/>
  <c r="X83" i="8"/>
  <c r="Y83" i="8"/>
  <c r="Z83" i="8"/>
  <c r="AA83" i="8"/>
  <c r="G103" i="8"/>
  <c r="Q6" i="7"/>
  <c r="I84" i="8"/>
  <c r="J84" i="8"/>
  <c r="K84" i="8"/>
  <c r="L84" i="8"/>
  <c r="M84" i="8"/>
  <c r="N84" i="8"/>
  <c r="O84" i="8"/>
  <c r="P84" i="8"/>
  <c r="R84" i="8"/>
  <c r="V84" i="8"/>
  <c r="W84" i="8"/>
  <c r="X84" i="8"/>
  <c r="Y84" i="8"/>
  <c r="Z84" i="8"/>
  <c r="AA84" i="8"/>
  <c r="G104" i="8"/>
  <c r="Q7" i="7"/>
  <c r="I85" i="8"/>
  <c r="J85" i="8"/>
  <c r="K85" i="8"/>
  <c r="L85" i="8"/>
  <c r="M85" i="8"/>
  <c r="N85" i="8"/>
  <c r="O85" i="8"/>
  <c r="P85" i="8"/>
  <c r="R85" i="8"/>
  <c r="V85" i="8"/>
  <c r="W85" i="8"/>
  <c r="X85" i="8"/>
  <c r="Y85" i="8"/>
  <c r="Z85" i="8"/>
  <c r="AA85" i="8"/>
  <c r="G105" i="8"/>
  <c r="Q8" i="7"/>
  <c r="I86" i="8"/>
  <c r="J86" i="8"/>
  <c r="K86" i="8"/>
  <c r="L86" i="8"/>
  <c r="M86" i="8"/>
  <c r="N86" i="8"/>
  <c r="O86" i="8"/>
  <c r="P86" i="8"/>
  <c r="R86" i="8"/>
  <c r="V86" i="8"/>
  <c r="W86" i="8"/>
  <c r="X86" i="8"/>
  <c r="Y86" i="8"/>
  <c r="Z86" i="8"/>
  <c r="AA86" i="8"/>
  <c r="G106" i="8"/>
  <c r="Q9" i="7"/>
  <c r="I87" i="8"/>
  <c r="J87" i="8"/>
  <c r="K87" i="8"/>
  <c r="L87" i="8"/>
  <c r="M87" i="8"/>
  <c r="N87" i="8"/>
  <c r="O87" i="8"/>
  <c r="P87" i="8"/>
  <c r="R87" i="8"/>
  <c r="V87" i="8"/>
  <c r="W87" i="8"/>
  <c r="X87" i="8"/>
  <c r="Y87" i="8"/>
  <c r="Z87" i="8"/>
  <c r="AA87" i="8"/>
  <c r="G107" i="8"/>
  <c r="Q10" i="7"/>
  <c r="I88" i="8"/>
  <c r="J88" i="8"/>
  <c r="K88" i="8"/>
  <c r="L88" i="8"/>
  <c r="M88" i="8"/>
  <c r="N88" i="8"/>
  <c r="O88" i="8"/>
  <c r="P88" i="8"/>
  <c r="R88" i="8"/>
  <c r="V88" i="8"/>
  <c r="W88" i="8"/>
  <c r="X88" i="8"/>
  <c r="Y88" i="8"/>
  <c r="Z88" i="8"/>
  <c r="AA88" i="8"/>
  <c r="G108" i="8"/>
  <c r="Q11" i="7"/>
  <c r="I89" i="8"/>
  <c r="J89" i="8"/>
  <c r="K89" i="8"/>
  <c r="L89" i="8"/>
  <c r="M89" i="8"/>
  <c r="N89" i="8"/>
  <c r="O89" i="8"/>
  <c r="P89" i="8"/>
  <c r="R89" i="8"/>
  <c r="V89" i="8"/>
  <c r="W89" i="8"/>
  <c r="X89" i="8"/>
  <c r="Y89" i="8"/>
  <c r="Z89" i="8"/>
  <c r="AA89" i="8"/>
  <c r="G109" i="8"/>
  <c r="Q12" i="7"/>
  <c r="I90" i="8"/>
  <c r="J90" i="8"/>
  <c r="K90" i="8"/>
  <c r="L90" i="8"/>
  <c r="M90" i="8"/>
  <c r="N90" i="8"/>
  <c r="O90" i="8"/>
  <c r="P90" i="8"/>
  <c r="R90" i="8"/>
  <c r="V90" i="8"/>
  <c r="W90" i="8"/>
  <c r="X90" i="8"/>
  <c r="Y90" i="8"/>
  <c r="Z90" i="8"/>
  <c r="AA90" i="8"/>
  <c r="G110" i="8"/>
  <c r="Q13" i="7"/>
  <c r="I91" i="8"/>
  <c r="J91" i="8"/>
  <c r="K91" i="8"/>
  <c r="L91" i="8"/>
  <c r="M91" i="8"/>
  <c r="N91" i="8"/>
  <c r="O91" i="8"/>
  <c r="P91" i="8"/>
  <c r="R91" i="8"/>
  <c r="V91" i="8"/>
  <c r="W91" i="8"/>
  <c r="X91" i="8"/>
  <c r="Y91" i="8"/>
  <c r="Z91" i="8"/>
  <c r="AA91" i="8"/>
  <c r="G111" i="8"/>
  <c r="Q14" i="7"/>
  <c r="I92" i="8"/>
  <c r="J92" i="8"/>
  <c r="K92" i="8"/>
  <c r="L92" i="8"/>
  <c r="M92" i="8"/>
  <c r="N92" i="8"/>
  <c r="O92" i="8"/>
  <c r="P92" i="8"/>
  <c r="R92" i="8"/>
  <c r="V92" i="8"/>
  <c r="W92" i="8"/>
  <c r="X92" i="8"/>
  <c r="Y92" i="8"/>
  <c r="Z92" i="8"/>
  <c r="AA92" i="8"/>
  <c r="G112" i="8"/>
  <c r="Q15" i="7"/>
  <c r="I93" i="8"/>
  <c r="J93" i="8"/>
  <c r="K93" i="8"/>
  <c r="L93" i="8"/>
  <c r="M93" i="8"/>
  <c r="N93" i="8"/>
  <c r="O93" i="8"/>
  <c r="P93" i="8"/>
  <c r="R93" i="8"/>
  <c r="V93" i="8"/>
  <c r="W93" i="8"/>
  <c r="X93" i="8"/>
  <c r="Y93" i="8"/>
  <c r="Z93" i="8"/>
  <c r="AA93" i="8"/>
  <c r="G113" i="8"/>
  <c r="Q16" i="7"/>
  <c r="I94" i="8"/>
  <c r="J94" i="8"/>
  <c r="K94" i="8"/>
  <c r="L94" i="8"/>
  <c r="M94" i="8"/>
  <c r="N94" i="8"/>
  <c r="O94" i="8"/>
  <c r="P94" i="8"/>
  <c r="R94" i="8"/>
  <c r="V94" i="8"/>
  <c r="W94" i="8"/>
  <c r="X94" i="8"/>
  <c r="Y94" i="8"/>
  <c r="Z94" i="8"/>
  <c r="AA94" i="8"/>
  <c r="G114" i="8"/>
  <c r="Q17" i="7"/>
  <c r="Q18" i="7"/>
  <c r="Q22" i="7"/>
  <c r="Q24" i="7"/>
  <c r="Q28" i="7"/>
  <c r="G2" i="5"/>
  <c r="G2" i="19"/>
  <c r="AB79" i="8"/>
  <c r="AC79" i="8"/>
  <c r="AD79" i="8"/>
  <c r="AE79" i="8"/>
  <c r="AF79" i="8"/>
  <c r="H99" i="8"/>
  <c r="R2" i="7"/>
  <c r="H18" i="5"/>
  <c r="H19" i="5"/>
  <c r="H20" i="5"/>
  <c r="H21" i="5"/>
  <c r="H22" i="5"/>
  <c r="H23" i="5"/>
  <c r="H24" i="5"/>
  <c r="H25" i="5"/>
  <c r="H26" i="5"/>
  <c r="K8" i="16"/>
  <c r="F10" i="16"/>
  <c r="F11" i="16"/>
  <c r="J8" i="16"/>
  <c r="L8" i="16"/>
  <c r="H27" i="5"/>
  <c r="H38" i="5"/>
  <c r="H39" i="5"/>
  <c r="H40" i="5"/>
  <c r="H41" i="5"/>
  <c r="H42" i="5"/>
  <c r="H43" i="5"/>
  <c r="H44" i="5"/>
  <c r="H45" i="5"/>
  <c r="H46" i="5"/>
  <c r="I10" i="14"/>
  <c r="L10" i="14"/>
  <c r="K38" i="14"/>
  <c r="H49" i="5"/>
  <c r="K39" i="14"/>
  <c r="H50" i="5"/>
  <c r="K35" i="14"/>
  <c r="H51" i="5"/>
  <c r="K36" i="14"/>
  <c r="H52" i="5"/>
  <c r="R20" i="7"/>
  <c r="AB80" i="8"/>
  <c r="AC80" i="8"/>
  <c r="AD80" i="8"/>
  <c r="AE80" i="8"/>
  <c r="AF80" i="8"/>
  <c r="H100" i="8"/>
  <c r="R3" i="7"/>
  <c r="AB81" i="8"/>
  <c r="AC81" i="8"/>
  <c r="AD81" i="8"/>
  <c r="AE81" i="8"/>
  <c r="AF81" i="8"/>
  <c r="H101" i="8"/>
  <c r="R4" i="7"/>
  <c r="AB82" i="8"/>
  <c r="AC82" i="8"/>
  <c r="AD82" i="8"/>
  <c r="AE82" i="8"/>
  <c r="AF82" i="8"/>
  <c r="H102" i="8"/>
  <c r="R5" i="7"/>
  <c r="AB83" i="8"/>
  <c r="AC83" i="8"/>
  <c r="AD83" i="8"/>
  <c r="AE83" i="8"/>
  <c r="AF83" i="8"/>
  <c r="H103" i="8"/>
  <c r="R6" i="7"/>
  <c r="AB84" i="8"/>
  <c r="AC84" i="8"/>
  <c r="AD84" i="8"/>
  <c r="AE84" i="8"/>
  <c r="AF84" i="8"/>
  <c r="H104" i="8"/>
  <c r="R7" i="7"/>
  <c r="AB85" i="8"/>
  <c r="AC85" i="8"/>
  <c r="AD85" i="8"/>
  <c r="AE85" i="8"/>
  <c r="AF85" i="8"/>
  <c r="H105" i="8"/>
  <c r="R8" i="7"/>
  <c r="AB86" i="8"/>
  <c r="AC86" i="8"/>
  <c r="AD86" i="8"/>
  <c r="AE86" i="8"/>
  <c r="AF86" i="8"/>
  <c r="H106" i="8"/>
  <c r="R9" i="7"/>
  <c r="AB87" i="8"/>
  <c r="AC87" i="8"/>
  <c r="AD87" i="8"/>
  <c r="AE87" i="8"/>
  <c r="AF87" i="8"/>
  <c r="H107" i="8"/>
  <c r="R10" i="7"/>
  <c r="AB88" i="8"/>
  <c r="AC88" i="8"/>
  <c r="AD88" i="8"/>
  <c r="AE88" i="8"/>
  <c r="AF88" i="8"/>
  <c r="H108" i="8"/>
  <c r="R11" i="7"/>
  <c r="AB89" i="8"/>
  <c r="AC89" i="8"/>
  <c r="AD89" i="8"/>
  <c r="AE89" i="8"/>
  <c r="AF89" i="8"/>
  <c r="H109" i="8"/>
  <c r="R12" i="7"/>
  <c r="AB90" i="8"/>
  <c r="AC90" i="8"/>
  <c r="AD90" i="8"/>
  <c r="AE90" i="8"/>
  <c r="AF90" i="8"/>
  <c r="H110" i="8"/>
  <c r="R13" i="7"/>
  <c r="AB91" i="8"/>
  <c r="AC91" i="8"/>
  <c r="AD91" i="8"/>
  <c r="AE91" i="8"/>
  <c r="AF91" i="8"/>
  <c r="H111" i="8"/>
  <c r="R14" i="7"/>
  <c r="AB92" i="8"/>
  <c r="AC92" i="8"/>
  <c r="AD92" i="8"/>
  <c r="AE92" i="8"/>
  <c r="AF92" i="8"/>
  <c r="H112" i="8"/>
  <c r="R15" i="7"/>
  <c r="AB93" i="8"/>
  <c r="AC93" i="8"/>
  <c r="AD93" i="8"/>
  <c r="AE93" i="8"/>
  <c r="AF93" i="8"/>
  <c r="H113" i="8"/>
  <c r="R16" i="7"/>
  <c r="AB94" i="8"/>
  <c r="AC94" i="8"/>
  <c r="AD94" i="8"/>
  <c r="AE94" i="8"/>
  <c r="AF94" i="8"/>
  <c r="H114" i="8"/>
  <c r="R17" i="7"/>
  <c r="R18" i="7"/>
  <c r="R22" i="7"/>
  <c r="R24" i="7"/>
  <c r="R28" i="7"/>
  <c r="H2" i="5"/>
  <c r="H2" i="19"/>
  <c r="AG79" i="8"/>
  <c r="AH79" i="8"/>
  <c r="AI79" i="8"/>
  <c r="AJ79" i="8"/>
  <c r="AK79" i="8"/>
  <c r="AL79" i="8"/>
  <c r="AM79" i="8"/>
  <c r="Q79" i="8"/>
  <c r="I99" i="8"/>
  <c r="S2" i="7"/>
  <c r="I18" i="5"/>
  <c r="I19" i="5"/>
  <c r="I20" i="5"/>
  <c r="I21" i="5"/>
  <c r="I22" i="5"/>
  <c r="I23" i="5"/>
  <c r="I24" i="5"/>
  <c r="I25" i="5"/>
  <c r="I26" i="5"/>
  <c r="K9" i="16"/>
  <c r="F12" i="16"/>
  <c r="F24" i="16"/>
  <c r="J9" i="16"/>
  <c r="L9" i="16"/>
  <c r="I27" i="5"/>
  <c r="I38" i="5"/>
  <c r="I39" i="5"/>
  <c r="I40" i="5"/>
  <c r="I41" i="5"/>
  <c r="I42" i="5"/>
  <c r="I43" i="5"/>
  <c r="I44" i="5"/>
  <c r="I45" i="5"/>
  <c r="I46" i="5"/>
  <c r="I11" i="14"/>
  <c r="L11" i="14"/>
  <c r="L38" i="14"/>
  <c r="I49" i="5"/>
  <c r="L39" i="14"/>
  <c r="I50" i="5"/>
  <c r="L35" i="14"/>
  <c r="I51" i="5"/>
  <c r="L36" i="14"/>
  <c r="I52" i="5"/>
  <c r="S20" i="7"/>
  <c r="AG80" i="8"/>
  <c r="AH80" i="8"/>
  <c r="AI80" i="8"/>
  <c r="AJ80" i="8"/>
  <c r="AK80" i="8"/>
  <c r="AL80" i="8"/>
  <c r="AM80" i="8"/>
  <c r="Q80" i="8"/>
  <c r="I100" i="8"/>
  <c r="S3" i="7"/>
  <c r="AG81" i="8"/>
  <c r="AH81" i="8"/>
  <c r="AI81" i="8"/>
  <c r="AJ81" i="8"/>
  <c r="AK81" i="8"/>
  <c r="AL81" i="8"/>
  <c r="AM81" i="8"/>
  <c r="Q81" i="8"/>
  <c r="I101" i="8"/>
  <c r="S4" i="7"/>
  <c r="AG82" i="8"/>
  <c r="AH82" i="8"/>
  <c r="AI82" i="8"/>
  <c r="AJ82" i="8"/>
  <c r="AK82" i="8"/>
  <c r="AL82" i="8"/>
  <c r="AM82" i="8"/>
  <c r="Q82" i="8"/>
  <c r="I102" i="8"/>
  <c r="S5" i="7"/>
  <c r="AG83" i="8"/>
  <c r="AH83" i="8"/>
  <c r="AI83" i="8"/>
  <c r="AJ83" i="8"/>
  <c r="AK83" i="8"/>
  <c r="AL83" i="8"/>
  <c r="AM83" i="8"/>
  <c r="Q83" i="8"/>
  <c r="I103" i="8"/>
  <c r="S6" i="7"/>
  <c r="AG84" i="8"/>
  <c r="AH84" i="8"/>
  <c r="AI84" i="8"/>
  <c r="AJ84" i="8"/>
  <c r="AK84" i="8"/>
  <c r="AL84" i="8"/>
  <c r="AM84" i="8"/>
  <c r="Q84" i="8"/>
  <c r="I104" i="8"/>
  <c r="S7" i="7"/>
  <c r="AG85" i="8"/>
  <c r="AH85" i="8"/>
  <c r="AI85" i="8"/>
  <c r="AJ85" i="8"/>
  <c r="AK85" i="8"/>
  <c r="AL85" i="8"/>
  <c r="AM85" i="8"/>
  <c r="Q85" i="8"/>
  <c r="I105" i="8"/>
  <c r="S8" i="7"/>
  <c r="AG86" i="8"/>
  <c r="AH86" i="8"/>
  <c r="AI86" i="8"/>
  <c r="AJ86" i="8"/>
  <c r="AK86" i="8"/>
  <c r="AL86" i="8"/>
  <c r="AM86" i="8"/>
  <c r="Q86" i="8"/>
  <c r="I106" i="8"/>
  <c r="S9" i="7"/>
  <c r="AG87" i="8"/>
  <c r="AH87" i="8"/>
  <c r="AI87" i="8"/>
  <c r="AJ87" i="8"/>
  <c r="AK87" i="8"/>
  <c r="AL87" i="8"/>
  <c r="AM87" i="8"/>
  <c r="Q87" i="8"/>
  <c r="I107" i="8"/>
  <c r="S10" i="7"/>
  <c r="AG88" i="8"/>
  <c r="AH88" i="8"/>
  <c r="AI88" i="8"/>
  <c r="AJ88" i="8"/>
  <c r="AK88" i="8"/>
  <c r="AL88" i="8"/>
  <c r="AM88" i="8"/>
  <c r="Q88" i="8"/>
  <c r="I108" i="8"/>
  <c r="S11" i="7"/>
  <c r="AG89" i="8"/>
  <c r="AH89" i="8"/>
  <c r="AI89" i="8"/>
  <c r="AJ89" i="8"/>
  <c r="AK89" i="8"/>
  <c r="AL89" i="8"/>
  <c r="AM89" i="8"/>
  <c r="Q89" i="8"/>
  <c r="I109" i="8"/>
  <c r="S12" i="7"/>
  <c r="AG90" i="8"/>
  <c r="AH90" i="8"/>
  <c r="AI90" i="8"/>
  <c r="AJ90" i="8"/>
  <c r="AK90" i="8"/>
  <c r="AL90" i="8"/>
  <c r="AM90" i="8"/>
  <c r="Q90" i="8"/>
  <c r="I110" i="8"/>
  <c r="S13" i="7"/>
  <c r="AG91" i="8"/>
  <c r="AH91" i="8"/>
  <c r="AI91" i="8"/>
  <c r="AJ91" i="8"/>
  <c r="AK91" i="8"/>
  <c r="AL91" i="8"/>
  <c r="AM91" i="8"/>
  <c r="Q91" i="8"/>
  <c r="I111" i="8"/>
  <c r="S14" i="7"/>
  <c r="AG92" i="8"/>
  <c r="AH92" i="8"/>
  <c r="AI92" i="8"/>
  <c r="AJ92" i="8"/>
  <c r="AK92" i="8"/>
  <c r="AL92" i="8"/>
  <c r="AM92" i="8"/>
  <c r="Q92" i="8"/>
  <c r="I112" i="8"/>
  <c r="S15" i="7"/>
  <c r="AG93" i="8"/>
  <c r="AH93" i="8"/>
  <c r="AI93" i="8"/>
  <c r="AJ93" i="8"/>
  <c r="AK93" i="8"/>
  <c r="AL93" i="8"/>
  <c r="AM93" i="8"/>
  <c r="Q93" i="8"/>
  <c r="I113" i="8"/>
  <c r="S16" i="7"/>
  <c r="AG94" i="8"/>
  <c r="AH94" i="8"/>
  <c r="AI94" i="8"/>
  <c r="AJ94" i="8"/>
  <c r="AK94" i="8"/>
  <c r="AL94" i="8"/>
  <c r="AM94" i="8"/>
  <c r="Q94" i="8"/>
  <c r="I114" i="8"/>
  <c r="S17" i="7"/>
  <c r="S18" i="7"/>
  <c r="S22" i="7"/>
  <c r="S24" i="7"/>
  <c r="S28" i="7"/>
  <c r="I2" i="5"/>
  <c r="I2" i="19"/>
  <c r="AO79" i="8"/>
  <c r="AP79" i="8"/>
  <c r="AQ79" i="8"/>
  <c r="J99" i="8"/>
  <c r="T2" i="7"/>
  <c r="J18" i="5"/>
  <c r="J19" i="5"/>
  <c r="J20" i="5"/>
  <c r="J21" i="5"/>
  <c r="J22" i="5"/>
  <c r="J23" i="5"/>
  <c r="J24" i="5"/>
  <c r="J25" i="5"/>
  <c r="J26" i="5"/>
  <c r="K10" i="16"/>
  <c r="F13" i="16"/>
  <c r="J10" i="16"/>
  <c r="L10" i="16"/>
  <c r="J27" i="5"/>
  <c r="J38" i="5"/>
  <c r="J39" i="5"/>
  <c r="J40" i="5"/>
  <c r="J41" i="5"/>
  <c r="J42" i="5"/>
  <c r="J43" i="5"/>
  <c r="J44" i="5"/>
  <c r="J45" i="5"/>
  <c r="J46" i="5"/>
  <c r="I12" i="14"/>
  <c r="L12" i="14"/>
  <c r="M38" i="14"/>
  <c r="J49" i="5"/>
  <c r="M39" i="14"/>
  <c r="J50" i="5"/>
  <c r="M35" i="14"/>
  <c r="J51" i="5"/>
  <c r="M36" i="14"/>
  <c r="J52" i="5"/>
  <c r="T20" i="7"/>
  <c r="AO80" i="8"/>
  <c r="AP80" i="8"/>
  <c r="AQ80" i="8"/>
  <c r="J100" i="8"/>
  <c r="T3" i="7"/>
  <c r="AO81" i="8"/>
  <c r="AP81" i="8"/>
  <c r="AQ81" i="8"/>
  <c r="J101" i="8"/>
  <c r="T4" i="7"/>
  <c r="AO82" i="8"/>
  <c r="AP82" i="8"/>
  <c r="AQ82" i="8"/>
  <c r="J102" i="8"/>
  <c r="T5" i="7"/>
  <c r="AO83" i="8"/>
  <c r="AP83" i="8"/>
  <c r="AQ83" i="8"/>
  <c r="J103" i="8"/>
  <c r="T6" i="7"/>
  <c r="AO84" i="8"/>
  <c r="AP84" i="8"/>
  <c r="AQ84" i="8"/>
  <c r="J104" i="8"/>
  <c r="T7" i="7"/>
  <c r="AO85" i="8"/>
  <c r="AP85" i="8"/>
  <c r="AQ85" i="8"/>
  <c r="J105" i="8"/>
  <c r="T8" i="7"/>
  <c r="AO86" i="8"/>
  <c r="AP86" i="8"/>
  <c r="AQ86" i="8"/>
  <c r="J106" i="8"/>
  <c r="T9" i="7"/>
  <c r="AO87" i="8"/>
  <c r="AP87" i="8"/>
  <c r="AQ87" i="8"/>
  <c r="J107" i="8"/>
  <c r="T10" i="7"/>
  <c r="AO88" i="8"/>
  <c r="AP88" i="8"/>
  <c r="AQ88" i="8"/>
  <c r="J108" i="8"/>
  <c r="T11" i="7"/>
  <c r="AO89" i="8"/>
  <c r="AP89" i="8"/>
  <c r="AQ89" i="8"/>
  <c r="J109" i="8"/>
  <c r="T12" i="7"/>
  <c r="AO90" i="8"/>
  <c r="AP90" i="8"/>
  <c r="AQ90" i="8"/>
  <c r="J110" i="8"/>
  <c r="T13" i="7"/>
  <c r="AO91" i="8"/>
  <c r="AP91" i="8"/>
  <c r="AQ91" i="8"/>
  <c r="J111" i="8"/>
  <c r="T14" i="7"/>
  <c r="AO92" i="8"/>
  <c r="AP92" i="8"/>
  <c r="AQ92" i="8"/>
  <c r="J112" i="8"/>
  <c r="T15" i="7"/>
  <c r="AO93" i="8"/>
  <c r="AP93" i="8"/>
  <c r="AQ93" i="8"/>
  <c r="J113" i="8"/>
  <c r="T16" i="7"/>
  <c r="AO94" i="8"/>
  <c r="AP94" i="8"/>
  <c r="AQ94" i="8"/>
  <c r="J114" i="8"/>
  <c r="T17" i="7"/>
  <c r="T18" i="7"/>
  <c r="T22" i="7"/>
  <c r="T24" i="7"/>
  <c r="T28" i="7"/>
  <c r="J2" i="5"/>
  <c r="J2" i="19"/>
  <c r="AS79" i="8"/>
  <c r="AT79" i="8"/>
  <c r="AU79" i="8"/>
  <c r="AV79" i="8"/>
  <c r="AW79" i="8"/>
  <c r="AX79" i="8"/>
  <c r="K99" i="8"/>
  <c r="U2" i="7"/>
  <c r="K18" i="5"/>
  <c r="K19" i="5"/>
  <c r="K20" i="5"/>
  <c r="K21" i="5"/>
  <c r="K22" i="5"/>
  <c r="K23" i="5"/>
  <c r="K24" i="5"/>
  <c r="K25" i="5"/>
  <c r="K26" i="5"/>
  <c r="K11" i="16"/>
  <c r="F14" i="16"/>
  <c r="F15" i="16"/>
  <c r="J11" i="16"/>
  <c r="L11" i="16"/>
  <c r="K27" i="5"/>
  <c r="K38" i="5"/>
  <c r="K39" i="5"/>
  <c r="K40" i="5"/>
  <c r="K41" i="5"/>
  <c r="K42" i="5"/>
  <c r="K43" i="5"/>
  <c r="K44" i="5"/>
  <c r="K45" i="5"/>
  <c r="K46" i="5"/>
  <c r="I13" i="14"/>
  <c r="L13" i="14"/>
  <c r="N38" i="14"/>
  <c r="K49" i="5"/>
  <c r="N39" i="14"/>
  <c r="K50" i="5"/>
  <c r="N35" i="14"/>
  <c r="K51" i="5"/>
  <c r="N36" i="14"/>
  <c r="K52" i="5"/>
  <c r="U20" i="7"/>
  <c r="AS80" i="8"/>
  <c r="AT80" i="8"/>
  <c r="AU80" i="8"/>
  <c r="AV80" i="8"/>
  <c r="AW80" i="8"/>
  <c r="AX80" i="8"/>
  <c r="K100" i="8"/>
  <c r="U3" i="7"/>
  <c r="AS81" i="8"/>
  <c r="AT81" i="8"/>
  <c r="AU81" i="8"/>
  <c r="AV81" i="8"/>
  <c r="AW81" i="8"/>
  <c r="AX81" i="8"/>
  <c r="K101" i="8"/>
  <c r="U4" i="7"/>
  <c r="AS82" i="8"/>
  <c r="AT82" i="8"/>
  <c r="AU82" i="8"/>
  <c r="AV82" i="8"/>
  <c r="AW82" i="8"/>
  <c r="AX82" i="8"/>
  <c r="K102" i="8"/>
  <c r="U5" i="7"/>
  <c r="AS83" i="8"/>
  <c r="AT83" i="8"/>
  <c r="AU83" i="8"/>
  <c r="AV83" i="8"/>
  <c r="AW83" i="8"/>
  <c r="AX83" i="8"/>
  <c r="K103" i="8"/>
  <c r="U6" i="7"/>
  <c r="AS84" i="8"/>
  <c r="AT84" i="8"/>
  <c r="AU84" i="8"/>
  <c r="AV84" i="8"/>
  <c r="AW84" i="8"/>
  <c r="AX84" i="8"/>
  <c r="K104" i="8"/>
  <c r="U7" i="7"/>
  <c r="AS85" i="8"/>
  <c r="AT85" i="8"/>
  <c r="AU85" i="8"/>
  <c r="AV85" i="8"/>
  <c r="AW85" i="8"/>
  <c r="AX85" i="8"/>
  <c r="K105" i="8"/>
  <c r="U8" i="7"/>
  <c r="AS86" i="8"/>
  <c r="AT86" i="8"/>
  <c r="AU86" i="8"/>
  <c r="AV86" i="8"/>
  <c r="AW86" i="8"/>
  <c r="AX86" i="8"/>
  <c r="K106" i="8"/>
  <c r="U9" i="7"/>
  <c r="AS87" i="8"/>
  <c r="AT87" i="8"/>
  <c r="AU87" i="8"/>
  <c r="AV87" i="8"/>
  <c r="AW87" i="8"/>
  <c r="AX87" i="8"/>
  <c r="K107" i="8"/>
  <c r="U10" i="7"/>
  <c r="AS88" i="8"/>
  <c r="AT88" i="8"/>
  <c r="AU88" i="8"/>
  <c r="AV88" i="8"/>
  <c r="AW88" i="8"/>
  <c r="AX88" i="8"/>
  <c r="K108" i="8"/>
  <c r="U11" i="7"/>
  <c r="AS89" i="8"/>
  <c r="AT89" i="8"/>
  <c r="AU89" i="8"/>
  <c r="AV89" i="8"/>
  <c r="AW89" i="8"/>
  <c r="AX89" i="8"/>
  <c r="K109" i="8"/>
  <c r="U12" i="7"/>
  <c r="AS90" i="8"/>
  <c r="AT90" i="8"/>
  <c r="AU90" i="8"/>
  <c r="AV90" i="8"/>
  <c r="AW90" i="8"/>
  <c r="AX90" i="8"/>
  <c r="K110" i="8"/>
  <c r="U13" i="7"/>
  <c r="AS91" i="8"/>
  <c r="AT91" i="8"/>
  <c r="AU91" i="8"/>
  <c r="AV91" i="8"/>
  <c r="AW91" i="8"/>
  <c r="AX91" i="8"/>
  <c r="K111" i="8"/>
  <c r="U14" i="7"/>
  <c r="AS92" i="8"/>
  <c r="AT92" i="8"/>
  <c r="AU92" i="8"/>
  <c r="AV92" i="8"/>
  <c r="AW92" i="8"/>
  <c r="AX92" i="8"/>
  <c r="K112" i="8"/>
  <c r="U15" i="7"/>
  <c r="AS93" i="8"/>
  <c r="AT93" i="8"/>
  <c r="AU93" i="8"/>
  <c r="AV93" i="8"/>
  <c r="AW93" i="8"/>
  <c r="AX93" i="8"/>
  <c r="K113" i="8"/>
  <c r="U16" i="7"/>
  <c r="AS94" i="8"/>
  <c r="AT94" i="8"/>
  <c r="AU94" i="8"/>
  <c r="AV94" i="8"/>
  <c r="AW94" i="8"/>
  <c r="AX94" i="8"/>
  <c r="K114" i="8"/>
  <c r="U17" i="7"/>
  <c r="U18" i="7"/>
  <c r="U22" i="7"/>
  <c r="U24" i="7"/>
  <c r="U28" i="7"/>
  <c r="K2" i="5"/>
  <c r="K2" i="19"/>
  <c r="AY79" i="8"/>
  <c r="AZ79" i="8"/>
  <c r="BA79" i="8"/>
  <c r="BB79" i="8"/>
  <c r="BC79" i="8"/>
  <c r="BD79" i="8"/>
  <c r="BE79" i="8"/>
  <c r="AR79" i="8"/>
  <c r="AN79" i="8"/>
  <c r="BM79" i="8"/>
  <c r="BN79" i="8"/>
  <c r="BO79" i="8"/>
  <c r="L99" i="8"/>
  <c r="V2" i="7"/>
  <c r="L18" i="5"/>
  <c r="L19" i="5"/>
  <c r="L20" i="5"/>
  <c r="L21" i="5"/>
  <c r="L22" i="5"/>
  <c r="L23" i="5"/>
  <c r="L24" i="5"/>
  <c r="L25" i="5"/>
  <c r="L26" i="5"/>
  <c r="K12" i="16"/>
  <c r="F16" i="16"/>
  <c r="F17" i="16"/>
  <c r="F18" i="16"/>
  <c r="J12" i="16"/>
  <c r="L12" i="16"/>
  <c r="L27" i="5"/>
  <c r="L38" i="5"/>
  <c r="L39" i="5"/>
  <c r="L40" i="5"/>
  <c r="L41" i="5"/>
  <c r="L42" i="5"/>
  <c r="L43" i="5"/>
  <c r="L44" i="5"/>
  <c r="L45" i="5"/>
  <c r="L46" i="5"/>
  <c r="I14" i="14"/>
  <c r="L14" i="14"/>
  <c r="O38" i="14"/>
  <c r="L49" i="5"/>
  <c r="O39" i="14"/>
  <c r="L50" i="5"/>
  <c r="O35" i="14"/>
  <c r="L51" i="5"/>
  <c r="O36" i="14"/>
  <c r="L52" i="5"/>
  <c r="V20" i="7"/>
  <c r="AY80" i="8"/>
  <c r="AZ80" i="8"/>
  <c r="BA80" i="8"/>
  <c r="BB80" i="8"/>
  <c r="BC80" i="8"/>
  <c r="BD80" i="8"/>
  <c r="BE80" i="8"/>
  <c r="AR80" i="8"/>
  <c r="AN80" i="8"/>
  <c r="BM80" i="8"/>
  <c r="BN80" i="8"/>
  <c r="BO80" i="8"/>
  <c r="L100" i="8"/>
  <c r="V3" i="7"/>
  <c r="AY81" i="8"/>
  <c r="AZ81" i="8"/>
  <c r="BA81" i="8"/>
  <c r="BB81" i="8"/>
  <c r="BC81" i="8"/>
  <c r="BD81" i="8"/>
  <c r="BE81" i="8"/>
  <c r="AR81" i="8"/>
  <c r="AN81" i="8"/>
  <c r="BM81" i="8"/>
  <c r="BN81" i="8"/>
  <c r="BO81" i="8"/>
  <c r="L101" i="8"/>
  <c r="V4" i="7"/>
  <c r="AY82" i="8"/>
  <c r="AZ82" i="8"/>
  <c r="BA82" i="8"/>
  <c r="BB82" i="8"/>
  <c r="BC82" i="8"/>
  <c r="BD82" i="8"/>
  <c r="BE82" i="8"/>
  <c r="AR82" i="8"/>
  <c r="AN82" i="8"/>
  <c r="BM82" i="8"/>
  <c r="BN82" i="8"/>
  <c r="BO82" i="8"/>
  <c r="L102" i="8"/>
  <c r="V5" i="7"/>
  <c r="AY83" i="8"/>
  <c r="AZ83" i="8"/>
  <c r="BA83" i="8"/>
  <c r="BB83" i="8"/>
  <c r="BC83" i="8"/>
  <c r="BD83" i="8"/>
  <c r="BE83" i="8"/>
  <c r="AR83" i="8"/>
  <c r="AN83" i="8"/>
  <c r="BM83" i="8"/>
  <c r="BN83" i="8"/>
  <c r="BO83" i="8"/>
  <c r="L103" i="8"/>
  <c r="V6" i="7"/>
  <c r="AY84" i="8"/>
  <c r="AZ84" i="8"/>
  <c r="BA84" i="8"/>
  <c r="BB84" i="8"/>
  <c r="BC84" i="8"/>
  <c r="BD84" i="8"/>
  <c r="BE84" i="8"/>
  <c r="AR84" i="8"/>
  <c r="AN84" i="8"/>
  <c r="BM84" i="8"/>
  <c r="BN84" i="8"/>
  <c r="BO84" i="8"/>
  <c r="L104" i="8"/>
  <c r="V7" i="7"/>
  <c r="AY85" i="8"/>
  <c r="AZ85" i="8"/>
  <c r="BA85" i="8"/>
  <c r="BB85" i="8"/>
  <c r="BC85" i="8"/>
  <c r="BD85" i="8"/>
  <c r="BE85" i="8"/>
  <c r="AR85" i="8"/>
  <c r="AN85" i="8"/>
  <c r="BM85" i="8"/>
  <c r="BN85" i="8"/>
  <c r="BO85" i="8"/>
  <c r="L105" i="8"/>
  <c r="V8" i="7"/>
  <c r="AY86" i="8"/>
  <c r="AZ86" i="8"/>
  <c r="BA86" i="8"/>
  <c r="BB86" i="8"/>
  <c r="BC86" i="8"/>
  <c r="BD86" i="8"/>
  <c r="BE86" i="8"/>
  <c r="AR86" i="8"/>
  <c r="AN86" i="8"/>
  <c r="BM86" i="8"/>
  <c r="BN86" i="8"/>
  <c r="BO86" i="8"/>
  <c r="L106" i="8"/>
  <c r="V9" i="7"/>
  <c r="AY87" i="8"/>
  <c r="AZ87" i="8"/>
  <c r="BA87" i="8"/>
  <c r="BB87" i="8"/>
  <c r="BC87" i="8"/>
  <c r="BD87" i="8"/>
  <c r="BE87" i="8"/>
  <c r="AR87" i="8"/>
  <c r="AN87" i="8"/>
  <c r="BM87" i="8"/>
  <c r="BN87" i="8"/>
  <c r="BO87" i="8"/>
  <c r="L107" i="8"/>
  <c r="V10" i="7"/>
  <c r="AY88" i="8"/>
  <c r="AZ88" i="8"/>
  <c r="BA88" i="8"/>
  <c r="BB88" i="8"/>
  <c r="BC88" i="8"/>
  <c r="BD88" i="8"/>
  <c r="BE88" i="8"/>
  <c r="AR88" i="8"/>
  <c r="AN88" i="8"/>
  <c r="BM88" i="8"/>
  <c r="BN88" i="8"/>
  <c r="BO88" i="8"/>
  <c r="L108" i="8"/>
  <c r="V11" i="7"/>
  <c r="AY89" i="8"/>
  <c r="AZ89" i="8"/>
  <c r="BA89" i="8"/>
  <c r="BB89" i="8"/>
  <c r="BC89" i="8"/>
  <c r="BD89" i="8"/>
  <c r="BE89" i="8"/>
  <c r="AR89" i="8"/>
  <c r="AN89" i="8"/>
  <c r="BM89" i="8"/>
  <c r="BN89" i="8"/>
  <c r="BO89" i="8"/>
  <c r="L109" i="8"/>
  <c r="V12" i="7"/>
  <c r="AY90" i="8"/>
  <c r="AZ90" i="8"/>
  <c r="BA90" i="8"/>
  <c r="BB90" i="8"/>
  <c r="BC90" i="8"/>
  <c r="BD90" i="8"/>
  <c r="BE90" i="8"/>
  <c r="AR90" i="8"/>
  <c r="AN90" i="8"/>
  <c r="BM90" i="8"/>
  <c r="BN90" i="8"/>
  <c r="BO90" i="8"/>
  <c r="L110" i="8"/>
  <c r="V13" i="7"/>
  <c r="AY91" i="8"/>
  <c r="AZ91" i="8"/>
  <c r="BA91" i="8"/>
  <c r="BB91" i="8"/>
  <c r="BC91" i="8"/>
  <c r="BD91" i="8"/>
  <c r="BE91" i="8"/>
  <c r="AR91" i="8"/>
  <c r="AN91" i="8"/>
  <c r="BM91" i="8"/>
  <c r="BN91" i="8"/>
  <c r="BO91" i="8"/>
  <c r="L111" i="8"/>
  <c r="V14" i="7"/>
  <c r="AY92" i="8"/>
  <c r="AZ92" i="8"/>
  <c r="BA92" i="8"/>
  <c r="BB92" i="8"/>
  <c r="BC92" i="8"/>
  <c r="BD92" i="8"/>
  <c r="BE92" i="8"/>
  <c r="AR92" i="8"/>
  <c r="AN92" i="8"/>
  <c r="BM92" i="8"/>
  <c r="BN92" i="8"/>
  <c r="BO92" i="8"/>
  <c r="L112" i="8"/>
  <c r="V15" i="7"/>
  <c r="AY93" i="8"/>
  <c r="AZ93" i="8"/>
  <c r="BA93" i="8"/>
  <c r="BB93" i="8"/>
  <c r="BC93" i="8"/>
  <c r="BD93" i="8"/>
  <c r="BE93" i="8"/>
  <c r="AR93" i="8"/>
  <c r="AN93" i="8"/>
  <c r="BM93" i="8"/>
  <c r="BN93" i="8"/>
  <c r="BO93" i="8"/>
  <c r="L113" i="8"/>
  <c r="V16" i="7"/>
  <c r="AY94" i="8"/>
  <c r="AZ94" i="8"/>
  <c r="BA94" i="8"/>
  <c r="BB94" i="8"/>
  <c r="BC94" i="8"/>
  <c r="BD94" i="8"/>
  <c r="BE94" i="8"/>
  <c r="AR94" i="8"/>
  <c r="AN94" i="8"/>
  <c r="BM94" i="8"/>
  <c r="BN94" i="8"/>
  <c r="BO94" i="8"/>
  <c r="L114" i="8"/>
  <c r="V17" i="7"/>
  <c r="V18" i="7"/>
  <c r="V22" i="7"/>
  <c r="V24" i="7"/>
  <c r="V28" i="7"/>
  <c r="L2" i="5"/>
  <c r="L2" i="19"/>
  <c r="BF79" i="8"/>
  <c r="M99" i="8"/>
  <c r="W2" i="7"/>
  <c r="M18" i="5"/>
  <c r="M19" i="5"/>
  <c r="M20" i="5"/>
  <c r="M21" i="5"/>
  <c r="M22" i="5"/>
  <c r="M23" i="5"/>
  <c r="M24" i="5"/>
  <c r="M25" i="5"/>
  <c r="M26" i="5"/>
  <c r="K13" i="16"/>
  <c r="F19" i="16"/>
  <c r="F20" i="16"/>
  <c r="F21" i="16"/>
  <c r="J13" i="16"/>
  <c r="L13" i="16"/>
  <c r="M27" i="5"/>
  <c r="M38" i="5"/>
  <c r="M39" i="5"/>
  <c r="M40" i="5"/>
  <c r="M41" i="5"/>
  <c r="M42" i="5"/>
  <c r="M43" i="5"/>
  <c r="M44" i="5"/>
  <c r="M45" i="5"/>
  <c r="M46" i="5"/>
  <c r="I15" i="14"/>
  <c r="L15" i="14"/>
  <c r="P38" i="14"/>
  <c r="M49" i="5"/>
  <c r="P39" i="14"/>
  <c r="M50" i="5"/>
  <c r="P35" i="14"/>
  <c r="M51" i="5"/>
  <c r="P36" i="14"/>
  <c r="M52" i="5"/>
  <c r="W20" i="7"/>
  <c r="BF80" i="8"/>
  <c r="M100" i="8"/>
  <c r="W3" i="7"/>
  <c r="BF81" i="8"/>
  <c r="M101" i="8"/>
  <c r="W4" i="7"/>
  <c r="BF82" i="8"/>
  <c r="M102" i="8"/>
  <c r="W5" i="7"/>
  <c r="BF83" i="8"/>
  <c r="M103" i="8"/>
  <c r="W6" i="7"/>
  <c r="BF84" i="8"/>
  <c r="M104" i="8"/>
  <c r="W7" i="7"/>
  <c r="BF85" i="8"/>
  <c r="M105" i="8"/>
  <c r="W8" i="7"/>
  <c r="BF86" i="8"/>
  <c r="M106" i="8"/>
  <c r="W9" i="7"/>
  <c r="BF87" i="8"/>
  <c r="M107" i="8"/>
  <c r="W10" i="7"/>
  <c r="BF88" i="8"/>
  <c r="M108" i="8"/>
  <c r="W11" i="7"/>
  <c r="BF89" i="8"/>
  <c r="M109" i="8"/>
  <c r="W12" i="7"/>
  <c r="BF90" i="8"/>
  <c r="M110" i="8"/>
  <c r="W13" i="7"/>
  <c r="BF91" i="8"/>
  <c r="M111" i="8"/>
  <c r="W14" i="7"/>
  <c r="BF92" i="8"/>
  <c r="M112" i="8"/>
  <c r="W15" i="7"/>
  <c r="BF93" i="8"/>
  <c r="M113" i="8"/>
  <c r="W16" i="7"/>
  <c r="BF94" i="8"/>
  <c r="M114" i="8"/>
  <c r="W17" i="7"/>
  <c r="W18" i="7"/>
  <c r="W22" i="7"/>
  <c r="W24" i="7"/>
  <c r="W28" i="7"/>
  <c r="M2" i="5"/>
  <c r="M2" i="19"/>
  <c r="BG79" i="8"/>
  <c r="BH79" i="8"/>
  <c r="BI79" i="8"/>
  <c r="N99" i="8"/>
  <c r="X2" i="7"/>
  <c r="N18" i="5"/>
  <c r="N19" i="5"/>
  <c r="N20" i="5"/>
  <c r="N21" i="5"/>
  <c r="N22" i="5"/>
  <c r="N23" i="5"/>
  <c r="N24" i="5"/>
  <c r="N25" i="5"/>
  <c r="N26" i="5"/>
  <c r="K14" i="16"/>
  <c r="F22" i="16"/>
  <c r="J14" i="16"/>
  <c r="L14" i="16"/>
  <c r="N27" i="5"/>
  <c r="N38" i="5"/>
  <c r="N39" i="5"/>
  <c r="N40" i="5"/>
  <c r="N41" i="5"/>
  <c r="N42" i="5"/>
  <c r="N43" i="5"/>
  <c r="N44" i="5"/>
  <c r="N45" i="5"/>
  <c r="N46" i="5"/>
  <c r="I16" i="14"/>
  <c r="L16" i="14"/>
  <c r="Q38" i="14"/>
  <c r="N49" i="5"/>
  <c r="Q39" i="14"/>
  <c r="N50" i="5"/>
  <c r="Q35" i="14"/>
  <c r="N51" i="5"/>
  <c r="Q36" i="14"/>
  <c r="N52" i="5"/>
  <c r="X20" i="7"/>
  <c r="BG80" i="8"/>
  <c r="BH80" i="8"/>
  <c r="BI80" i="8"/>
  <c r="N100" i="8"/>
  <c r="X3" i="7"/>
  <c r="BG81" i="8"/>
  <c r="BH81" i="8"/>
  <c r="BI81" i="8"/>
  <c r="N101" i="8"/>
  <c r="X4" i="7"/>
  <c r="BG82" i="8"/>
  <c r="BH82" i="8"/>
  <c r="BI82" i="8"/>
  <c r="N102" i="8"/>
  <c r="X5" i="7"/>
  <c r="BG83" i="8"/>
  <c r="BH83" i="8"/>
  <c r="BI83" i="8"/>
  <c r="N103" i="8"/>
  <c r="X6" i="7"/>
  <c r="BG84" i="8"/>
  <c r="BH84" i="8"/>
  <c r="BI84" i="8"/>
  <c r="N104" i="8"/>
  <c r="X7" i="7"/>
  <c r="BG85" i="8"/>
  <c r="BH85" i="8"/>
  <c r="BI85" i="8"/>
  <c r="N105" i="8"/>
  <c r="X8" i="7"/>
  <c r="BG86" i="8"/>
  <c r="BH86" i="8"/>
  <c r="BI86" i="8"/>
  <c r="N106" i="8"/>
  <c r="X9" i="7"/>
  <c r="BG87" i="8"/>
  <c r="BH87" i="8"/>
  <c r="BI87" i="8"/>
  <c r="N107" i="8"/>
  <c r="X10" i="7"/>
  <c r="BG88" i="8"/>
  <c r="BH88" i="8"/>
  <c r="BI88" i="8"/>
  <c r="N108" i="8"/>
  <c r="X11" i="7"/>
  <c r="BG89" i="8"/>
  <c r="BH89" i="8"/>
  <c r="BI89" i="8"/>
  <c r="N109" i="8"/>
  <c r="X12" i="7"/>
  <c r="BG90" i="8"/>
  <c r="BH90" i="8"/>
  <c r="BI90" i="8"/>
  <c r="N110" i="8"/>
  <c r="X13" i="7"/>
  <c r="BG91" i="8"/>
  <c r="BH91" i="8"/>
  <c r="BI91" i="8"/>
  <c r="N111" i="8"/>
  <c r="X14" i="7"/>
  <c r="BG92" i="8"/>
  <c r="BH92" i="8"/>
  <c r="BI92" i="8"/>
  <c r="N112" i="8"/>
  <c r="X15" i="7"/>
  <c r="BG93" i="8"/>
  <c r="BH93" i="8"/>
  <c r="BI93" i="8"/>
  <c r="N113" i="8"/>
  <c r="X16" i="7"/>
  <c r="BG94" i="8"/>
  <c r="BH94" i="8"/>
  <c r="BI94" i="8"/>
  <c r="N114" i="8"/>
  <c r="X17" i="7"/>
  <c r="X18" i="7"/>
  <c r="X22" i="7"/>
  <c r="X24" i="7"/>
  <c r="X28" i="7"/>
  <c r="N2" i="5"/>
  <c r="N2" i="19"/>
  <c r="BK79" i="8"/>
  <c r="BL79" i="8"/>
  <c r="Y2" i="7"/>
  <c r="O18" i="5"/>
  <c r="O19" i="5"/>
  <c r="O20" i="5"/>
  <c r="O21" i="5"/>
  <c r="O22" i="5"/>
  <c r="O23" i="5"/>
  <c r="O24" i="5"/>
  <c r="O25" i="5"/>
  <c r="O26" i="5"/>
  <c r="K15" i="16"/>
  <c r="F23" i="16"/>
  <c r="J15" i="16"/>
  <c r="L15" i="16"/>
  <c r="O27" i="5"/>
  <c r="O38" i="5"/>
  <c r="O39" i="5"/>
  <c r="O40" i="5"/>
  <c r="O41" i="5"/>
  <c r="O42" i="5"/>
  <c r="O43" i="5"/>
  <c r="O44" i="5"/>
  <c r="O45" i="5"/>
  <c r="O46" i="5"/>
  <c r="I17" i="14"/>
  <c r="L17" i="14"/>
  <c r="R38" i="14"/>
  <c r="O49" i="5"/>
  <c r="R39" i="14"/>
  <c r="O50" i="5"/>
  <c r="R35" i="14"/>
  <c r="O51" i="5"/>
  <c r="R36" i="14"/>
  <c r="O52" i="5"/>
  <c r="Y20" i="7"/>
  <c r="BK80" i="8"/>
  <c r="BL80" i="8"/>
  <c r="O100" i="8"/>
  <c r="Y3" i="7"/>
  <c r="BK81" i="8"/>
  <c r="BL81" i="8"/>
  <c r="O101" i="8"/>
  <c r="Y4" i="7"/>
  <c r="BK82" i="8"/>
  <c r="BL82" i="8"/>
  <c r="O102" i="8"/>
  <c r="Y5" i="7"/>
  <c r="BK83" i="8"/>
  <c r="BL83" i="8"/>
  <c r="O103" i="8"/>
  <c r="Y6" i="7"/>
  <c r="BK84" i="8"/>
  <c r="BL84" i="8"/>
  <c r="O104" i="8"/>
  <c r="Y7" i="7"/>
  <c r="BK85" i="8"/>
  <c r="BL85" i="8"/>
  <c r="O105" i="8"/>
  <c r="Y8" i="7"/>
  <c r="BK86" i="8"/>
  <c r="BL86" i="8"/>
  <c r="O106" i="8"/>
  <c r="Y9" i="7"/>
  <c r="BK87" i="8"/>
  <c r="BL87" i="8"/>
  <c r="O107" i="8"/>
  <c r="Y10" i="7"/>
  <c r="BK88" i="8"/>
  <c r="BL88" i="8"/>
  <c r="O108" i="8"/>
  <c r="Y11" i="7"/>
  <c r="BK89" i="8"/>
  <c r="BL89" i="8"/>
  <c r="O109" i="8"/>
  <c r="Y12" i="7"/>
  <c r="BK90" i="8"/>
  <c r="BL90" i="8"/>
  <c r="O110" i="8"/>
  <c r="Y13" i="7"/>
  <c r="BK91" i="8"/>
  <c r="BL91" i="8"/>
  <c r="O111" i="8"/>
  <c r="Y14" i="7"/>
  <c r="BK92" i="8"/>
  <c r="BL92" i="8"/>
  <c r="O112" i="8"/>
  <c r="Y15" i="7"/>
  <c r="BK93" i="8"/>
  <c r="BL93" i="8"/>
  <c r="O113" i="8"/>
  <c r="Y16" i="7"/>
  <c r="BK94" i="8"/>
  <c r="BL94" i="8"/>
  <c r="O114" i="8"/>
  <c r="Y17" i="7"/>
  <c r="Y18" i="7"/>
  <c r="Y22" i="7"/>
  <c r="Y24" i="7"/>
  <c r="Y28" i="7"/>
  <c r="O2" i="5"/>
  <c r="O2" i="19"/>
  <c r="BJ79" i="8"/>
  <c r="P99" i="8"/>
  <c r="Z2" i="7"/>
  <c r="P18" i="5"/>
  <c r="P19" i="5"/>
  <c r="P20" i="5"/>
  <c r="P21" i="5"/>
  <c r="P22" i="5"/>
  <c r="P23" i="5"/>
  <c r="P24" i="5"/>
  <c r="P25" i="5"/>
  <c r="P26" i="5"/>
  <c r="K16" i="16"/>
  <c r="F25" i="16"/>
  <c r="J16" i="16"/>
  <c r="L16" i="16"/>
  <c r="P27" i="5"/>
  <c r="P38" i="5"/>
  <c r="P39" i="5"/>
  <c r="P40" i="5"/>
  <c r="P41" i="5"/>
  <c r="P42" i="5"/>
  <c r="P43" i="5"/>
  <c r="P44" i="5"/>
  <c r="P45" i="5"/>
  <c r="P46" i="5"/>
  <c r="I18" i="14"/>
  <c r="L18" i="14"/>
  <c r="S38" i="14"/>
  <c r="P49" i="5"/>
  <c r="S39" i="14"/>
  <c r="P50" i="5"/>
  <c r="S35" i="14"/>
  <c r="P51" i="5"/>
  <c r="S36" i="14"/>
  <c r="P52" i="5"/>
  <c r="Z20" i="7"/>
  <c r="BJ80" i="8"/>
  <c r="P100" i="8"/>
  <c r="Z3" i="7"/>
  <c r="BJ81" i="8"/>
  <c r="P101" i="8"/>
  <c r="Z4" i="7"/>
  <c r="BJ82" i="8"/>
  <c r="P102" i="8"/>
  <c r="Z5" i="7"/>
  <c r="BJ83" i="8"/>
  <c r="P103" i="8"/>
  <c r="Z6" i="7"/>
  <c r="BJ84" i="8"/>
  <c r="P104" i="8"/>
  <c r="Z7" i="7"/>
  <c r="BJ85" i="8"/>
  <c r="P105" i="8"/>
  <c r="Z8" i="7"/>
  <c r="BJ86" i="8"/>
  <c r="P106" i="8"/>
  <c r="Z9" i="7"/>
  <c r="BJ87" i="8"/>
  <c r="P107" i="8"/>
  <c r="Z10" i="7"/>
  <c r="BJ88" i="8"/>
  <c r="P108" i="8"/>
  <c r="Z11" i="7"/>
  <c r="BJ89" i="8"/>
  <c r="P109" i="8"/>
  <c r="Z12" i="7"/>
  <c r="BJ90" i="8"/>
  <c r="P110" i="8"/>
  <c r="Z13" i="7"/>
  <c r="BJ91" i="8"/>
  <c r="P111" i="8"/>
  <c r="Z14" i="7"/>
  <c r="BJ92" i="8"/>
  <c r="P112" i="8"/>
  <c r="Z15" i="7"/>
  <c r="BJ93" i="8"/>
  <c r="P113" i="8"/>
  <c r="Z16" i="7"/>
  <c r="BJ94" i="8"/>
  <c r="P114" i="8"/>
  <c r="Z17" i="7"/>
  <c r="Z18" i="7"/>
  <c r="Z22" i="7"/>
  <c r="Z24" i="7"/>
  <c r="Z28" i="7"/>
  <c r="P2" i="5"/>
  <c r="P2" i="19"/>
  <c r="Q2" i="19"/>
  <c r="R2" i="19"/>
  <c r="S2" i="19"/>
  <c r="T2" i="19"/>
  <c r="U2" i="19"/>
  <c r="V2" i="19"/>
  <c r="W2" i="19"/>
  <c r="X2" i="19"/>
  <c r="Y2" i="19"/>
  <c r="Z2" i="19"/>
  <c r="AA2" i="19"/>
  <c r="B25" i="10"/>
  <c r="K31" i="1"/>
  <c r="B42" i="10"/>
  <c r="K32" i="1"/>
  <c r="K33" i="1"/>
  <c r="K34" i="1"/>
  <c r="K35" i="1"/>
  <c r="K36" i="1"/>
  <c r="K37" i="1"/>
  <c r="K38" i="1"/>
  <c r="K39" i="1"/>
  <c r="K40" i="1"/>
  <c r="F80" i="10"/>
  <c r="F81" i="10"/>
  <c r="F82" i="10"/>
  <c r="F83" i="10"/>
  <c r="F84" i="10"/>
  <c r="F85" i="10"/>
  <c r="F86" i="10"/>
  <c r="F87" i="10"/>
  <c r="B78" i="10"/>
  <c r="E77" i="10"/>
  <c r="P31" i="1"/>
  <c r="N31" i="1"/>
  <c r="M31" i="1"/>
  <c r="B43" i="10"/>
  <c r="B44" i="10"/>
  <c r="B45" i="10"/>
  <c r="B47" i="10"/>
  <c r="B48" i="10"/>
  <c r="B49" i="10"/>
  <c r="B56" i="10"/>
  <c r="AB2" i="5"/>
  <c r="AB2" i="19"/>
  <c r="C25" i="10"/>
  <c r="C42" i="10"/>
  <c r="N32" i="1"/>
  <c r="M32" i="1"/>
  <c r="C43" i="10"/>
  <c r="C44" i="10"/>
  <c r="C45" i="10"/>
  <c r="C47" i="10"/>
  <c r="C48" i="10"/>
  <c r="C49" i="10"/>
  <c r="C56" i="10"/>
  <c r="AC2" i="5"/>
  <c r="AC2" i="19"/>
  <c r="D25" i="10"/>
  <c r="D42" i="10"/>
  <c r="N33" i="1"/>
  <c r="M33" i="1"/>
  <c r="D43" i="10"/>
  <c r="D44" i="10"/>
  <c r="D45" i="10"/>
  <c r="D47" i="10"/>
  <c r="D48" i="10"/>
  <c r="D49" i="10"/>
  <c r="D56" i="10"/>
  <c r="AD2" i="5"/>
  <c r="AD2" i="19"/>
  <c r="E25" i="10"/>
  <c r="E42" i="10"/>
  <c r="N34" i="1"/>
  <c r="M34" i="1"/>
  <c r="E43" i="10"/>
  <c r="E44" i="10"/>
  <c r="E45" i="10"/>
  <c r="E47" i="10"/>
  <c r="E48" i="10"/>
  <c r="E49" i="10"/>
  <c r="E56" i="10"/>
  <c r="AE2" i="5"/>
  <c r="AE2" i="19"/>
  <c r="F25" i="10"/>
  <c r="F42" i="10"/>
  <c r="N35" i="1"/>
  <c r="M35" i="1"/>
  <c r="F43" i="10"/>
  <c r="F44" i="10"/>
  <c r="F45" i="10"/>
  <c r="F47" i="10"/>
  <c r="F48" i="10"/>
  <c r="F49" i="10"/>
  <c r="F56" i="10"/>
  <c r="AF2" i="5"/>
  <c r="AF2" i="19"/>
  <c r="G25" i="10"/>
  <c r="G42" i="10"/>
  <c r="N36" i="1"/>
  <c r="M36" i="1"/>
  <c r="G43" i="10"/>
  <c r="G44" i="10"/>
  <c r="G45" i="10"/>
  <c r="G47" i="10"/>
  <c r="G48" i="10"/>
  <c r="G49" i="10"/>
  <c r="G56" i="10"/>
  <c r="AG2" i="5"/>
  <c r="AG2" i="19"/>
  <c r="H25" i="10"/>
  <c r="H42" i="10"/>
  <c r="N37" i="1"/>
  <c r="M37" i="1"/>
  <c r="H43" i="10"/>
  <c r="H44" i="10"/>
  <c r="H45" i="10"/>
  <c r="H47" i="10"/>
  <c r="H48" i="10"/>
  <c r="H49" i="10"/>
  <c r="H56" i="10"/>
  <c r="AH2" i="5"/>
  <c r="AH2" i="19"/>
  <c r="I25" i="10"/>
  <c r="I42" i="10"/>
  <c r="N38" i="1"/>
  <c r="M38" i="1"/>
  <c r="I43" i="10"/>
  <c r="I44" i="10"/>
  <c r="I45" i="10"/>
  <c r="I47" i="10"/>
  <c r="I48" i="10"/>
  <c r="I49" i="10"/>
  <c r="I56" i="10"/>
  <c r="AI2" i="5"/>
  <c r="AI2" i="19"/>
  <c r="J25" i="10"/>
  <c r="J42" i="10"/>
  <c r="N39" i="1"/>
  <c r="M39" i="1"/>
  <c r="J43" i="10"/>
  <c r="J44" i="10"/>
  <c r="J45" i="10"/>
  <c r="J47" i="10"/>
  <c r="J48" i="10"/>
  <c r="J49" i="10"/>
  <c r="J56" i="10"/>
  <c r="AJ2" i="5"/>
  <c r="AJ2" i="19"/>
  <c r="AL2" i="19"/>
  <c r="L29" i="7"/>
  <c r="B3" i="5"/>
  <c r="B3" i="19"/>
  <c r="M29" i="7"/>
  <c r="C3" i="5"/>
  <c r="C3" i="19"/>
  <c r="N29" i="7"/>
  <c r="D3" i="5"/>
  <c r="D3" i="19"/>
  <c r="O29" i="7"/>
  <c r="E3" i="5"/>
  <c r="E3" i="19"/>
  <c r="P29" i="7"/>
  <c r="F3" i="5"/>
  <c r="F3" i="19"/>
  <c r="Q29" i="7"/>
  <c r="G3" i="5"/>
  <c r="G3" i="19"/>
  <c r="R29" i="7"/>
  <c r="H3" i="5"/>
  <c r="H3" i="19"/>
  <c r="S29" i="7"/>
  <c r="I3" i="5"/>
  <c r="I3" i="19"/>
  <c r="T29" i="7"/>
  <c r="J3" i="5"/>
  <c r="J3" i="19"/>
  <c r="U29" i="7"/>
  <c r="K3" i="5"/>
  <c r="K3" i="19"/>
  <c r="V29" i="7"/>
  <c r="L3" i="5"/>
  <c r="L3" i="19"/>
  <c r="W29" i="7"/>
  <c r="M3" i="5"/>
  <c r="M3" i="19"/>
  <c r="X29" i="7"/>
  <c r="N3" i="5"/>
  <c r="N3" i="19"/>
  <c r="Y29" i="7"/>
  <c r="O3" i="5"/>
  <c r="O3" i="19"/>
  <c r="Z29" i="7"/>
  <c r="P3" i="5"/>
  <c r="P3" i="19"/>
  <c r="Q3" i="19"/>
  <c r="R3" i="19"/>
  <c r="S3" i="19"/>
  <c r="T3" i="19"/>
  <c r="U3" i="19"/>
  <c r="V3" i="19"/>
  <c r="W3" i="19"/>
  <c r="X3" i="19"/>
  <c r="Y3" i="19"/>
  <c r="Z3" i="19"/>
  <c r="AA3" i="19"/>
  <c r="B26" i="10"/>
  <c r="B57" i="10"/>
  <c r="AB3" i="5"/>
  <c r="AB3" i="19"/>
  <c r="C26" i="10"/>
  <c r="C57" i="10"/>
  <c r="AC3" i="5"/>
  <c r="AC3" i="19"/>
  <c r="D26" i="10"/>
  <c r="D57" i="10"/>
  <c r="AD3" i="5"/>
  <c r="AD3" i="19"/>
  <c r="E26" i="10"/>
  <c r="E57" i="10"/>
  <c r="AE3" i="5"/>
  <c r="AE3" i="19"/>
  <c r="F26" i="10"/>
  <c r="F57" i="10"/>
  <c r="AF3" i="5"/>
  <c r="AF3" i="19"/>
  <c r="G26" i="10"/>
  <c r="G57" i="10"/>
  <c r="AG3" i="5"/>
  <c r="AG3" i="19"/>
  <c r="H26" i="10"/>
  <c r="H57" i="10"/>
  <c r="AH3" i="5"/>
  <c r="AH3" i="19"/>
  <c r="I26" i="10"/>
  <c r="I57" i="10"/>
  <c r="AI3" i="5"/>
  <c r="AI3" i="19"/>
  <c r="J26" i="10"/>
  <c r="J57" i="10"/>
  <c r="AJ3" i="5"/>
  <c r="AJ3" i="19"/>
  <c r="AL3" i="19"/>
  <c r="L30" i="7"/>
  <c r="B4" i="5"/>
  <c r="B4" i="19"/>
  <c r="M30" i="7"/>
  <c r="C4" i="5"/>
  <c r="C4" i="19"/>
  <c r="N30" i="7"/>
  <c r="D4" i="5"/>
  <c r="D4" i="19"/>
  <c r="O30" i="7"/>
  <c r="E4" i="5"/>
  <c r="E4" i="19"/>
  <c r="P30" i="7"/>
  <c r="F4" i="5"/>
  <c r="F4" i="19"/>
  <c r="Q30" i="7"/>
  <c r="G4" i="5"/>
  <c r="G4" i="19"/>
  <c r="R30" i="7"/>
  <c r="H4" i="5"/>
  <c r="H4" i="19"/>
  <c r="S30" i="7"/>
  <c r="I4" i="5"/>
  <c r="I4" i="19"/>
  <c r="T30" i="7"/>
  <c r="J4" i="5"/>
  <c r="J4" i="19"/>
  <c r="U30" i="7"/>
  <c r="K4" i="5"/>
  <c r="K4" i="19"/>
  <c r="V30" i="7"/>
  <c r="L4" i="5"/>
  <c r="L4" i="19"/>
  <c r="W30" i="7"/>
  <c r="M4" i="5"/>
  <c r="M4" i="19"/>
  <c r="X30" i="7"/>
  <c r="N4" i="5"/>
  <c r="N4" i="19"/>
  <c r="Y30" i="7"/>
  <c r="O4" i="5"/>
  <c r="O4" i="19"/>
  <c r="Z30" i="7"/>
  <c r="P4" i="5"/>
  <c r="P4" i="19"/>
  <c r="Q4" i="19"/>
  <c r="R4" i="19"/>
  <c r="S4" i="19"/>
  <c r="T4" i="19"/>
  <c r="U4" i="19"/>
  <c r="V4" i="19"/>
  <c r="W4" i="19"/>
  <c r="X4" i="19"/>
  <c r="Y4" i="19"/>
  <c r="Z4" i="19"/>
  <c r="AA4" i="19"/>
  <c r="B27" i="10"/>
  <c r="B58" i="10"/>
  <c r="AB4" i="5"/>
  <c r="AB4" i="19"/>
  <c r="C27" i="10"/>
  <c r="C58" i="10"/>
  <c r="AC4" i="5"/>
  <c r="AC4" i="19"/>
  <c r="D27" i="10"/>
  <c r="D58" i="10"/>
  <c r="AD4" i="5"/>
  <c r="AD4" i="19"/>
  <c r="E27" i="10"/>
  <c r="E58" i="10"/>
  <c r="AE4" i="5"/>
  <c r="AE4" i="19"/>
  <c r="F27" i="10"/>
  <c r="F58" i="10"/>
  <c r="AF4" i="5"/>
  <c r="AF4" i="19"/>
  <c r="G27" i="10"/>
  <c r="G58" i="10"/>
  <c r="AG4" i="5"/>
  <c r="AG4" i="19"/>
  <c r="H27" i="10"/>
  <c r="H58" i="10"/>
  <c r="AH4" i="5"/>
  <c r="AH4" i="19"/>
  <c r="I27" i="10"/>
  <c r="I58" i="10"/>
  <c r="AI4" i="5"/>
  <c r="AI4" i="19"/>
  <c r="J27" i="10"/>
  <c r="J58" i="10"/>
  <c r="AJ4" i="5"/>
  <c r="AJ4" i="19"/>
  <c r="AL4" i="19"/>
  <c r="L31" i="7"/>
  <c r="B5" i="5"/>
  <c r="B5" i="19"/>
  <c r="M31" i="7"/>
  <c r="C5" i="5"/>
  <c r="C5" i="19"/>
  <c r="N31" i="7"/>
  <c r="D5" i="5"/>
  <c r="D5" i="19"/>
  <c r="O31" i="7"/>
  <c r="E5" i="5"/>
  <c r="E5" i="19"/>
  <c r="P31" i="7"/>
  <c r="F5" i="5"/>
  <c r="F5" i="19"/>
  <c r="Q31" i="7"/>
  <c r="G5" i="5"/>
  <c r="G5" i="19"/>
  <c r="R31" i="7"/>
  <c r="H5" i="5"/>
  <c r="H5" i="19"/>
  <c r="S31" i="7"/>
  <c r="I5" i="5"/>
  <c r="I5" i="19"/>
  <c r="T31" i="7"/>
  <c r="J5" i="5"/>
  <c r="J5" i="19"/>
  <c r="U31" i="7"/>
  <c r="K5" i="5"/>
  <c r="K5" i="19"/>
  <c r="V31" i="7"/>
  <c r="L5" i="5"/>
  <c r="L5" i="19"/>
  <c r="W31" i="7"/>
  <c r="M5" i="5"/>
  <c r="M5" i="19"/>
  <c r="X31" i="7"/>
  <c r="N5" i="5"/>
  <c r="N5" i="19"/>
  <c r="Y31" i="7"/>
  <c r="O5" i="5"/>
  <c r="O5" i="19"/>
  <c r="Z31" i="7"/>
  <c r="P5" i="5"/>
  <c r="P5" i="19"/>
  <c r="D20" i="11"/>
  <c r="G20" i="11"/>
  <c r="Q5" i="5"/>
  <c r="Q5" i="19"/>
  <c r="R5" i="19"/>
  <c r="S5" i="19"/>
  <c r="T5" i="19"/>
  <c r="U5" i="19"/>
  <c r="V5" i="19"/>
  <c r="W5" i="19"/>
  <c r="X5" i="19"/>
  <c r="Y5" i="19"/>
  <c r="Z5" i="19"/>
  <c r="AA5" i="19"/>
  <c r="B28" i="10"/>
  <c r="B59" i="10"/>
  <c r="AB5" i="5"/>
  <c r="AB5" i="19"/>
  <c r="C28" i="10"/>
  <c r="C59" i="10"/>
  <c r="AC5" i="5"/>
  <c r="AC5" i="19"/>
  <c r="D28" i="10"/>
  <c r="D59" i="10"/>
  <c r="AD5" i="5"/>
  <c r="AD5" i="19"/>
  <c r="E28" i="10"/>
  <c r="E59" i="10"/>
  <c r="AE5" i="5"/>
  <c r="AE5" i="19"/>
  <c r="F28" i="10"/>
  <c r="F59" i="10"/>
  <c r="AF5" i="5"/>
  <c r="AF5" i="19"/>
  <c r="G28" i="10"/>
  <c r="G59" i="10"/>
  <c r="AG5" i="5"/>
  <c r="AG5" i="19"/>
  <c r="H28" i="10"/>
  <c r="H59" i="10"/>
  <c r="AH5" i="5"/>
  <c r="AH5" i="19"/>
  <c r="I28" i="10"/>
  <c r="I59" i="10"/>
  <c r="AI5" i="5"/>
  <c r="AI5" i="19"/>
  <c r="J28" i="10"/>
  <c r="J59" i="10"/>
  <c r="AJ5" i="5"/>
  <c r="AJ5" i="19"/>
  <c r="AL5" i="19"/>
  <c r="L32" i="7"/>
  <c r="B6" i="5"/>
  <c r="B6" i="19"/>
  <c r="M32" i="7"/>
  <c r="C6" i="5"/>
  <c r="C6" i="19"/>
  <c r="N32" i="7"/>
  <c r="D6" i="5"/>
  <c r="D6" i="19"/>
  <c r="O32" i="7"/>
  <c r="E6" i="5"/>
  <c r="E6" i="19"/>
  <c r="P32" i="7"/>
  <c r="F6" i="5"/>
  <c r="F6" i="19"/>
  <c r="Q32" i="7"/>
  <c r="G6" i="5"/>
  <c r="G6" i="19"/>
  <c r="R32" i="7"/>
  <c r="H6" i="5"/>
  <c r="H6" i="19"/>
  <c r="S32" i="7"/>
  <c r="I6" i="5"/>
  <c r="I6" i="19"/>
  <c r="T32" i="7"/>
  <c r="J6" i="5"/>
  <c r="J6" i="19"/>
  <c r="U32" i="7"/>
  <c r="K6" i="5"/>
  <c r="K6" i="19"/>
  <c r="V32" i="7"/>
  <c r="L6" i="5"/>
  <c r="L6" i="19"/>
  <c r="W32" i="7"/>
  <c r="M6" i="5"/>
  <c r="M6" i="19"/>
  <c r="X32" i="7"/>
  <c r="N6" i="5"/>
  <c r="N6" i="19"/>
  <c r="Y32" i="7"/>
  <c r="O6" i="5"/>
  <c r="O6" i="19"/>
  <c r="Z32" i="7"/>
  <c r="P6" i="5"/>
  <c r="P6" i="19"/>
  <c r="Q6" i="19"/>
  <c r="R6" i="19"/>
  <c r="S6" i="19"/>
  <c r="T6" i="19"/>
  <c r="U6" i="19"/>
  <c r="V6" i="19"/>
  <c r="W6" i="19"/>
  <c r="X6" i="19"/>
  <c r="Y6" i="19"/>
  <c r="Z6" i="19"/>
  <c r="AA6" i="19"/>
  <c r="B29" i="10"/>
  <c r="B60" i="10"/>
  <c r="AB6" i="5"/>
  <c r="AB6" i="19"/>
  <c r="C29" i="10"/>
  <c r="C60" i="10"/>
  <c r="AC6" i="5"/>
  <c r="AC6" i="19"/>
  <c r="D29" i="10"/>
  <c r="D60" i="10"/>
  <c r="AD6" i="5"/>
  <c r="AD6" i="19"/>
  <c r="E29" i="10"/>
  <c r="E60" i="10"/>
  <c r="AE6" i="5"/>
  <c r="AE6" i="19"/>
  <c r="F29" i="10"/>
  <c r="F60" i="10"/>
  <c r="AF6" i="5"/>
  <c r="AF6" i="19"/>
  <c r="G29" i="10"/>
  <c r="G60" i="10"/>
  <c r="AG6" i="5"/>
  <c r="AG6" i="19"/>
  <c r="H29" i="10"/>
  <c r="H60" i="10"/>
  <c r="AH6" i="5"/>
  <c r="AH6" i="19"/>
  <c r="I29" i="10"/>
  <c r="I60" i="10"/>
  <c r="AI6" i="5"/>
  <c r="AI6" i="19"/>
  <c r="J29" i="10"/>
  <c r="J60" i="10"/>
  <c r="AJ6" i="5"/>
  <c r="AJ6" i="19"/>
  <c r="AL6" i="19"/>
  <c r="L33" i="7"/>
  <c r="B7" i="5"/>
  <c r="B7" i="19"/>
  <c r="M33" i="7"/>
  <c r="C7" i="5"/>
  <c r="C7" i="19"/>
  <c r="N33" i="7"/>
  <c r="D7" i="5"/>
  <c r="D7" i="19"/>
  <c r="O33" i="7"/>
  <c r="E7" i="5"/>
  <c r="E7" i="19"/>
  <c r="P33" i="7"/>
  <c r="F7" i="5"/>
  <c r="F7" i="19"/>
  <c r="Q33" i="7"/>
  <c r="G7" i="5"/>
  <c r="G7" i="19"/>
  <c r="R33" i="7"/>
  <c r="H7" i="5"/>
  <c r="H7" i="19"/>
  <c r="S33" i="7"/>
  <c r="I7" i="5"/>
  <c r="I7" i="19"/>
  <c r="T33" i="7"/>
  <c r="J7" i="5"/>
  <c r="J7" i="19"/>
  <c r="U33" i="7"/>
  <c r="K7" i="5"/>
  <c r="K7" i="19"/>
  <c r="V33" i="7"/>
  <c r="L7" i="5"/>
  <c r="L7" i="19"/>
  <c r="W33" i="7"/>
  <c r="M7" i="5"/>
  <c r="M7" i="19"/>
  <c r="X33" i="7"/>
  <c r="N7" i="5"/>
  <c r="N7" i="19"/>
  <c r="Y33" i="7"/>
  <c r="O7" i="5"/>
  <c r="O7" i="19"/>
  <c r="Z33" i="7"/>
  <c r="P7" i="5"/>
  <c r="P7" i="19"/>
  <c r="Q7" i="19"/>
  <c r="R7" i="19"/>
  <c r="S7" i="19"/>
  <c r="T7" i="19"/>
  <c r="U7" i="19"/>
  <c r="V7" i="19"/>
  <c r="W7" i="19"/>
  <c r="X7" i="19"/>
  <c r="Y7" i="19"/>
  <c r="Z7" i="19"/>
  <c r="AA7" i="19"/>
  <c r="B30" i="10"/>
  <c r="B61" i="10"/>
  <c r="AB7" i="5"/>
  <c r="AB7" i="19"/>
  <c r="C30" i="10"/>
  <c r="C61" i="10"/>
  <c r="AC7" i="5"/>
  <c r="AC7" i="19"/>
  <c r="D30" i="10"/>
  <c r="D61" i="10"/>
  <c r="AD7" i="5"/>
  <c r="AD7" i="19"/>
  <c r="E30" i="10"/>
  <c r="E61" i="10"/>
  <c r="AE7" i="5"/>
  <c r="AE7" i="19"/>
  <c r="F30" i="10"/>
  <c r="F61" i="10"/>
  <c r="AF7" i="5"/>
  <c r="AF7" i="19"/>
  <c r="G30" i="10"/>
  <c r="G61" i="10"/>
  <c r="AG7" i="5"/>
  <c r="AG7" i="19"/>
  <c r="H30" i="10"/>
  <c r="H61" i="10"/>
  <c r="AH7" i="5"/>
  <c r="AH7" i="19"/>
  <c r="I30" i="10"/>
  <c r="I61" i="10"/>
  <c r="AI7" i="5"/>
  <c r="AI7" i="19"/>
  <c r="J30" i="10"/>
  <c r="J61" i="10"/>
  <c r="AJ7" i="5"/>
  <c r="AJ7" i="19"/>
  <c r="AL7" i="19"/>
  <c r="L34" i="7"/>
  <c r="B8" i="5"/>
  <c r="B8" i="19"/>
  <c r="M34" i="7"/>
  <c r="C8" i="5"/>
  <c r="C8" i="19"/>
  <c r="N34" i="7"/>
  <c r="D8" i="5"/>
  <c r="D8" i="19"/>
  <c r="O34" i="7"/>
  <c r="E8" i="5"/>
  <c r="E8" i="19"/>
  <c r="P34" i="7"/>
  <c r="F8" i="5"/>
  <c r="F8" i="19"/>
  <c r="Q34" i="7"/>
  <c r="G8" i="5"/>
  <c r="G8" i="19"/>
  <c r="R34" i="7"/>
  <c r="H8" i="5"/>
  <c r="H8" i="19"/>
  <c r="S34" i="7"/>
  <c r="I8" i="5"/>
  <c r="I8" i="19"/>
  <c r="T34" i="7"/>
  <c r="J8" i="5"/>
  <c r="J8" i="19"/>
  <c r="U34" i="7"/>
  <c r="K8" i="5"/>
  <c r="K8" i="19"/>
  <c r="V34" i="7"/>
  <c r="L8" i="5"/>
  <c r="L8" i="19"/>
  <c r="W34" i="7"/>
  <c r="M8" i="5"/>
  <c r="M8" i="19"/>
  <c r="X34" i="7"/>
  <c r="N8" i="5"/>
  <c r="N8" i="19"/>
  <c r="Y34" i="7"/>
  <c r="O8" i="5"/>
  <c r="O8" i="19"/>
  <c r="Z34" i="7"/>
  <c r="P8" i="5"/>
  <c r="P8" i="19"/>
  <c r="Q8" i="19"/>
  <c r="R8" i="19"/>
  <c r="S8" i="19"/>
  <c r="T8" i="19"/>
  <c r="U8" i="19"/>
  <c r="V8" i="19"/>
  <c r="W8" i="19"/>
  <c r="X8" i="19"/>
  <c r="Y8" i="19"/>
  <c r="Z8" i="19"/>
  <c r="AA8" i="19"/>
  <c r="B31" i="10"/>
  <c r="B62" i="10"/>
  <c r="AB8" i="5"/>
  <c r="AB8" i="19"/>
  <c r="C31" i="10"/>
  <c r="C62" i="10"/>
  <c r="AC8" i="5"/>
  <c r="AC8" i="19"/>
  <c r="D31" i="10"/>
  <c r="D62" i="10"/>
  <c r="AD8" i="5"/>
  <c r="AD8" i="19"/>
  <c r="E31" i="10"/>
  <c r="E62" i="10"/>
  <c r="AE8" i="5"/>
  <c r="AE8" i="19"/>
  <c r="F31" i="10"/>
  <c r="F62" i="10"/>
  <c r="AF8" i="5"/>
  <c r="AF8" i="19"/>
  <c r="G31" i="10"/>
  <c r="G62" i="10"/>
  <c r="AG8" i="5"/>
  <c r="AG8" i="19"/>
  <c r="H31" i="10"/>
  <c r="H62" i="10"/>
  <c r="AH8" i="5"/>
  <c r="AH8" i="19"/>
  <c r="I31" i="10"/>
  <c r="I62" i="10"/>
  <c r="AI8" i="5"/>
  <c r="AI8" i="19"/>
  <c r="J31" i="10"/>
  <c r="J62" i="10"/>
  <c r="AJ8" i="5"/>
  <c r="AJ8" i="19"/>
  <c r="AL8" i="19"/>
  <c r="L35" i="7"/>
  <c r="B9" i="5"/>
  <c r="B9" i="19"/>
  <c r="M35" i="7"/>
  <c r="C9" i="5"/>
  <c r="C9" i="19"/>
  <c r="N35" i="7"/>
  <c r="D9" i="5"/>
  <c r="D9" i="19"/>
  <c r="O35" i="7"/>
  <c r="E9" i="5"/>
  <c r="E9" i="19"/>
  <c r="P35" i="7"/>
  <c r="F9" i="5"/>
  <c r="F9" i="19"/>
  <c r="Q35" i="7"/>
  <c r="G9" i="5"/>
  <c r="G9" i="19"/>
  <c r="R35" i="7"/>
  <c r="H9" i="5"/>
  <c r="H9" i="19"/>
  <c r="S35" i="7"/>
  <c r="I9" i="5"/>
  <c r="I9" i="19"/>
  <c r="T35" i="7"/>
  <c r="J9" i="5"/>
  <c r="J9" i="19"/>
  <c r="U35" i="7"/>
  <c r="K9" i="5"/>
  <c r="K9" i="19"/>
  <c r="V35" i="7"/>
  <c r="L9" i="5"/>
  <c r="L9" i="19"/>
  <c r="W35" i="7"/>
  <c r="M9" i="5"/>
  <c r="M9" i="19"/>
  <c r="X35" i="7"/>
  <c r="N9" i="5"/>
  <c r="N9" i="19"/>
  <c r="Y35" i="7"/>
  <c r="O9" i="5"/>
  <c r="O9" i="19"/>
  <c r="Z35" i="7"/>
  <c r="P9" i="5"/>
  <c r="P9" i="19"/>
  <c r="Q9" i="19"/>
  <c r="R9" i="19"/>
  <c r="S9" i="19"/>
  <c r="T9" i="19"/>
  <c r="U9" i="19"/>
  <c r="V9" i="19"/>
  <c r="W9" i="19"/>
  <c r="X9" i="19"/>
  <c r="Y9" i="19"/>
  <c r="Z9" i="19"/>
  <c r="AA9" i="19"/>
  <c r="B32" i="10"/>
  <c r="B63" i="10"/>
  <c r="AB9" i="5"/>
  <c r="AB9" i="19"/>
  <c r="C32" i="10"/>
  <c r="C63" i="10"/>
  <c r="AC9" i="5"/>
  <c r="AC9" i="19"/>
  <c r="D32" i="10"/>
  <c r="D63" i="10"/>
  <c r="AD9" i="5"/>
  <c r="AD9" i="19"/>
  <c r="E32" i="10"/>
  <c r="E63" i="10"/>
  <c r="AE9" i="5"/>
  <c r="AE9" i="19"/>
  <c r="F32" i="10"/>
  <c r="F63" i="10"/>
  <c r="AF9" i="5"/>
  <c r="AF9" i="19"/>
  <c r="G32" i="10"/>
  <c r="G63" i="10"/>
  <c r="AG9" i="5"/>
  <c r="AG9" i="19"/>
  <c r="H32" i="10"/>
  <c r="H63" i="10"/>
  <c r="AH9" i="5"/>
  <c r="AH9" i="19"/>
  <c r="I32" i="10"/>
  <c r="I63" i="10"/>
  <c r="AI9" i="5"/>
  <c r="AI9" i="19"/>
  <c r="J32" i="10"/>
  <c r="J63" i="10"/>
  <c r="AJ9" i="5"/>
  <c r="AJ9" i="19"/>
  <c r="AL9" i="19"/>
  <c r="B10" i="19"/>
  <c r="C10" i="19"/>
  <c r="N36" i="7"/>
  <c r="D10" i="5"/>
  <c r="D10" i="19"/>
  <c r="O36" i="7"/>
  <c r="E10" i="5"/>
  <c r="E10" i="19"/>
  <c r="P36" i="7"/>
  <c r="F10" i="5"/>
  <c r="F10" i="19"/>
  <c r="Q36" i="7"/>
  <c r="G10" i="5"/>
  <c r="G10" i="19"/>
  <c r="R36" i="7"/>
  <c r="H10" i="5"/>
  <c r="H10" i="19"/>
  <c r="S36" i="7"/>
  <c r="I10" i="5"/>
  <c r="I10" i="19"/>
  <c r="T36" i="7"/>
  <c r="J10" i="5"/>
  <c r="J10" i="19"/>
  <c r="U36" i="7"/>
  <c r="K10" i="5"/>
  <c r="K10" i="19"/>
  <c r="V36" i="7"/>
  <c r="L10" i="5"/>
  <c r="L10" i="19"/>
  <c r="W36" i="7"/>
  <c r="M10" i="5"/>
  <c r="M10" i="19"/>
  <c r="X36" i="7"/>
  <c r="N10" i="5"/>
  <c r="N10" i="19"/>
  <c r="Y36" i="7"/>
  <c r="O10" i="5"/>
  <c r="O10" i="19"/>
  <c r="Z36" i="7"/>
  <c r="P10" i="5"/>
  <c r="P10" i="19"/>
  <c r="Q10" i="19"/>
  <c r="R10" i="19"/>
  <c r="S10" i="19"/>
  <c r="T10" i="19"/>
  <c r="U10" i="19"/>
  <c r="V10" i="19"/>
  <c r="W10" i="19"/>
  <c r="X10" i="19"/>
  <c r="Y10" i="19"/>
  <c r="Z10" i="19"/>
  <c r="AA10" i="19"/>
  <c r="B33" i="10"/>
  <c r="B64" i="10"/>
  <c r="AB10" i="5"/>
  <c r="AB10" i="19"/>
  <c r="C33" i="10"/>
  <c r="C64" i="10"/>
  <c r="AC10" i="5"/>
  <c r="AC10" i="19"/>
  <c r="D33" i="10"/>
  <c r="D64" i="10"/>
  <c r="AD10" i="5"/>
  <c r="AD10" i="19"/>
  <c r="E33" i="10"/>
  <c r="E64" i="10"/>
  <c r="AE10" i="5"/>
  <c r="AE10" i="19"/>
  <c r="F33" i="10"/>
  <c r="F64" i="10"/>
  <c r="AF10" i="5"/>
  <c r="AF10" i="19"/>
  <c r="G33" i="10"/>
  <c r="G64" i="10"/>
  <c r="AG10" i="5"/>
  <c r="AG10" i="19"/>
  <c r="H33" i="10"/>
  <c r="H64" i="10"/>
  <c r="AH10" i="5"/>
  <c r="AH10" i="19"/>
  <c r="I33" i="10"/>
  <c r="I64" i="10"/>
  <c r="AI10" i="5"/>
  <c r="AI10" i="19"/>
  <c r="J33" i="10"/>
  <c r="J64" i="10"/>
  <c r="AJ10" i="5"/>
  <c r="AJ10" i="19"/>
  <c r="AL10" i="19"/>
  <c r="L37" i="7"/>
  <c r="B11" i="5"/>
  <c r="B11" i="19"/>
  <c r="M37" i="7"/>
  <c r="C11" i="5"/>
  <c r="C11" i="19"/>
  <c r="N37" i="7"/>
  <c r="D11" i="5"/>
  <c r="D11" i="19"/>
  <c r="O37" i="7"/>
  <c r="E11" i="5"/>
  <c r="E11" i="19"/>
  <c r="P37" i="7"/>
  <c r="F11" i="5"/>
  <c r="F11" i="19"/>
  <c r="Q37" i="7"/>
  <c r="G11" i="5"/>
  <c r="G11" i="19"/>
  <c r="R37" i="7"/>
  <c r="H11" i="5"/>
  <c r="H11" i="19"/>
  <c r="S37" i="7"/>
  <c r="I11" i="5"/>
  <c r="I11" i="19"/>
  <c r="T37" i="7"/>
  <c r="J11" i="5"/>
  <c r="J11" i="19"/>
  <c r="U37" i="7"/>
  <c r="K11" i="5"/>
  <c r="K11" i="19"/>
  <c r="V37" i="7"/>
  <c r="L11" i="5"/>
  <c r="L11" i="19"/>
  <c r="W37" i="7"/>
  <c r="M11" i="5"/>
  <c r="M11" i="19"/>
  <c r="X37" i="7"/>
  <c r="N11" i="5"/>
  <c r="N11" i="19"/>
  <c r="Y37" i="7"/>
  <c r="O11" i="5"/>
  <c r="O11" i="19"/>
  <c r="Z37" i="7"/>
  <c r="P11" i="5"/>
  <c r="P11" i="19"/>
  <c r="D21" i="11"/>
  <c r="G21" i="11"/>
  <c r="Q11" i="5"/>
  <c r="Q11" i="19"/>
  <c r="R11" i="19"/>
  <c r="S11" i="19"/>
  <c r="T11" i="19"/>
  <c r="U11" i="19"/>
  <c r="V11" i="19"/>
  <c r="W11" i="19"/>
  <c r="X11" i="19"/>
  <c r="Y11" i="19"/>
  <c r="Z11" i="19"/>
  <c r="AA11" i="19"/>
  <c r="B34" i="10"/>
  <c r="B65" i="10"/>
  <c r="AB11" i="5"/>
  <c r="AB11" i="19"/>
  <c r="C34" i="10"/>
  <c r="C65" i="10"/>
  <c r="AC11" i="5"/>
  <c r="AC11" i="19"/>
  <c r="D34" i="10"/>
  <c r="D65" i="10"/>
  <c r="AD11" i="5"/>
  <c r="AD11" i="19"/>
  <c r="E34" i="10"/>
  <c r="E65" i="10"/>
  <c r="AE11" i="5"/>
  <c r="AE11" i="19"/>
  <c r="F34" i="10"/>
  <c r="F65" i="10"/>
  <c r="AF11" i="5"/>
  <c r="AF11" i="19"/>
  <c r="G34" i="10"/>
  <c r="G65" i="10"/>
  <c r="AG11" i="5"/>
  <c r="AG11" i="19"/>
  <c r="H34" i="10"/>
  <c r="H65" i="10"/>
  <c r="AH11" i="5"/>
  <c r="AH11" i="19"/>
  <c r="I34" i="10"/>
  <c r="I65" i="10"/>
  <c r="AI11" i="5"/>
  <c r="AI11" i="19"/>
  <c r="J34" i="10"/>
  <c r="J65" i="10"/>
  <c r="AJ11" i="5"/>
  <c r="AJ11" i="19"/>
  <c r="AL11" i="19"/>
  <c r="L38" i="7"/>
  <c r="B12" i="5"/>
  <c r="B12" i="19"/>
  <c r="M38" i="7"/>
  <c r="C12" i="5"/>
  <c r="C12" i="19"/>
  <c r="N38" i="7"/>
  <c r="D12" i="5"/>
  <c r="D12" i="19"/>
  <c r="O38" i="7"/>
  <c r="E12" i="5"/>
  <c r="E12" i="19"/>
  <c r="P38" i="7"/>
  <c r="F12" i="5"/>
  <c r="F12" i="19"/>
  <c r="Q38" i="7"/>
  <c r="G12" i="5"/>
  <c r="G12" i="19"/>
  <c r="R38" i="7"/>
  <c r="H12" i="5"/>
  <c r="H12" i="19"/>
  <c r="S38" i="7"/>
  <c r="I12" i="5"/>
  <c r="I12" i="19"/>
  <c r="T38" i="7"/>
  <c r="J12" i="5"/>
  <c r="J12" i="19"/>
  <c r="U38" i="7"/>
  <c r="K12" i="5"/>
  <c r="K12" i="19"/>
  <c r="V38" i="7"/>
  <c r="L12" i="5"/>
  <c r="L12" i="19"/>
  <c r="W38" i="7"/>
  <c r="M12" i="5"/>
  <c r="M12" i="19"/>
  <c r="X38" i="7"/>
  <c r="N12" i="5"/>
  <c r="N12" i="19"/>
  <c r="Y38" i="7"/>
  <c r="O12" i="5"/>
  <c r="O12" i="19"/>
  <c r="Z38" i="7"/>
  <c r="P12" i="5"/>
  <c r="P12" i="19"/>
  <c r="Q12" i="19"/>
  <c r="R12" i="19"/>
  <c r="S12" i="19"/>
  <c r="T12" i="19"/>
  <c r="U12" i="19"/>
  <c r="V12" i="19"/>
  <c r="W12" i="19"/>
  <c r="X12" i="19"/>
  <c r="Y12" i="19"/>
  <c r="Z12" i="19"/>
  <c r="AA12" i="19"/>
  <c r="B35" i="10"/>
  <c r="B66" i="10"/>
  <c r="AB12" i="5"/>
  <c r="AB12" i="19"/>
  <c r="C35" i="10"/>
  <c r="C66" i="10"/>
  <c r="AC12" i="5"/>
  <c r="AC12" i="19"/>
  <c r="D35" i="10"/>
  <c r="D66" i="10"/>
  <c r="AD12" i="5"/>
  <c r="AD12" i="19"/>
  <c r="E35" i="10"/>
  <c r="E66" i="10"/>
  <c r="AE12" i="5"/>
  <c r="AE12" i="19"/>
  <c r="F35" i="10"/>
  <c r="F66" i="10"/>
  <c r="AF12" i="5"/>
  <c r="AF12" i="19"/>
  <c r="G35" i="10"/>
  <c r="G66" i="10"/>
  <c r="AG12" i="5"/>
  <c r="AG12" i="19"/>
  <c r="H35" i="10"/>
  <c r="H66" i="10"/>
  <c r="AH12" i="5"/>
  <c r="AH12" i="19"/>
  <c r="I35" i="10"/>
  <c r="I66" i="10"/>
  <c r="AI12" i="5"/>
  <c r="AI12" i="19"/>
  <c r="J35" i="10"/>
  <c r="J66" i="10"/>
  <c r="AJ12" i="5"/>
  <c r="AJ12" i="19"/>
  <c r="AL12" i="19"/>
  <c r="L39" i="7"/>
  <c r="B13" i="5"/>
  <c r="B13" i="19"/>
  <c r="M39" i="7"/>
  <c r="C13" i="5"/>
  <c r="C13" i="19"/>
  <c r="N39" i="7"/>
  <c r="D13" i="5"/>
  <c r="D13" i="19"/>
  <c r="O39" i="7"/>
  <c r="E13" i="5"/>
  <c r="E13" i="19"/>
  <c r="P39" i="7"/>
  <c r="F13" i="5"/>
  <c r="F13" i="19"/>
  <c r="Q39" i="7"/>
  <c r="G13" i="5"/>
  <c r="G13" i="19"/>
  <c r="R39" i="7"/>
  <c r="H13" i="5"/>
  <c r="H13" i="19"/>
  <c r="S39" i="7"/>
  <c r="I13" i="5"/>
  <c r="I13" i="19"/>
  <c r="T39" i="7"/>
  <c r="J13" i="5"/>
  <c r="J13" i="19"/>
  <c r="U39" i="7"/>
  <c r="K13" i="5"/>
  <c r="K13" i="19"/>
  <c r="V39" i="7"/>
  <c r="L13" i="5"/>
  <c r="L13" i="19"/>
  <c r="W39" i="7"/>
  <c r="M13" i="5"/>
  <c r="M13" i="19"/>
  <c r="X39" i="7"/>
  <c r="N13" i="5"/>
  <c r="N13" i="19"/>
  <c r="Y39" i="7"/>
  <c r="O13" i="5"/>
  <c r="O13" i="19"/>
  <c r="Z39" i="7"/>
  <c r="P13" i="5"/>
  <c r="P13" i="19"/>
  <c r="Q13" i="19"/>
  <c r="R13" i="19"/>
  <c r="S13" i="19"/>
  <c r="T13" i="19"/>
  <c r="U13" i="19"/>
  <c r="V13" i="19"/>
  <c r="W13" i="19"/>
  <c r="X13" i="19"/>
  <c r="Y13" i="19"/>
  <c r="Z13" i="19"/>
  <c r="AA13" i="19"/>
  <c r="B36" i="10"/>
  <c r="B67" i="10"/>
  <c r="AB13" i="5"/>
  <c r="AB13" i="19"/>
  <c r="C36" i="10"/>
  <c r="C67" i="10"/>
  <c r="AC13" i="5"/>
  <c r="AC13" i="19"/>
  <c r="D36" i="10"/>
  <c r="D67" i="10"/>
  <c r="AD13" i="5"/>
  <c r="AD13" i="19"/>
  <c r="E36" i="10"/>
  <c r="E67" i="10"/>
  <c r="AE13" i="5"/>
  <c r="AE13" i="19"/>
  <c r="F36" i="10"/>
  <c r="F67" i="10"/>
  <c r="AF13" i="5"/>
  <c r="AF13" i="19"/>
  <c r="G36" i="10"/>
  <c r="G67" i="10"/>
  <c r="AG13" i="5"/>
  <c r="AG13" i="19"/>
  <c r="H36" i="10"/>
  <c r="H67" i="10"/>
  <c r="AH13" i="5"/>
  <c r="AH13" i="19"/>
  <c r="I36" i="10"/>
  <c r="I67" i="10"/>
  <c r="AI13" i="5"/>
  <c r="AI13" i="19"/>
  <c r="J36" i="10"/>
  <c r="J67" i="10"/>
  <c r="AJ13" i="5"/>
  <c r="AJ13" i="19"/>
  <c r="AL13" i="19"/>
  <c r="L40" i="7"/>
  <c r="B14" i="5"/>
  <c r="B14" i="19"/>
  <c r="M40" i="7"/>
  <c r="C14" i="5"/>
  <c r="C14" i="19"/>
  <c r="N40" i="7"/>
  <c r="D14" i="5"/>
  <c r="D14" i="19"/>
  <c r="O40" i="7"/>
  <c r="E14" i="5"/>
  <c r="E14" i="19"/>
  <c r="P40" i="7"/>
  <c r="F14" i="5"/>
  <c r="F14" i="19"/>
  <c r="Q40" i="7"/>
  <c r="G14" i="5"/>
  <c r="G14" i="19"/>
  <c r="R40" i="7"/>
  <c r="H14" i="5"/>
  <c r="H14" i="19"/>
  <c r="S40" i="7"/>
  <c r="I14" i="5"/>
  <c r="I14" i="19"/>
  <c r="T40" i="7"/>
  <c r="J14" i="5"/>
  <c r="J14" i="19"/>
  <c r="U40" i="7"/>
  <c r="K14" i="5"/>
  <c r="K14" i="19"/>
  <c r="V40" i="7"/>
  <c r="L14" i="5"/>
  <c r="L14" i="19"/>
  <c r="W40" i="7"/>
  <c r="M14" i="5"/>
  <c r="M14" i="19"/>
  <c r="X40" i="7"/>
  <c r="N14" i="5"/>
  <c r="N14" i="19"/>
  <c r="Y40" i="7"/>
  <c r="O14" i="5"/>
  <c r="O14" i="19"/>
  <c r="Z40" i="7"/>
  <c r="P14" i="5"/>
  <c r="P14" i="19"/>
  <c r="Q14" i="19"/>
  <c r="R14" i="19"/>
  <c r="S14" i="19"/>
  <c r="T14" i="19"/>
  <c r="U14" i="19"/>
  <c r="V14" i="19"/>
  <c r="W14" i="19"/>
  <c r="X14" i="19"/>
  <c r="Y14" i="19"/>
  <c r="Z14" i="19"/>
  <c r="AA14" i="19"/>
  <c r="B37" i="10"/>
  <c r="B68" i="10"/>
  <c r="AB14" i="5"/>
  <c r="AB14" i="19"/>
  <c r="C37" i="10"/>
  <c r="C68" i="10"/>
  <c r="AC14" i="5"/>
  <c r="AC14" i="19"/>
  <c r="D37" i="10"/>
  <c r="D68" i="10"/>
  <c r="AD14" i="5"/>
  <c r="AD14" i="19"/>
  <c r="E37" i="10"/>
  <c r="E68" i="10"/>
  <c r="AE14" i="5"/>
  <c r="AE14" i="19"/>
  <c r="F37" i="10"/>
  <c r="F68" i="10"/>
  <c r="AF14" i="5"/>
  <c r="AF14" i="19"/>
  <c r="G37" i="10"/>
  <c r="G68" i="10"/>
  <c r="AG14" i="5"/>
  <c r="AG14" i="19"/>
  <c r="H37" i="10"/>
  <c r="H68" i="10"/>
  <c r="AH14" i="5"/>
  <c r="AH14" i="19"/>
  <c r="I37" i="10"/>
  <c r="I68" i="10"/>
  <c r="AI14" i="5"/>
  <c r="AI14" i="19"/>
  <c r="J37" i="10"/>
  <c r="J68" i="10"/>
  <c r="AJ14" i="5"/>
  <c r="AJ14" i="19"/>
  <c r="AL14" i="19"/>
  <c r="L41" i="7"/>
  <c r="B15" i="5"/>
  <c r="B15" i="19"/>
  <c r="M41" i="7"/>
  <c r="C15" i="5"/>
  <c r="C15" i="19"/>
  <c r="N41" i="7"/>
  <c r="D15" i="5"/>
  <c r="D15" i="19"/>
  <c r="O41" i="7"/>
  <c r="E15" i="5"/>
  <c r="E15" i="19"/>
  <c r="P41" i="7"/>
  <c r="F15" i="5"/>
  <c r="F15" i="19"/>
  <c r="Q41" i="7"/>
  <c r="G15" i="5"/>
  <c r="G15" i="19"/>
  <c r="R41" i="7"/>
  <c r="H15" i="5"/>
  <c r="H15" i="19"/>
  <c r="S41" i="7"/>
  <c r="I15" i="5"/>
  <c r="I15" i="19"/>
  <c r="T41" i="7"/>
  <c r="J15" i="5"/>
  <c r="J15" i="19"/>
  <c r="U41" i="7"/>
  <c r="K15" i="5"/>
  <c r="K15" i="19"/>
  <c r="V41" i="7"/>
  <c r="L15" i="5"/>
  <c r="L15" i="19"/>
  <c r="W41" i="7"/>
  <c r="M15" i="5"/>
  <c r="M15" i="19"/>
  <c r="X41" i="7"/>
  <c r="N15" i="5"/>
  <c r="N15" i="19"/>
  <c r="Y41" i="7"/>
  <c r="O15" i="5"/>
  <c r="O15" i="19"/>
  <c r="Z41" i="7"/>
  <c r="P15" i="5"/>
  <c r="P15" i="19"/>
  <c r="Q15" i="19"/>
  <c r="R15" i="19"/>
  <c r="S15" i="19"/>
  <c r="T15" i="19"/>
  <c r="U15" i="19"/>
  <c r="V15" i="19"/>
  <c r="W15" i="19"/>
  <c r="X15" i="19"/>
  <c r="Y15" i="19"/>
  <c r="Z15" i="19"/>
  <c r="AA15" i="19"/>
  <c r="B38" i="10"/>
  <c r="B69" i="10"/>
  <c r="AB15" i="5"/>
  <c r="AB15" i="19"/>
  <c r="C38" i="10"/>
  <c r="C69" i="10"/>
  <c r="AC15" i="5"/>
  <c r="AC15" i="19"/>
  <c r="D38" i="10"/>
  <c r="D69" i="10"/>
  <c r="AD15" i="5"/>
  <c r="AD15" i="19"/>
  <c r="E38" i="10"/>
  <c r="E69" i="10"/>
  <c r="AE15" i="5"/>
  <c r="AE15" i="19"/>
  <c r="F38" i="10"/>
  <c r="F69" i="10"/>
  <c r="AF15" i="5"/>
  <c r="AF15" i="19"/>
  <c r="G38" i="10"/>
  <c r="G69" i="10"/>
  <c r="AG15" i="5"/>
  <c r="AG15" i="19"/>
  <c r="H38" i="10"/>
  <c r="H69" i="10"/>
  <c r="AH15" i="5"/>
  <c r="AH15" i="19"/>
  <c r="I38" i="10"/>
  <c r="I69" i="10"/>
  <c r="AI15" i="5"/>
  <c r="AI15" i="19"/>
  <c r="J38" i="10"/>
  <c r="J69" i="10"/>
  <c r="AJ15" i="5"/>
  <c r="AJ15" i="19"/>
  <c r="AL15" i="19"/>
  <c r="L42" i="7"/>
  <c r="B16" i="5"/>
  <c r="B16" i="19"/>
  <c r="M42" i="7"/>
  <c r="C16" i="5"/>
  <c r="C16" i="19"/>
  <c r="N42" i="7"/>
  <c r="D16" i="5"/>
  <c r="D16" i="19"/>
  <c r="O42" i="7"/>
  <c r="E16" i="5"/>
  <c r="E16" i="19"/>
  <c r="P42" i="7"/>
  <c r="F16" i="5"/>
  <c r="F16" i="19"/>
  <c r="Q42" i="7"/>
  <c r="G16" i="5"/>
  <c r="G16" i="19"/>
  <c r="R42" i="7"/>
  <c r="H16" i="5"/>
  <c r="H16" i="19"/>
  <c r="S42" i="7"/>
  <c r="I16" i="5"/>
  <c r="I16" i="19"/>
  <c r="T42" i="7"/>
  <c r="J16" i="5"/>
  <c r="J16" i="19"/>
  <c r="U42" i="7"/>
  <c r="K16" i="5"/>
  <c r="K16" i="19"/>
  <c r="V42" i="7"/>
  <c r="L16" i="5"/>
  <c r="L16" i="19"/>
  <c r="W42" i="7"/>
  <c r="M16" i="5"/>
  <c r="M16" i="19"/>
  <c r="X42" i="7"/>
  <c r="N16" i="5"/>
  <c r="N16" i="19"/>
  <c r="Y42" i="7"/>
  <c r="O16" i="5"/>
  <c r="O16" i="19"/>
  <c r="Z42" i="7"/>
  <c r="P16" i="5"/>
  <c r="P16" i="19"/>
  <c r="Q16" i="19"/>
  <c r="R16" i="19"/>
  <c r="S16" i="19"/>
  <c r="T16" i="19"/>
  <c r="U16" i="19"/>
  <c r="V16" i="19"/>
  <c r="W16" i="19"/>
  <c r="X16" i="19"/>
  <c r="Y16" i="19"/>
  <c r="Z16" i="19"/>
  <c r="AA16" i="19"/>
  <c r="B39" i="10"/>
  <c r="B70" i="10"/>
  <c r="AB16" i="5"/>
  <c r="AB16" i="19"/>
  <c r="C39" i="10"/>
  <c r="C70" i="10"/>
  <c r="AC16" i="5"/>
  <c r="AC16" i="19"/>
  <c r="D39" i="10"/>
  <c r="D70" i="10"/>
  <c r="AD16" i="5"/>
  <c r="AD16" i="19"/>
  <c r="E39" i="10"/>
  <c r="E70" i="10"/>
  <c r="AE16" i="5"/>
  <c r="AE16" i="19"/>
  <c r="F39" i="10"/>
  <c r="F70" i="10"/>
  <c r="AF16" i="5"/>
  <c r="AF16" i="19"/>
  <c r="G39" i="10"/>
  <c r="G70" i="10"/>
  <c r="AG16" i="5"/>
  <c r="AG16" i="19"/>
  <c r="H39" i="10"/>
  <c r="H70" i="10"/>
  <c r="AH16" i="5"/>
  <c r="AH16" i="19"/>
  <c r="I39" i="10"/>
  <c r="I70" i="10"/>
  <c r="AI16" i="5"/>
  <c r="AI16" i="19"/>
  <c r="J39" i="10"/>
  <c r="J70" i="10"/>
  <c r="AJ16" i="5"/>
  <c r="AJ16" i="19"/>
  <c r="AL16" i="19"/>
  <c r="B17" i="19"/>
  <c r="C17" i="19"/>
  <c r="D17" i="19"/>
  <c r="E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Z17" i="19"/>
  <c r="AA17" i="19"/>
  <c r="AB17" i="19"/>
  <c r="AC17" i="19"/>
  <c r="AD17" i="19"/>
  <c r="AE17" i="19"/>
  <c r="AF17" i="19"/>
  <c r="AG17" i="19"/>
  <c r="AH17" i="19"/>
  <c r="AI17" i="19"/>
  <c r="AJ17" i="19"/>
  <c r="AK17" i="19"/>
  <c r="AL17" i="19"/>
  <c r="B18" i="19"/>
  <c r="C18" i="19"/>
  <c r="D18" i="19"/>
  <c r="E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Z18" i="19"/>
  <c r="AA18" i="19"/>
  <c r="AB18" i="19"/>
  <c r="AC18" i="19"/>
  <c r="AD18" i="19"/>
  <c r="AE18" i="19"/>
  <c r="AF18" i="19"/>
  <c r="AG18" i="19"/>
  <c r="AH18" i="19"/>
  <c r="AI18" i="19"/>
  <c r="AJ18" i="19"/>
  <c r="AK18" i="19"/>
  <c r="AL18" i="19"/>
  <c r="B19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B20" i="19"/>
  <c r="C20" i="19"/>
  <c r="D20" i="19"/>
  <c r="E20" i="19"/>
  <c r="F20" i="19"/>
  <c r="G20" i="19"/>
  <c r="H20" i="19"/>
  <c r="I20" i="19"/>
  <c r="J20" i="19"/>
  <c r="K20" i="19"/>
  <c r="L20" i="19"/>
  <c r="M20" i="19"/>
  <c r="N20" i="19"/>
  <c r="O20" i="19"/>
  <c r="P20" i="19"/>
  <c r="Q20" i="19"/>
  <c r="R20" i="19"/>
  <c r="S20" i="19"/>
  <c r="T20" i="19"/>
  <c r="U20" i="19"/>
  <c r="V20" i="19"/>
  <c r="W20" i="19"/>
  <c r="X20" i="19"/>
  <c r="Y20" i="19"/>
  <c r="Z20" i="19"/>
  <c r="AA20" i="19"/>
  <c r="AB20" i="19"/>
  <c r="AC20" i="19"/>
  <c r="AD20" i="19"/>
  <c r="AE20" i="19"/>
  <c r="AF20" i="19"/>
  <c r="AG20" i="19"/>
  <c r="AH20" i="19"/>
  <c r="AI20" i="19"/>
  <c r="AJ20" i="19"/>
  <c r="AK20" i="19"/>
  <c r="AL20" i="19"/>
  <c r="B21" i="19"/>
  <c r="C21" i="19"/>
  <c r="D21" i="19"/>
  <c r="E21" i="19"/>
  <c r="F21" i="19"/>
  <c r="G21" i="19"/>
  <c r="H21" i="19"/>
  <c r="I21" i="19"/>
  <c r="J21" i="19"/>
  <c r="K21" i="19"/>
  <c r="L21" i="19"/>
  <c r="M21" i="19"/>
  <c r="N21" i="19"/>
  <c r="O21" i="19"/>
  <c r="P21" i="19"/>
  <c r="Q21" i="19"/>
  <c r="R21" i="19"/>
  <c r="S21" i="19"/>
  <c r="T21" i="19"/>
  <c r="U21" i="19"/>
  <c r="V21" i="19"/>
  <c r="W21" i="19"/>
  <c r="X21" i="19"/>
  <c r="Y21" i="19"/>
  <c r="Z21" i="19"/>
  <c r="AA21" i="19"/>
  <c r="AB21" i="19"/>
  <c r="AC21" i="19"/>
  <c r="AD21" i="19"/>
  <c r="AE21" i="19"/>
  <c r="AF21" i="19"/>
  <c r="AG21" i="19"/>
  <c r="AH21" i="19"/>
  <c r="AI21" i="19"/>
  <c r="AJ21" i="19"/>
  <c r="AK21" i="19"/>
  <c r="AL21" i="19"/>
  <c r="B22" i="19"/>
  <c r="C22" i="19"/>
  <c r="D22" i="19"/>
  <c r="E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Z22" i="19"/>
  <c r="AA22" i="19"/>
  <c r="AB22" i="19"/>
  <c r="AC22" i="19"/>
  <c r="AD22" i="19"/>
  <c r="AE22" i="19"/>
  <c r="AF22" i="19"/>
  <c r="AG22" i="19"/>
  <c r="AH22" i="19"/>
  <c r="AI22" i="19"/>
  <c r="AJ22" i="19"/>
  <c r="AK22" i="19"/>
  <c r="AL22" i="19"/>
  <c r="B23" i="19"/>
  <c r="C23" i="19"/>
  <c r="D23" i="19"/>
  <c r="E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Z23" i="19"/>
  <c r="AA23" i="19"/>
  <c r="AB23" i="19"/>
  <c r="AC23" i="19"/>
  <c r="AD23" i="19"/>
  <c r="AE23" i="19"/>
  <c r="AF23" i="19"/>
  <c r="AG23" i="19"/>
  <c r="AH23" i="19"/>
  <c r="AI23" i="19"/>
  <c r="AJ23" i="19"/>
  <c r="AK23" i="19"/>
  <c r="AL23" i="19"/>
  <c r="B24" i="19"/>
  <c r="C24" i="19"/>
  <c r="D24" i="19"/>
  <c r="E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Z24" i="19"/>
  <c r="AA24" i="19"/>
  <c r="AB24" i="19"/>
  <c r="AC24" i="19"/>
  <c r="AD24" i="19"/>
  <c r="AE24" i="19"/>
  <c r="AF24" i="19"/>
  <c r="AG24" i="19"/>
  <c r="AH24" i="19"/>
  <c r="AI24" i="19"/>
  <c r="AJ24" i="19"/>
  <c r="AK24" i="19"/>
  <c r="AL24" i="19"/>
  <c r="B25" i="19"/>
  <c r="C25" i="19"/>
  <c r="D25" i="19"/>
  <c r="E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Z25" i="19"/>
  <c r="AA25" i="19"/>
  <c r="AB25" i="19"/>
  <c r="AC25" i="19"/>
  <c r="AD25" i="19"/>
  <c r="AE25" i="19"/>
  <c r="AF25" i="19"/>
  <c r="AG25" i="19"/>
  <c r="AH25" i="19"/>
  <c r="AI25" i="19"/>
  <c r="AJ25" i="19"/>
  <c r="AK25" i="19"/>
  <c r="AL25" i="19"/>
  <c r="B26" i="19"/>
  <c r="C26" i="19"/>
  <c r="D26" i="19"/>
  <c r="E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Z26" i="19"/>
  <c r="AA26" i="19"/>
  <c r="AB26" i="19"/>
  <c r="AC26" i="19"/>
  <c r="AD26" i="19"/>
  <c r="AE26" i="19"/>
  <c r="AF26" i="19"/>
  <c r="AG26" i="19"/>
  <c r="AH26" i="19"/>
  <c r="AI26" i="19"/>
  <c r="AJ26" i="19"/>
  <c r="AK26" i="19"/>
  <c r="AL26" i="19"/>
  <c r="B27" i="19"/>
  <c r="C27" i="19"/>
  <c r="D27" i="19"/>
  <c r="E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Z27" i="19"/>
  <c r="AA27" i="19"/>
  <c r="AB27" i="19"/>
  <c r="AC27" i="19"/>
  <c r="AD27" i="19"/>
  <c r="AE27" i="19"/>
  <c r="AF27" i="19"/>
  <c r="AG27" i="19"/>
  <c r="AH27" i="19"/>
  <c r="AI27" i="19"/>
  <c r="AJ27" i="19"/>
  <c r="AK27" i="19"/>
  <c r="AL27" i="19"/>
  <c r="B28" i="19"/>
  <c r="C28" i="19"/>
  <c r="D28" i="19"/>
  <c r="E28" i="19"/>
  <c r="F28" i="19"/>
  <c r="G28" i="19"/>
  <c r="H28" i="19"/>
  <c r="I28" i="19"/>
  <c r="J28" i="19"/>
  <c r="K28" i="19"/>
  <c r="L28" i="19"/>
  <c r="M28" i="19"/>
  <c r="N28" i="19"/>
  <c r="O28" i="19"/>
  <c r="P28" i="19"/>
  <c r="Q28" i="19"/>
  <c r="R28" i="19"/>
  <c r="S28" i="19"/>
  <c r="T28" i="19"/>
  <c r="U28" i="19"/>
  <c r="V28" i="19"/>
  <c r="W28" i="19"/>
  <c r="X28" i="19"/>
  <c r="Y28" i="19"/>
  <c r="Z28" i="19"/>
  <c r="AA28" i="5"/>
  <c r="AA28" i="19"/>
  <c r="AB28" i="19"/>
  <c r="AC28" i="19"/>
  <c r="AD28" i="19"/>
  <c r="AE28" i="19"/>
  <c r="AF28" i="19"/>
  <c r="AG28" i="19"/>
  <c r="AH28" i="19"/>
  <c r="AI28" i="19"/>
  <c r="AJ28" i="19"/>
  <c r="AK28" i="19"/>
  <c r="B14" i="3"/>
  <c r="AL28" i="5"/>
  <c r="AL28" i="19"/>
  <c r="B29" i="19"/>
  <c r="C29" i="19"/>
  <c r="D29" i="19"/>
  <c r="E29" i="19"/>
  <c r="F29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T29" i="19"/>
  <c r="U29" i="19"/>
  <c r="V29" i="19"/>
  <c r="W29" i="19"/>
  <c r="X29" i="19"/>
  <c r="Y29" i="19"/>
  <c r="Z29" i="19"/>
  <c r="AA29" i="5"/>
  <c r="AA29" i="19"/>
  <c r="AB29" i="19"/>
  <c r="AC29" i="19"/>
  <c r="AD29" i="19"/>
  <c r="AE29" i="19"/>
  <c r="AF29" i="19"/>
  <c r="AG29" i="19"/>
  <c r="AH29" i="19"/>
  <c r="AI29" i="19"/>
  <c r="AJ29" i="19"/>
  <c r="AK29" i="19"/>
  <c r="B15" i="3"/>
  <c r="AL29" i="5"/>
  <c r="AL29" i="19"/>
  <c r="B30" i="19"/>
  <c r="C30" i="19"/>
  <c r="D30" i="19"/>
  <c r="E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Z30" i="19"/>
  <c r="AA30" i="5"/>
  <c r="AA30" i="19"/>
  <c r="AB30" i="19"/>
  <c r="AC30" i="19"/>
  <c r="AD30" i="19"/>
  <c r="AE30" i="19"/>
  <c r="AF30" i="19"/>
  <c r="AG30" i="19"/>
  <c r="AH30" i="19"/>
  <c r="AI30" i="19"/>
  <c r="AJ30" i="19"/>
  <c r="AK30" i="19"/>
  <c r="B16" i="3"/>
  <c r="AL30" i="5"/>
  <c r="AL30" i="19"/>
  <c r="B31" i="19"/>
  <c r="C31" i="19"/>
  <c r="D31" i="19"/>
  <c r="E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Z31" i="19"/>
  <c r="AA31" i="5"/>
  <c r="AA31" i="19"/>
  <c r="AB31" i="19"/>
  <c r="AC31" i="19"/>
  <c r="AD31" i="19"/>
  <c r="AE31" i="19"/>
  <c r="AF31" i="19"/>
  <c r="AG31" i="19"/>
  <c r="AH31" i="19"/>
  <c r="AI31" i="19"/>
  <c r="AJ31" i="19"/>
  <c r="AK31" i="19"/>
  <c r="B17" i="3"/>
  <c r="AL31" i="5"/>
  <c r="AL31" i="19"/>
  <c r="B32" i="19"/>
  <c r="C32" i="19"/>
  <c r="D32" i="19"/>
  <c r="E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Z32" i="19"/>
  <c r="AA32" i="5"/>
  <c r="AA32" i="19"/>
  <c r="AB32" i="19"/>
  <c r="AC32" i="19"/>
  <c r="AD32" i="19"/>
  <c r="AE32" i="19"/>
  <c r="AF32" i="19"/>
  <c r="AG32" i="19"/>
  <c r="AH32" i="19"/>
  <c r="AI32" i="19"/>
  <c r="AJ32" i="19"/>
  <c r="AK32" i="19"/>
  <c r="B18" i="3"/>
  <c r="AL32" i="5"/>
  <c r="AL32" i="19"/>
  <c r="B33" i="19"/>
  <c r="C33" i="19"/>
  <c r="D33" i="19"/>
  <c r="E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Z33" i="19"/>
  <c r="AA33" i="5"/>
  <c r="AA33" i="19"/>
  <c r="AB33" i="19"/>
  <c r="AC33" i="19"/>
  <c r="AD33" i="19"/>
  <c r="AE33" i="19"/>
  <c r="AF33" i="19"/>
  <c r="AG33" i="19"/>
  <c r="AH33" i="19"/>
  <c r="AI33" i="19"/>
  <c r="AJ33" i="19"/>
  <c r="AK33" i="19"/>
  <c r="B19" i="3"/>
  <c r="AL33" i="5"/>
  <c r="AL33" i="19"/>
  <c r="B34" i="19"/>
  <c r="C34" i="19"/>
  <c r="D34" i="19"/>
  <c r="E34" i="19"/>
  <c r="F34" i="19"/>
  <c r="G34" i="19"/>
  <c r="H34" i="19"/>
  <c r="I34" i="19"/>
  <c r="J34" i="19"/>
  <c r="K34" i="19"/>
  <c r="L34" i="19"/>
  <c r="M34" i="19"/>
  <c r="N34" i="19"/>
  <c r="O34" i="19"/>
  <c r="P34" i="19"/>
  <c r="Q34" i="19"/>
  <c r="R34" i="19"/>
  <c r="S34" i="19"/>
  <c r="T34" i="19"/>
  <c r="U34" i="19"/>
  <c r="V34" i="19"/>
  <c r="W34" i="19"/>
  <c r="X34" i="19"/>
  <c r="Y34" i="19"/>
  <c r="Z34" i="19"/>
  <c r="AA34" i="5"/>
  <c r="AA34" i="19"/>
  <c r="AB34" i="19"/>
  <c r="AC34" i="19"/>
  <c r="AD34" i="19"/>
  <c r="AE34" i="19"/>
  <c r="AF34" i="19"/>
  <c r="AG34" i="19"/>
  <c r="AH34" i="19"/>
  <c r="AI34" i="19"/>
  <c r="AJ34" i="19"/>
  <c r="AK34" i="19"/>
  <c r="B20" i="3"/>
  <c r="AL34" i="5"/>
  <c r="AL34" i="19"/>
  <c r="B35" i="19"/>
  <c r="C35" i="19"/>
  <c r="D35" i="19"/>
  <c r="E35" i="19"/>
  <c r="F35" i="19"/>
  <c r="G35" i="19"/>
  <c r="H35" i="19"/>
  <c r="I35" i="19"/>
  <c r="J35" i="19"/>
  <c r="K35" i="19"/>
  <c r="L35" i="19"/>
  <c r="M35" i="19"/>
  <c r="N35" i="19"/>
  <c r="O35" i="19"/>
  <c r="P35" i="19"/>
  <c r="Q35" i="19"/>
  <c r="R35" i="19"/>
  <c r="S35" i="19"/>
  <c r="T35" i="19"/>
  <c r="U35" i="19"/>
  <c r="V35" i="19"/>
  <c r="W35" i="19"/>
  <c r="X35" i="19"/>
  <c r="Y35" i="19"/>
  <c r="Z35" i="19"/>
  <c r="AA35" i="5"/>
  <c r="AA35" i="19"/>
  <c r="AB35" i="19"/>
  <c r="AC35" i="19"/>
  <c r="AD35" i="19"/>
  <c r="AE35" i="19"/>
  <c r="AF35" i="19"/>
  <c r="AG35" i="19"/>
  <c r="AH35" i="19"/>
  <c r="AI35" i="19"/>
  <c r="AJ35" i="19"/>
  <c r="AK35" i="19"/>
  <c r="B21" i="3"/>
  <c r="AL35" i="5"/>
  <c r="AL35" i="19"/>
  <c r="B36" i="19"/>
  <c r="C36" i="19"/>
  <c r="D36" i="19"/>
  <c r="E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Z36" i="19"/>
  <c r="AA36" i="5"/>
  <c r="AA36" i="19"/>
  <c r="AB36" i="19"/>
  <c r="AC36" i="19"/>
  <c r="AD36" i="19"/>
  <c r="AE36" i="19"/>
  <c r="AF36" i="19"/>
  <c r="AG36" i="19"/>
  <c r="AH36" i="19"/>
  <c r="AI36" i="19"/>
  <c r="AJ36" i="19"/>
  <c r="AK36" i="19"/>
  <c r="B22" i="3"/>
  <c r="AL36" i="5"/>
  <c r="AL36" i="19"/>
  <c r="B37" i="19"/>
  <c r="C37" i="19"/>
  <c r="D37" i="19"/>
  <c r="E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Z37" i="19"/>
  <c r="AA37" i="19"/>
  <c r="B6" i="18"/>
  <c r="C6" i="18"/>
  <c r="D6" i="18"/>
  <c r="E6" i="18"/>
  <c r="F6" i="18"/>
  <c r="G6" i="18"/>
  <c r="H6" i="18"/>
  <c r="I6" i="18"/>
  <c r="J6" i="18"/>
  <c r="K6" i="18"/>
  <c r="B18" i="18"/>
  <c r="AB37" i="5"/>
  <c r="AB37" i="19"/>
  <c r="B7" i="18"/>
  <c r="C7" i="18"/>
  <c r="D7" i="18"/>
  <c r="E7" i="18"/>
  <c r="F7" i="18"/>
  <c r="G7" i="18"/>
  <c r="H7" i="18"/>
  <c r="I7" i="18"/>
  <c r="J7" i="18"/>
  <c r="K7" i="18"/>
  <c r="C18" i="18"/>
  <c r="AC37" i="5"/>
  <c r="AC37" i="19"/>
  <c r="B8" i="18"/>
  <c r="C8" i="18"/>
  <c r="D8" i="18"/>
  <c r="E8" i="18"/>
  <c r="F8" i="18"/>
  <c r="G8" i="18"/>
  <c r="H8" i="18"/>
  <c r="I8" i="18"/>
  <c r="J8" i="18"/>
  <c r="K8" i="18"/>
  <c r="D18" i="18"/>
  <c r="AD37" i="5"/>
  <c r="AD37" i="19"/>
  <c r="B9" i="18"/>
  <c r="C9" i="18"/>
  <c r="D9" i="18"/>
  <c r="E9" i="18"/>
  <c r="F9" i="18"/>
  <c r="G9" i="18"/>
  <c r="H9" i="18"/>
  <c r="I9" i="18"/>
  <c r="J9" i="18"/>
  <c r="K9" i="18"/>
  <c r="E18" i="18"/>
  <c r="AE37" i="5"/>
  <c r="AE37" i="19"/>
  <c r="B10" i="18"/>
  <c r="C10" i="18"/>
  <c r="D10" i="18"/>
  <c r="E10" i="18"/>
  <c r="F10" i="18"/>
  <c r="G10" i="18"/>
  <c r="H10" i="18"/>
  <c r="I10" i="18"/>
  <c r="J10" i="18"/>
  <c r="K10" i="18"/>
  <c r="F18" i="18"/>
  <c r="AF37" i="5"/>
  <c r="AF37" i="19"/>
  <c r="B11" i="18"/>
  <c r="C11" i="18"/>
  <c r="D11" i="18"/>
  <c r="E11" i="18"/>
  <c r="F11" i="18"/>
  <c r="G11" i="18"/>
  <c r="H11" i="18"/>
  <c r="I11" i="18"/>
  <c r="J11" i="18"/>
  <c r="K11" i="18"/>
  <c r="G18" i="18"/>
  <c r="AG37" i="5"/>
  <c r="AG37" i="19"/>
  <c r="B12" i="18"/>
  <c r="C12" i="18"/>
  <c r="D12" i="18"/>
  <c r="E12" i="18"/>
  <c r="F12" i="18"/>
  <c r="G12" i="18"/>
  <c r="H12" i="18"/>
  <c r="I12" i="18"/>
  <c r="J12" i="18"/>
  <c r="K12" i="18"/>
  <c r="H18" i="18"/>
  <c r="AH37" i="5"/>
  <c r="AH37" i="19"/>
  <c r="B13" i="18"/>
  <c r="C13" i="18"/>
  <c r="D13" i="18"/>
  <c r="E13" i="18"/>
  <c r="F13" i="18"/>
  <c r="G13" i="18"/>
  <c r="H13" i="18"/>
  <c r="I13" i="18"/>
  <c r="J13" i="18"/>
  <c r="K13" i="18"/>
  <c r="I18" i="18"/>
  <c r="AI37" i="5"/>
  <c r="AI37" i="19"/>
  <c r="B14" i="18"/>
  <c r="C14" i="18"/>
  <c r="D14" i="18"/>
  <c r="E14" i="18"/>
  <c r="F14" i="18"/>
  <c r="G14" i="18"/>
  <c r="H14" i="18"/>
  <c r="I14" i="18"/>
  <c r="J14" i="18"/>
  <c r="K14" i="18"/>
  <c r="J18" i="18"/>
  <c r="AJ37" i="5"/>
  <c r="AJ37" i="19"/>
  <c r="AK37" i="19"/>
  <c r="AL37" i="19"/>
  <c r="B38" i="19"/>
  <c r="C38" i="19"/>
  <c r="D38" i="19"/>
  <c r="E38" i="19"/>
  <c r="F38" i="19"/>
  <c r="G38" i="19"/>
  <c r="H38" i="19"/>
  <c r="I38" i="19"/>
  <c r="J38" i="19"/>
  <c r="K38" i="19"/>
  <c r="L38" i="19"/>
  <c r="M38" i="19"/>
  <c r="N38" i="19"/>
  <c r="O38" i="19"/>
  <c r="P38" i="19"/>
  <c r="Q38" i="19"/>
  <c r="B54" i="1"/>
  <c r="B55" i="1"/>
  <c r="B56" i="1"/>
  <c r="B57" i="1"/>
  <c r="B58" i="1"/>
  <c r="B59" i="1"/>
  <c r="B60" i="1"/>
  <c r="B61" i="1"/>
  <c r="B62" i="1"/>
  <c r="B63" i="1"/>
  <c r="R38" i="5"/>
  <c r="R38" i="19"/>
  <c r="S38" i="19"/>
  <c r="T38" i="19"/>
  <c r="U38" i="19"/>
  <c r="V38" i="19"/>
  <c r="W38" i="19"/>
  <c r="X38" i="19"/>
  <c r="Y38" i="19"/>
  <c r="Z38" i="19"/>
  <c r="AA38" i="19"/>
  <c r="AB38" i="19"/>
  <c r="AC38" i="19"/>
  <c r="AD38" i="19"/>
  <c r="AE38" i="19"/>
  <c r="AF38" i="19"/>
  <c r="AG38" i="19"/>
  <c r="AH38" i="19"/>
  <c r="AI38" i="19"/>
  <c r="AJ38" i="19"/>
  <c r="AK38" i="19"/>
  <c r="AL38" i="19"/>
  <c r="B39" i="19"/>
  <c r="C39" i="19"/>
  <c r="D39" i="19"/>
  <c r="E39" i="19"/>
  <c r="F39" i="19"/>
  <c r="G39" i="19"/>
  <c r="H39" i="19"/>
  <c r="I39" i="19"/>
  <c r="J39" i="19"/>
  <c r="K39" i="19"/>
  <c r="L39" i="19"/>
  <c r="M39" i="19"/>
  <c r="N39" i="19"/>
  <c r="O39" i="19"/>
  <c r="P39" i="19"/>
  <c r="Q39" i="19"/>
  <c r="R39" i="19"/>
  <c r="C54" i="1"/>
  <c r="C55" i="1"/>
  <c r="C56" i="1"/>
  <c r="C57" i="1"/>
  <c r="C58" i="1"/>
  <c r="C59" i="1"/>
  <c r="C60" i="1"/>
  <c r="C61" i="1"/>
  <c r="C62" i="1"/>
  <c r="C63" i="1"/>
  <c r="S39" i="5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AE39" i="19"/>
  <c r="AF39" i="19"/>
  <c r="AG39" i="19"/>
  <c r="AH39" i="19"/>
  <c r="AI39" i="19"/>
  <c r="AJ39" i="19"/>
  <c r="AK39" i="19"/>
  <c r="AL39" i="19"/>
  <c r="B40" i="19"/>
  <c r="C40" i="19"/>
  <c r="D40" i="19"/>
  <c r="E40" i="19"/>
  <c r="F40" i="19"/>
  <c r="G40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D54" i="1"/>
  <c r="D55" i="1"/>
  <c r="D56" i="1"/>
  <c r="D57" i="1"/>
  <c r="D58" i="1"/>
  <c r="D59" i="1"/>
  <c r="D60" i="1"/>
  <c r="D61" i="1"/>
  <c r="D62" i="1"/>
  <c r="D63" i="1"/>
  <c r="T40" i="5"/>
  <c r="T40" i="19"/>
  <c r="U40" i="19"/>
  <c r="V40" i="19"/>
  <c r="W40" i="19"/>
  <c r="X40" i="19"/>
  <c r="Y40" i="19"/>
  <c r="Z40" i="19"/>
  <c r="AA40" i="19"/>
  <c r="AB40" i="19"/>
  <c r="AC40" i="19"/>
  <c r="AD40" i="19"/>
  <c r="AE40" i="19"/>
  <c r="AF40" i="19"/>
  <c r="AG40" i="19"/>
  <c r="AH40" i="19"/>
  <c r="AI40" i="19"/>
  <c r="AJ40" i="19"/>
  <c r="AK40" i="19"/>
  <c r="AL40" i="19"/>
  <c r="B41" i="19"/>
  <c r="C41" i="19"/>
  <c r="D41" i="19"/>
  <c r="E41" i="19"/>
  <c r="F41" i="19"/>
  <c r="G41" i="19"/>
  <c r="H41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E54" i="1"/>
  <c r="E55" i="1"/>
  <c r="E56" i="1"/>
  <c r="E57" i="1"/>
  <c r="E58" i="1"/>
  <c r="E59" i="1"/>
  <c r="E60" i="1"/>
  <c r="E61" i="1"/>
  <c r="E62" i="1"/>
  <c r="E63" i="1"/>
  <c r="U41" i="5"/>
  <c r="U41" i="19"/>
  <c r="V41" i="19"/>
  <c r="W41" i="19"/>
  <c r="X41" i="19"/>
  <c r="Y41" i="19"/>
  <c r="Z41" i="19"/>
  <c r="AA41" i="19"/>
  <c r="AB41" i="19"/>
  <c r="AC41" i="19"/>
  <c r="AD41" i="19"/>
  <c r="AE41" i="19"/>
  <c r="AF41" i="19"/>
  <c r="AG41" i="19"/>
  <c r="AH41" i="19"/>
  <c r="AI41" i="19"/>
  <c r="AJ41" i="19"/>
  <c r="AK41" i="19"/>
  <c r="AL41" i="19"/>
  <c r="B42" i="19"/>
  <c r="C42" i="19"/>
  <c r="D42" i="19"/>
  <c r="E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F54" i="1"/>
  <c r="F55" i="1"/>
  <c r="F56" i="1"/>
  <c r="F57" i="1"/>
  <c r="F58" i="1"/>
  <c r="F59" i="1"/>
  <c r="F60" i="1"/>
  <c r="F61" i="1"/>
  <c r="F62" i="1"/>
  <c r="F63" i="1"/>
  <c r="V42" i="5"/>
  <c r="V42" i="19"/>
  <c r="W42" i="19"/>
  <c r="X42" i="19"/>
  <c r="Y42" i="19"/>
  <c r="Z42" i="19"/>
  <c r="AA42" i="19"/>
  <c r="AB42" i="19"/>
  <c r="AC42" i="19"/>
  <c r="AD42" i="19"/>
  <c r="AE42" i="19"/>
  <c r="AF42" i="19"/>
  <c r="AG42" i="19"/>
  <c r="AH42" i="19"/>
  <c r="AI42" i="19"/>
  <c r="AJ42" i="19"/>
  <c r="AK42" i="19"/>
  <c r="AL42" i="19"/>
  <c r="B43" i="19"/>
  <c r="C43" i="19"/>
  <c r="D43" i="19"/>
  <c r="E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V43" i="19"/>
  <c r="G54" i="1"/>
  <c r="G55" i="1"/>
  <c r="G56" i="1"/>
  <c r="G57" i="1"/>
  <c r="G58" i="1"/>
  <c r="G59" i="1"/>
  <c r="G60" i="1"/>
  <c r="G61" i="1"/>
  <c r="G62" i="1"/>
  <c r="G63" i="1"/>
  <c r="W43" i="5"/>
  <c r="W43" i="19"/>
  <c r="X43" i="19"/>
  <c r="Y43" i="19"/>
  <c r="Z43" i="19"/>
  <c r="AA43" i="19"/>
  <c r="AB43" i="19"/>
  <c r="AC43" i="19"/>
  <c r="AD43" i="19"/>
  <c r="AE43" i="19"/>
  <c r="AF43" i="19"/>
  <c r="AG43" i="19"/>
  <c r="AH43" i="19"/>
  <c r="AI43" i="19"/>
  <c r="AJ43" i="19"/>
  <c r="AK43" i="19"/>
  <c r="AL43" i="19"/>
  <c r="B44" i="19"/>
  <c r="C44" i="19"/>
  <c r="D44" i="19"/>
  <c r="E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V44" i="19"/>
  <c r="W44" i="19"/>
  <c r="H54" i="1"/>
  <c r="H55" i="1"/>
  <c r="H56" i="1"/>
  <c r="H57" i="1"/>
  <c r="H58" i="1"/>
  <c r="H59" i="1"/>
  <c r="H60" i="1"/>
  <c r="H61" i="1"/>
  <c r="H62" i="1"/>
  <c r="H63" i="1"/>
  <c r="X44" i="5"/>
  <c r="X44" i="19"/>
  <c r="Y44" i="19"/>
  <c r="Z44" i="19"/>
  <c r="AA44" i="19"/>
  <c r="AB44" i="19"/>
  <c r="AC44" i="19"/>
  <c r="AD44" i="19"/>
  <c r="AE44" i="19"/>
  <c r="AF44" i="19"/>
  <c r="AG44" i="19"/>
  <c r="AH44" i="19"/>
  <c r="AI44" i="19"/>
  <c r="AJ44" i="19"/>
  <c r="AK44" i="19"/>
  <c r="AL44" i="19"/>
  <c r="B45" i="19"/>
  <c r="C45" i="19"/>
  <c r="D45" i="19"/>
  <c r="E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I54" i="1"/>
  <c r="I55" i="1"/>
  <c r="I56" i="1"/>
  <c r="I57" i="1"/>
  <c r="I58" i="1"/>
  <c r="I59" i="1"/>
  <c r="I60" i="1"/>
  <c r="I61" i="1"/>
  <c r="I62" i="1"/>
  <c r="I63" i="1"/>
  <c r="Y45" i="5"/>
  <c r="Y45" i="19"/>
  <c r="Z45" i="19"/>
  <c r="AA45" i="19"/>
  <c r="AB45" i="19"/>
  <c r="AC45" i="19"/>
  <c r="AD45" i="19"/>
  <c r="AE45" i="19"/>
  <c r="AF45" i="19"/>
  <c r="AG45" i="19"/>
  <c r="AH45" i="19"/>
  <c r="AI45" i="19"/>
  <c r="AJ45" i="19"/>
  <c r="AK45" i="19"/>
  <c r="AL45" i="19"/>
  <c r="B46" i="19"/>
  <c r="C46" i="19"/>
  <c r="D46" i="19"/>
  <c r="E46" i="19"/>
  <c r="F46" i="19"/>
  <c r="G46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T46" i="19"/>
  <c r="U46" i="19"/>
  <c r="V46" i="19"/>
  <c r="W46" i="19"/>
  <c r="X46" i="19"/>
  <c r="Y46" i="19"/>
  <c r="J54" i="1"/>
  <c r="J55" i="1"/>
  <c r="J56" i="1"/>
  <c r="J57" i="1"/>
  <c r="J58" i="1"/>
  <c r="J59" i="1"/>
  <c r="J60" i="1"/>
  <c r="J61" i="1"/>
  <c r="J62" i="1"/>
  <c r="J63" i="1"/>
  <c r="Z46" i="5"/>
  <c r="Z46" i="19"/>
  <c r="AA46" i="19"/>
  <c r="AB46" i="19"/>
  <c r="AC46" i="19"/>
  <c r="AD46" i="19"/>
  <c r="AE46" i="19"/>
  <c r="AF46" i="19"/>
  <c r="AG46" i="19"/>
  <c r="AH46" i="19"/>
  <c r="AI46" i="19"/>
  <c r="AJ46" i="19"/>
  <c r="AK46" i="19"/>
  <c r="AL46" i="19"/>
  <c r="B47" i="19"/>
  <c r="C47" i="19"/>
  <c r="D47" i="19"/>
  <c r="E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V47" i="19"/>
  <c r="W47" i="19"/>
  <c r="X47" i="19"/>
  <c r="Y47" i="19"/>
  <c r="Z47" i="19"/>
  <c r="AA47" i="19"/>
  <c r="AB47" i="19"/>
  <c r="AC47" i="19"/>
  <c r="AD47" i="19"/>
  <c r="AE47" i="19"/>
  <c r="AF47" i="19"/>
  <c r="AG47" i="19"/>
  <c r="AH47" i="19"/>
  <c r="AI47" i="19"/>
  <c r="AJ47" i="19"/>
  <c r="AK47" i="19"/>
  <c r="AL47" i="19"/>
  <c r="B48" i="19"/>
  <c r="C48" i="19"/>
  <c r="D48" i="19"/>
  <c r="E48" i="19"/>
  <c r="F48" i="19"/>
  <c r="G48" i="19"/>
  <c r="H48" i="19"/>
  <c r="I48" i="19"/>
  <c r="J48" i="19"/>
  <c r="K48" i="19"/>
  <c r="L48" i="19"/>
  <c r="M48" i="19"/>
  <c r="N48" i="19"/>
  <c r="O48" i="19"/>
  <c r="P48" i="19"/>
  <c r="Q48" i="19"/>
  <c r="R48" i="19"/>
  <c r="S48" i="19"/>
  <c r="T48" i="19"/>
  <c r="U48" i="19"/>
  <c r="V48" i="19"/>
  <c r="W48" i="19"/>
  <c r="X48" i="19"/>
  <c r="Y48" i="19"/>
  <c r="Z48" i="19"/>
  <c r="AA48" i="19"/>
  <c r="AB48" i="5"/>
  <c r="AB48" i="19"/>
  <c r="AC48" i="5"/>
  <c r="AC48" i="19"/>
  <c r="AD48" i="5"/>
  <c r="AD48" i="19"/>
  <c r="AE48" i="5"/>
  <c r="AE48" i="19"/>
  <c r="AF48" i="5"/>
  <c r="AF48" i="19"/>
  <c r="AG48" i="5"/>
  <c r="AG48" i="19"/>
  <c r="AH48" i="5"/>
  <c r="AH48" i="19"/>
  <c r="AI48" i="5"/>
  <c r="AI48" i="19"/>
  <c r="AJ48" i="5"/>
  <c r="AJ48" i="19"/>
  <c r="AK48" i="19"/>
  <c r="AL48" i="19"/>
  <c r="B49" i="19"/>
  <c r="C49" i="19"/>
  <c r="D49" i="19"/>
  <c r="E49" i="19"/>
  <c r="F49" i="19"/>
  <c r="G49" i="19"/>
  <c r="H49" i="19"/>
  <c r="I49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Y49" i="19"/>
  <c r="Z49" i="19"/>
  <c r="AA49" i="19"/>
  <c r="E45" i="14"/>
  <c r="F45" i="14"/>
  <c r="G45" i="14"/>
  <c r="H45" i="14"/>
  <c r="I45" i="14"/>
  <c r="J45" i="14"/>
  <c r="K45" i="14"/>
  <c r="L45" i="14"/>
  <c r="M45" i="14"/>
  <c r="N45" i="14"/>
  <c r="E46" i="14"/>
  <c r="K31" i="14"/>
  <c r="E42" i="14"/>
  <c r="AB49" i="5"/>
  <c r="AB49" i="19"/>
  <c r="F46" i="14"/>
  <c r="F42" i="14"/>
  <c r="AC49" i="5"/>
  <c r="AC49" i="19"/>
  <c r="G46" i="14"/>
  <c r="G42" i="14"/>
  <c r="AD49" i="5"/>
  <c r="AD49" i="19"/>
  <c r="H46" i="14"/>
  <c r="H42" i="14"/>
  <c r="AE49" i="5"/>
  <c r="AE49" i="19"/>
  <c r="I46" i="14"/>
  <c r="I42" i="14"/>
  <c r="AF49" i="5"/>
  <c r="AF49" i="19"/>
  <c r="J46" i="14"/>
  <c r="J42" i="14"/>
  <c r="AG49" i="5"/>
  <c r="AG49" i="19"/>
  <c r="K46" i="14"/>
  <c r="K42" i="14"/>
  <c r="AH49" i="5"/>
  <c r="AH49" i="19"/>
  <c r="L46" i="14"/>
  <c r="L42" i="14"/>
  <c r="AI49" i="5"/>
  <c r="AI49" i="19"/>
  <c r="M46" i="14"/>
  <c r="M42" i="14"/>
  <c r="AJ49" i="5"/>
  <c r="AJ49" i="19"/>
  <c r="AK49" i="19"/>
  <c r="AL49" i="19"/>
  <c r="B50" i="19"/>
  <c r="C50" i="19"/>
  <c r="D50" i="19"/>
  <c r="E50" i="19"/>
  <c r="F50" i="19"/>
  <c r="G50" i="19"/>
  <c r="H50" i="19"/>
  <c r="I50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Z50" i="19"/>
  <c r="AA50" i="19"/>
  <c r="E48" i="14"/>
  <c r="AB50" i="5"/>
  <c r="AB50" i="19"/>
  <c r="F48" i="14"/>
  <c r="AC50" i="5"/>
  <c r="AC50" i="19"/>
  <c r="G48" i="14"/>
  <c r="AD50" i="5"/>
  <c r="AD50" i="19"/>
  <c r="H48" i="14"/>
  <c r="AE50" i="5"/>
  <c r="AE50" i="19"/>
  <c r="I48" i="14"/>
  <c r="AF50" i="5"/>
  <c r="AF50" i="19"/>
  <c r="J48" i="14"/>
  <c r="AG50" i="5"/>
  <c r="AG50" i="19"/>
  <c r="K48" i="14"/>
  <c r="AH50" i="5"/>
  <c r="AH50" i="19"/>
  <c r="L48" i="14"/>
  <c r="AI50" i="5"/>
  <c r="AI50" i="19"/>
  <c r="M48" i="14"/>
  <c r="AJ50" i="5"/>
  <c r="AJ50" i="19"/>
  <c r="AK50" i="19"/>
  <c r="AL50" i="19"/>
  <c r="B51" i="19"/>
  <c r="C51" i="19"/>
  <c r="D51" i="19"/>
  <c r="E51" i="19"/>
  <c r="F51" i="19"/>
  <c r="G51" i="19"/>
  <c r="H51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Z51" i="19"/>
  <c r="AA51" i="19"/>
  <c r="AB51" i="19"/>
  <c r="AC51" i="19"/>
  <c r="AD51" i="19"/>
  <c r="AE51" i="19"/>
  <c r="AF51" i="19"/>
  <c r="AG51" i="19"/>
  <c r="AH51" i="19"/>
  <c r="AI51" i="19"/>
  <c r="AJ51" i="19"/>
  <c r="AK51" i="19"/>
  <c r="AL51" i="19"/>
  <c r="B52" i="19"/>
  <c r="C52" i="19"/>
  <c r="D52" i="19"/>
  <c r="E52" i="19"/>
  <c r="F52" i="19"/>
  <c r="G52" i="19"/>
  <c r="H52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Z52" i="19"/>
  <c r="AA52" i="19"/>
  <c r="AB52" i="19"/>
  <c r="AC52" i="19"/>
  <c r="AD52" i="19"/>
  <c r="AE52" i="19"/>
  <c r="AF52" i="19"/>
  <c r="AG52" i="19"/>
  <c r="AH52" i="19"/>
  <c r="AI52" i="19"/>
  <c r="AJ52" i="19"/>
  <c r="AK52" i="19"/>
  <c r="AL52" i="19"/>
  <c r="B53" i="19"/>
  <c r="C53" i="19"/>
  <c r="D53" i="19"/>
  <c r="E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Z53" i="19"/>
  <c r="AA53" i="19"/>
  <c r="AB53" i="19"/>
  <c r="AC53" i="19"/>
  <c r="AD53" i="19"/>
  <c r="AE53" i="19"/>
  <c r="AF53" i="19"/>
  <c r="AG53" i="19"/>
  <c r="AH53" i="19"/>
  <c r="AI53" i="19"/>
  <c r="AJ53" i="19"/>
  <c r="AK53" i="19"/>
  <c r="AL53" i="19"/>
  <c r="B54" i="19"/>
  <c r="C54" i="19"/>
  <c r="D54" i="19"/>
  <c r="E54" i="19"/>
  <c r="F54" i="19"/>
  <c r="G54" i="19"/>
  <c r="H54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Z54" i="19"/>
  <c r="AA54" i="19"/>
  <c r="AB54" i="19"/>
  <c r="AC54" i="19"/>
  <c r="AD54" i="19"/>
  <c r="AE54" i="19"/>
  <c r="AF54" i="19"/>
  <c r="AG54" i="19"/>
  <c r="AH54" i="19"/>
  <c r="AI54" i="19"/>
  <c r="AJ54" i="19"/>
  <c r="AK54" i="19"/>
  <c r="AL54" i="19"/>
  <c r="B55" i="19"/>
  <c r="C55" i="19"/>
  <c r="D55" i="19"/>
  <c r="E55" i="19"/>
  <c r="F55" i="19"/>
  <c r="G55" i="19"/>
  <c r="H55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Z55" i="19"/>
  <c r="AA55" i="19"/>
  <c r="AB55" i="19"/>
  <c r="AC55" i="19"/>
  <c r="AD55" i="19"/>
  <c r="AE55" i="19"/>
  <c r="AF55" i="19"/>
  <c r="AG55" i="19"/>
  <c r="AH55" i="19"/>
  <c r="AI55" i="19"/>
  <c r="AJ55" i="19"/>
  <c r="AK55" i="19"/>
  <c r="AL55" i="19"/>
  <c r="B56" i="19"/>
  <c r="C56" i="19"/>
  <c r="D56" i="19"/>
  <c r="E56" i="19"/>
  <c r="F56" i="19"/>
  <c r="G56" i="19"/>
  <c r="H56" i="19"/>
  <c r="I56" i="19"/>
  <c r="J56" i="19"/>
  <c r="K56" i="19"/>
  <c r="L56" i="19"/>
  <c r="M56" i="19"/>
  <c r="N56" i="19"/>
  <c r="O56" i="19"/>
  <c r="P56" i="19"/>
  <c r="Q56" i="19"/>
  <c r="R56" i="19"/>
  <c r="S56" i="19"/>
  <c r="T56" i="19"/>
  <c r="U56" i="19"/>
  <c r="V56" i="19"/>
  <c r="W56" i="19"/>
  <c r="X56" i="19"/>
  <c r="Y56" i="19"/>
  <c r="Z56" i="19"/>
  <c r="AA56" i="19"/>
  <c r="AB56" i="19"/>
  <c r="AC56" i="19"/>
  <c r="AD56" i="19"/>
  <c r="AE56" i="19"/>
  <c r="AF56" i="19"/>
  <c r="AG56" i="19"/>
  <c r="AH56" i="19"/>
  <c r="AI56" i="19"/>
  <c r="AJ56" i="19"/>
  <c r="AK56" i="19"/>
  <c r="AL56" i="19"/>
  <c r="Q57" i="19"/>
  <c r="R57" i="19"/>
  <c r="S57" i="19"/>
  <c r="T57" i="19"/>
  <c r="U57" i="19"/>
  <c r="V57" i="19"/>
  <c r="W57" i="19"/>
  <c r="X57" i="19"/>
  <c r="Y57" i="19"/>
  <c r="Z57" i="19"/>
  <c r="AA57" i="19"/>
  <c r="AB57" i="19"/>
  <c r="AC57" i="19"/>
  <c r="AD57" i="19"/>
  <c r="AE57" i="19"/>
  <c r="AF57" i="19"/>
  <c r="AG57" i="19"/>
  <c r="AH57" i="19"/>
  <c r="AI57" i="19"/>
  <c r="AJ57" i="19"/>
  <c r="AK57" i="19"/>
  <c r="AL57" i="19"/>
  <c r="A2" i="19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1" i="19"/>
  <c r="C50" i="4"/>
  <c r="C51" i="4"/>
  <c r="C52" i="4"/>
  <c r="C53" i="4"/>
  <c r="D50" i="4"/>
  <c r="D51" i="4"/>
  <c r="D52" i="4"/>
  <c r="D53" i="4"/>
  <c r="E50" i="4"/>
  <c r="E51" i="4"/>
  <c r="E52" i="4"/>
  <c r="E53" i="4"/>
  <c r="F50" i="4"/>
  <c r="F51" i="4"/>
  <c r="F52" i="4"/>
  <c r="F53" i="4"/>
  <c r="G50" i="4"/>
  <c r="G51" i="4"/>
  <c r="G52" i="4"/>
  <c r="G53" i="4"/>
  <c r="H50" i="4"/>
  <c r="H51" i="4"/>
  <c r="H52" i="4"/>
  <c r="H53" i="4"/>
  <c r="I50" i="4"/>
  <c r="I51" i="4"/>
  <c r="I52" i="4"/>
  <c r="I53" i="4"/>
  <c r="J50" i="4"/>
  <c r="J51" i="4"/>
  <c r="J52" i="4"/>
  <c r="J53" i="4"/>
  <c r="B50" i="4"/>
  <c r="B51" i="4"/>
  <c r="B52" i="4"/>
  <c r="B53" i="4"/>
  <c r="H26" i="4"/>
  <c r="H27" i="4"/>
  <c r="H28" i="4"/>
  <c r="H29" i="4"/>
  <c r="H30" i="4"/>
  <c r="H31" i="4"/>
  <c r="H32" i="4"/>
  <c r="H33" i="4"/>
  <c r="H25" i="4"/>
  <c r="D34" i="4"/>
  <c r="C38" i="4"/>
  <c r="G38" i="4"/>
  <c r="V64" i="7"/>
  <c r="U48" i="7"/>
  <c r="L38" i="4"/>
  <c r="C39" i="4"/>
  <c r="G39" i="4"/>
  <c r="L39" i="4"/>
  <c r="C40" i="4"/>
  <c r="G40" i="4"/>
  <c r="L40" i="4"/>
  <c r="C41" i="4"/>
  <c r="G41" i="4"/>
  <c r="L41" i="4"/>
  <c r="C42" i="4"/>
  <c r="G42" i="4"/>
  <c r="L42" i="4"/>
  <c r="C43" i="4"/>
  <c r="G43" i="4"/>
  <c r="L43" i="4"/>
  <c r="C44" i="4"/>
  <c r="G44" i="4"/>
  <c r="L44" i="4"/>
  <c r="C45" i="4"/>
  <c r="G45" i="4"/>
  <c r="L45" i="4"/>
  <c r="C37" i="4"/>
  <c r="G37" i="4"/>
  <c r="L37" i="4"/>
  <c r="D38" i="4"/>
  <c r="H38" i="4"/>
  <c r="D39" i="4"/>
  <c r="H39" i="4"/>
  <c r="D40" i="4"/>
  <c r="H40" i="4"/>
  <c r="D41" i="4"/>
  <c r="H41" i="4"/>
  <c r="D42" i="4"/>
  <c r="H42" i="4"/>
  <c r="D43" i="4"/>
  <c r="H43" i="4"/>
  <c r="D44" i="4"/>
  <c r="H44" i="4"/>
  <c r="D45" i="4"/>
  <c r="H45" i="4"/>
  <c r="D37" i="4"/>
  <c r="H37" i="4"/>
  <c r="B38" i="4"/>
  <c r="F38" i="4"/>
  <c r="B39" i="4"/>
  <c r="F39" i="4"/>
  <c r="B40" i="4"/>
  <c r="F40" i="4"/>
  <c r="B41" i="4"/>
  <c r="F41" i="4"/>
  <c r="B42" i="4"/>
  <c r="F42" i="4"/>
  <c r="B43" i="4"/>
  <c r="F43" i="4"/>
  <c r="B44" i="4"/>
  <c r="F44" i="4"/>
  <c r="B45" i="4"/>
  <c r="F45" i="4"/>
  <c r="B37" i="4"/>
  <c r="F37" i="4"/>
  <c r="G26" i="4"/>
  <c r="L26" i="4"/>
  <c r="G27" i="4"/>
  <c r="L27" i="4"/>
  <c r="G28" i="4"/>
  <c r="L28" i="4"/>
  <c r="G29" i="4"/>
  <c r="L29" i="4"/>
  <c r="G30" i="4"/>
  <c r="L30" i="4"/>
  <c r="G31" i="4"/>
  <c r="L31" i="4"/>
  <c r="G32" i="4"/>
  <c r="L32" i="4"/>
  <c r="G33" i="4"/>
  <c r="L33" i="4"/>
  <c r="G25" i="4"/>
  <c r="L25" i="4"/>
  <c r="F26" i="4"/>
  <c r="F27" i="4"/>
  <c r="F28" i="4"/>
  <c r="F29" i="4"/>
  <c r="F30" i="4"/>
  <c r="F31" i="4"/>
  <c r="F32" i="4"/>
  <c r="F33" i="4"/>
  <c r="F25" i="4"/>
  <c r="H63" i="14"/>
  <c r="G65" i="14"/>
  <c r="G69" i="14"/>
  <c r="E65" i="14"/>
  <c r="E69" i="14"/>
  <c r="D65" i="14"/>
  <c r="D69" i="14"/>
  <c r="G47" i="12"/>
  <c r="K22" i="3"/>
  <c r="C33" i="3"/>
  <c r="D33" i="3"/>
  <c r="E33" i="3"/>
  <c r="F33" i="3"/>
  <c r="G33" i="3"/>
  <c r="H33" i="3"/>
  <c r="I33" i="3"/>
  <c r="J33" i="3"/>
  <c r="K21" i="3"/>
  <c r="C32" i="3"/>
  <c r="D32" i="3"/>
  <c r="E32" i="3"/>
  <c r="F32" i="3"/>
  <c r="G32" i="3"/>
  <c r="H32" i="3"/>
  <c r="I32" i="3"/>
  <c r="J32" i="3"/>
  <c r="K20" i="3"/>
  <c r="C31" i="3"/>
  <c r="D31" i="3"/>
  <c r="E31" i="3"/>
  <c r="F31" i="3"/>
  <c r="G31" i="3"/>
  <c r="H31" i="3"/>
  <c r="I31" i="3"/>
  <c r="J31" i="3"/>
  <c r="K19" i="3"/>
  <c r="C30" i="3"/>
  <c r="D30" i="3"/>
  <c r="E30" i="3"/>
  <c r="F30" i="3"/>
  <c r="G30" i="3"/>
  <c r="H30" i="3"/>
  <c r="I30" i="3"/>
  <c r="J30" i="3"/>
  <c r="K18" i="3"/>
  <c r="C29" i="3"/>
  <c r="D29" i="3"/>
  <c r="E29" i="3"/>
  <c r="F29" i="3"/>
  <c r="G29" i="3"/>
  <c r="H29" i="3"/>
  <c r="I29" i="3"/>
  <c r="J29" i="3"/>
  <c r="K17" i="3"/>
  <c r="C28" i="3"/>
  <c r="D28" i="3"/>
  <c r="E28" i="3"/>
  <c r="F28" i="3"/>
  <c r="G28" i="3"/>
  <c r="H28" i="3"/>
  <c r="I28" i="3"/>
  <c r="J28" i="3"/>
  <c r="K16" i="3"/>
  <c r="J27" i="3"/>
  <c r="C27" i="3"/>
  <c r="D27" i="3"/>
  <c r="E27" i="3"/>
  <c r="F27" i="3"/>
  <c r="G27" i="3"/>
  <c r="H27" i="3"/>
  <c r="I27" i="3"/>
  <c r="B33" i="3"/>
  <c r="B32" i="3"/>
  <c r="B31" i="3"/>
  <c r="B30" i="3"/>
  <c r="B29" i="3"/>
  <c r="B28" i="3"/>
  <c r="B27" i="3"/>
  <c r="K15" i="3"/>
  <c r="C26" i="3"/>
  <c r="D26" i="3"/>
  <c r="E26" i="3"/>
  <c r="F26" i="3"/>
  <c r="G26" i="3"/>
  <c r="H26" i="3"/>
  <c r="I26" i="3"/>
  <c r="J26" i="3"/>
  <c r="B26" i="3"/>
  <c r="K14" i="3"/>
  <c r="C25" i="3"/>
  <c r="D25" i="3"/>
  <c r="E25" i="3"/>
  <c r="F25" i="3"/>
  <c r="G25" i="3"/>
  <c r="H25" i="3"/>
  <c r="I25" i="3"/>
  <c r="J25" i="3"/>
  <c r="B25" i="3"/>
  <c r="M31" i="14"/>
  <c r="O31" i="14"/>
  <c r="H34" i="4"/>
  <c r="H47" i="4"/>
  <c r="O30" i="14"/>
  <c r="O32" i="14"/>
  <c r="O33" i="14"/>
  <c r="K42" i="10"/>
  <c r="G23" i="11"/>
  <c r="D24" i="11"/>
  <c r="L19" i="14"/>
  <c r="I20" i="14"/>
  <c r="T17" i="4"/>
  <c r="I44" i="12"/>
  <c r="I45" i="12"/>
  <c r="I46" i="12"/>
  <c r="I47" i="12"/>
  <c r="F26" i="16"/>
  <c r="J17" i="16"/>
  <c r="AF31" i="15"/>
  <c r="S50" i="15"/>
  <c r="AF32" i="15"/>
  <c r="S51" i="15"/>
  <c r="AF33" i="15"/>
  <c r="S52" i="15"/>
  <c r="AF34" i="15"/>
  <c r="S53" i="15"/>
  <c r="AF35" i="15"/>
  <c r="S54" i="15"/>
  <c r="AF36" i="15"/>
  <c r="S55" i="15"/>
  <c r="AF37" i="15"/>
  <c r="S56" i="15"/>
  <c r="AF38" i="15"/>
  <c r="S57" i="15"/>
  <c r="AF39" i="15"/>
  <c r="S58" i="15"/>
  <c r="AF40" i="15"/>
  <c r="S59" i="15"/>
  <c r="AF41" i="15"/>
  <c r="S60" i="15"/>
  <c r="AF42" i="15"/>
  <c r="S61" i="15"/>
  <c r="AF43" i="15"/>
  <c r="S62" i="15"/>
  <c r="AF44" i="15"/>
  <c r="S63" i="15"/>
  <c r="AF45" i="15"/>
  <c r="S64" i="15"/>
  <c r="AF46" i="15"/>
  <c r="S65" i="15"/>
  <c r="S66" i="15"/>
  <c r="AG31" i="15"/>
  <c r="T50" i="15"/>
  <c r="AG32" i="15"/>
  <c r="T51" i="15"/>
  <c r="AG33" i="15"/>
  <c r="T52" i="15"/>
  <c r="AG34" i="15"/>
  <c r="T53" i="15"/>
  <c r="AG35" i="15"/>
  <c r="T54" i="15"/>
  <c r="AG36" i="15"/>
  <c r="T55" i="15"/>
  <c r="AG37" i="15"/>
  <c r="T56" i="15"/>
  <c r="AG38" i="15"/>
  <c r="T57" i="15"/>
  <c r="AG39" i="15"/>
  <c r="T58" i="15"/>
  <c r="AG40" i="15"/>
  <c r="T59" i="15"/>
  <c r="AG41" i="15"/>
  <c r="T60" i="15"/>
  <c r="AG42" i="15"/>
  <c r="T61" i="15"/>
  <c r="AG43" i="15"/>
  <c r="T62" i="15"/>
  <c r="AG44" i="15"/>
  <c r="T63" i="15"/>
  <c r="AG45" i="15"/>
  <c r="T64" i="15"/>
  <c r="AG46" i="15"/>
  <c r="T65" i="15"/>
  <c r="T66" i="15"/>
  <c r="AH31" i="15"/>
  <c r="U50" i="15"/>
  <c r="AH32" i="15"/>
  <c r="U51" i="15"/>
  <c r="AH33" i="15"/>
  <c r="U52" i="15"/>
  <c r="AH34" i="15"/>
  <c r="U53" i="15"/>
  <c r="AH35" i="15"/>
  <c r="U54" i="15"/>
  <c r="AH36" i="15"/>
  <c r="U55" i="15"/>
  <c r="AH37" i="15"/>
  <c r="U56" i="15"/>
  <c r="AH38" i="15"/>
  <c r="U57" i="15"/>
  <c r="AH39" i="15"/>
  <c r="U58" i="15"/>
  <c r="AH40" i="15"/>
  <c r="U59" i="15"/>
  <c r="AH41" i="15"/>
  <c r="U60" i="15"/>
  <c r="AH42" i="15"/>
  <c r="U61" i="15"/>
  <c r="AH43" i="15"/>
  <c r="U62" i="15"/>
  <c r="AH44" i="15"/>
  <c r="U63" i="15"/>
  <c r="AH45" i="15"/>
  <c r="U64" i="15"/>
  <c r="AH46" i="15"/>
  <c r="U65" i="15"/>
  <c r="U66" i="15"/>
  <c r="AI31" i="15"/>
  <c r="V50" i="15"/>
  <c r="AI32" i="15"/>
  <c r="V51" i="15"/>
  <c r="AI33" i="15"/>
  <c r="V52" i="15"/>
  <c r="AI34" i="15"/>
  <c r="V53" i="15"/>
  <c r="AI35" i="15"/>
  <c r="V54" i="15"/>
  <c r="AI36" i="15"/>
  <c r="V55" i="15"/>
  <c r="AI37" i="15"/>
  <c r="V56" i="15"/>
  <c r="AI38" i="15"/>
  <c r="V57" i="15"/>
  <c r="AI39" i="15"/>
  <c r="V58" i="15"/>
  <c r="AI40" i="15"/>
  <c r="V59" i="15"/>
  <c r="AI41" i="15"/>
  <c r="V60" i="15"/>
  <c r="AI42" i="15"/>
  <c r="V61" i="15"/>
  <c r="AI43" i="15"/>
  <c r="V62" i="15"/>
  <c r="AI44" i="15"/>
  <c r="V63" i="15"/>
  <c r="AI45" i="15"/>
  <c r="V64" i="15"/>
  <c r="AI46" i="15"/>
  <c r="V65" i="15"/>
  <c r="V66" i="15"/>
  <c r="AJ31" i="15"/>
  <c r="W50" i="15"/>
  <c r="AJ32" i="15"/>
  <c r="W51" i="15"/>
  <c r="AJ33" i="15"/>
  <c r="W52" i="15"/>
  <c r="AJ34" i="15"/>
  <c r="W53" i="15"/>
  <c r="AJ35" i="15"/>
  <c r="W54" i="15"/>
  <c r="AJ36" i="15"/>
  <c r="W55" i="15"/>
  <c r="AJ37" i="15"/>
  <c r="W56" i="15"/>
  <c r="AJ38" i="15"/>
  <c r="W57" i="15"/>
  <c r="AJ39" i="15"/>
  <c r="W58" i="15"/>
  <c r="AJ40" i="15"/>
  <c r="W59" i="15"/>
  <c r="AJ41" i="15"/>
  <c r="W60" i="15"/>
  <c r="AJ42" i="15"/>
  <c r="W61" i="15"/>
  <c r="AJ43" i="15"/>
  <c r="W62" i="15"/>
  <c r="AJ44" i="15"/>
  <c r="W63" i="15"/>
  <c r="AJ45" i="15"/>
  <c r="W64" i="15"/>
  <c r="AJ46" i="15"/>
  <c r="W65" i="15"/>
  <c r="W66" i="15"/>
  <c r="AK31" i="15"/>
  <c r="X50" i="15"/>
  <c r="AK32" i="15"/>
  <c r="X51" i="15"/>
  <c r="AK33" i="15"/>
  <c r="X52" i="15"/>
  <c r="AK34" i="15"/>
  <c r="X53" i="15"/>
  <c r="AK35" i="15"/>
  <c r="X54" i="15"/>
  <c r="AK36" i="15"/>
  <c r="X55" i="15"/>
  <c r="AK37" i="15"/>
  <c r="X56" i="15"/>
  <c r="AK38" i="15"/>
  <c r="X57" i="15"/>
  <c r="AK39" i="15"/>
  <c r="X58" i="15"/>
  <c r="AK40" i="15"/>
  <c r="X59" i="15"/>
  <c r="AK41" i="15"/>
  <c r="X60" i="15"/>
  <c r="AK42" i="15"/>
  <c r="X61" i="15"/>
  <c r="AK43" i="15"/>
  <c r="X62" i="15"/>
  <c r="AK44" i="15"/>
  <c r="X63" i="15"/>
  <c r="AK45" i="15"/>
  <c r="X64" i="15"/>
  <c r="AK46" i="15"/>
  <c r="X65" i="15"/>
  <c r="X66" i="15"/>
  <c r="I32" i="15"/>
  <c r="G51" i="15"/>
  <c r="I33" i="15"/>
  <c r="G52" i="15"/>
  <c r="I34" i="15"/>
  <c r="G53" i="15"/>
  <c r="I35" i="15"/>
  <c r="G54" i="15"/>
  <c r="I31" i="15"/>
  <c r="G50" i="15"/>
  <c r="I36" i="15"/>
  <c r="G55" i="15"/>
  <c r="I37" i="15"/>
  <c r="G56" i="15"/>
  <c r="I38" i="15"/>
  <c r="G57" i="15"/>
  <c r="I39" i="15"/>
  <c r="G58" i="15"/>
  <c r="I40" i="15"/>
  <c r="G59" i="15"/>
  <c r="I41" i="15"/>
  <c r="G60" i="15"/>
  <c r="I42" i="15"/>
  <c r="G61" i="15"/>
  <c r="I43" i="15"/>
  <c r="G62" i="15"/>
  <c r="I44" i="15"/>
  <c r="G63" i="15"/>
  <c r="I45" i="15"/>
  <c r="G64" i="15"/>
  <c r="I46" i="15"/>
  <c r="G65" i="15"/>
  <c r="G66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50" i="15"/>
  <c r="L32" i="15"/>
  <c r="W32" i="15"/>
  <c r="I51" i="15"/>
  <c r="L33" i="15"/>
  <c r="W33" i="15"/>
  <c r="I52" i="15"/>
  <c r="L34" i="15"/>
  <c r="W34" i="15"/>
  <c r="I53" i="15"/>
  <c r="L35" i="15"/>
  <c r="W35" i="15"/>
  <c r="I54" i="15"/>
  <c r="L36" i="15"/>
  <c r="W36" i="15"/>
  <c r="I55" i="15"/>
  <c r="L37" i="15"/>
  <c r="W37" i="15"/>
  <c r="I56" i="15"/>
  <c r="L38" i="15"/>
  <c r="W38" i="15"/>
  <c r="I57" i="15"/>
  <c r="L39" i="15"/>
  <c r="W39" i="15"/>
  <c r="I58" i="15"/>
  <c r="L40" i="15"/>
  <c r="W40" i="15"/>
  <c r="I59" i="15"/>
  <c r="L41" i="15"/>
  <c r="W41" i="15"/>
  <c r="I60" i="15"/>
  <c r="L42" i="15"/>
  <c r="W42" i="15"/>
  <c r="I61" i="15"/>
  <c r="L43" i="15"/>
  <c r="W43" i="15"/>
  <c r="I62" i="15"/>
  <c r="L44" i="15"/>
  <c r="W44" i="15"/>
  <c r="I63" i="15"/>
  <c r="L45" i="15"/>
  <c r="W45" i="15"/>
  <c r="I64" i="15"/>
  <c r="L46" i="15"/>
  <c r="W46" i="15"/>
  <c r="I65" i="15"/>
  <c r="L31" i="15"/>
  <c r="W31" i="15"/>
  <c r="I50" i="15"/>
  <c r="C38" i="15"/>
  <c r="D38" i="15"/>
  <c r="E38" i="15"/>
  <c r="F38" i="15"/>
  <c r="G38" i="15"/>
  <c r="D57" i="15"/>
  <c r="D31" i="15"/>
  <c r="E31" i="15"/>
  <c r="F31" i="15"/>
  <c r="G31" i="15"/>
  <c r="D50" i="15"/>
  <c r="D32" i="15"/>
  <c r="E32" i="15"/>
  <c r="F32" i="15"/>
  <c r="G32" i="15"/>
  <c r="D51" i="15"/>
  <c r="D33" i="15"/>
  <c r="E33" i="15"/>
  <c r="F33" i="15"/>
  <c r="G33" i="15"/>
  <c r="D52" i="15"/>
  <c r="D34" i="15"/>
  <c r="E34" i="15"/>
  <c r="F34" i="15"/>
  <c r="G34" i="15"/>
  <c r="D53" i="15"/>
  <c r="D35" i="15"/>
  <c r="E35" i="15"/>
  <c r="F35" i="15"/>
  <c r="G35" i="15"/>
  <c r="D54" i="15"/>
  <c r="D36" i="15"/>
  <c r="E36" i="15"/>
  <c r="F36" i="15"/>
  <c r="G36" i="15"/>
  <c r="D55" i="15"/>
  <c r="D37" i="15"/>
  <c r="E37" i="15"/>
  <c r="F37" i="15"/>
  <c r="G37" i="15"/>
  <c r="D56" i="15"/>
  <c r="D39" i="15"/>
  <c r="E39" i="15"/>
  <c r="F39" i="15"/>
  <c r="G39" i="15"/>
  <c r="D58" i="15"/>
  <c r="D40" i="15"/>
  <c r="E40" i="15"/>
  <c r="F40" i="15"/>
  <c r="G40" i="15"/>
  <c r="D59" i="15"/>
  <c r="D41" i="15"/>
  <c r="E41" i="15"/>
  <c r="F41" i="15"/>
  <c r="G41" i="15"/>
  <c r="D60" i="15"/>
  <c r="D42" i="15"/>
  <c r="E42" i="15"/>
  <c r="F42" i="15"/>
  <c r="G42" i="15"/>
  <c r="D61" i="15"/>
  <c r="D43" i="15"/>
  <c r="E43" i="15"/>
  <c r="F43" i="15"/>
  <c r="G43" i="15"/>
  <c r="D62" i="15"/>
  <c r="D44" i="15"/>
  <c r="E44" i="15"/>
  <c r="F44" i="15"/>
  <c r="G44" i="15"/>
  <c r="D63" i="15"/>
  <c r="D45" i="15"/>
  <c r="E45" i="15"/>
  <c r="F45" i="15"/>
  <c r="G45" i="15"/>
  <c r="D64" i="15"/>
  <c r="D46" i="15"/>
  <c r="E46" i="15"/>
  <c r="F46" i="15"/>
  <c r="G46" i="15"/>
  <c r="D65" i="15"/>
  <c r="D66" i="15"/>
  <c r="H38" i="15"/>
  <c r="I47" i="15"/>
  <c r="J38" i="15"/>
  <c r="K38" i="15"/>
  <c r="M38" i="15"/>
  <c r="M31" i="15"/>
  <c r="M32" i="15"/>
  <c r="M33" i="15"/>
  <c r="M34" i="15"/>
  <c r="M35" i="15"/>
  <c r="M36" i="15"/>
  <c r="M37" i="15"/>
  <c r="M39" i="15"/>
  <c r="M40" i="15"/>
  <c r="M41" i="15"/>
  <c r="M42" i="15"/>
  <c r="M43" i="15"/>
  <c r="M44" i="15"/>
  <c r="M45" i="15"/>
  <c r="M46" i="15"/>
  <c r="M47" i="15"/>
  <c r="N38" i="15"/>
  <c r="O38" i="15"/>
  <c r="P38" i="15"/>
  <c r="Q38" i="15"/>
  <c r="R38" i="15"/>
  <c r="L57" i="15"/>
  <c r="P31" i="15"/>
  <c r="Q31" i="15"/>
  <c r="R31" i="15"/>
  <c r="L50" i="15"/>
  <c r="P32" i="15"/>
  <c r="Q32" i="15"/>
  <c r="R32" i="15"/>
  <c r="L51" i="15"/>
  <c r="P33" i="15"/>
  <c r="Q33" i="15"/>
  <c r="R33" i="15"/>
  <c r="L52" i="15"/>
  <c r="P34" i="15"/>
  <c r="Q34" i="15"/>
  <c r="R34" i="15"/>
  <c r="L53" i="15"/>
  <c r="P35" i="15"/>
  <c r="Q35" i="15"/>
  <c r="R35" i="15"/>
  <c r="L54" i="15"/>
  <c r="P36" i="15"/>
  <c r="Q36" i="15"/>
  <c r="R36" i="15"/>
  <c r="L55" i="15"/>
  <c r="P37" i="15"/>
  <c r="Q37" i="15"/>
  <c r="R37" i="15"/>
  <c r="L56" i="15"/>
  <c r="P39" i="15"/>
  <c r="Q39" i="15"/>
  <c r="R39" i="15"/>
  <c r="L58" i="15"/>
  <c r="P40" i="15"/>
  <c r="Q40" i="15"/>
  <c r="R40" i="15"/>
  <c r="L59" i="15"/>
  <c r="P41" i="15"/>
  <c r="Q41" i="15"/>
  <c r="R41" i="15"/>
  <c r="L60" i="15"/>
  <c r="P42" i="15"/>
  <c r="Q42" i="15"/>
  <c r="R42" i="15"/>
  <c r="L61" i="15"/>
  <c r="P43" i="15"/>
  <c r="Q43" i="15"/>
  <c r="R43" i="15"/>
  <c r="L62" i="15"/>
  <c r="P44" i="15"/>
  <c r="Q44" i="15"/>
  <c r="R44" i="15"/>
  <c r="L63" i="15"/>
  <c r="P45" i="15"/>
  <c r="Q45" i="15"/>
  <c r="R45" i="15"/>
  <c r="L64" i="15"/>
  <c r="P46" i="15"/>
  <c r="Q46" i="15"/>
  <c r="R46" i="15"/>
  <c r="L65" i="15"/>
  <c r="L66" i="15"/>
  <c r="S38" i="15"/>
  <c r="T38" i="15"/>
  <c r="U38" i="15"/>
  <c r="U31" i="15"/>
  <c r="U32" i="15"/>
  <c r="U33" i="15"/>
  <c r="U34" i="15"/>
  <c r="U35" i="15"/>
  <c r="U36" i="15"/>
  <c r="U37" i="15"/>
  <c r="U39" i="15"/>
  <c r="U40" i="15"/>
  <c r="U41" i="15"/>
  <c r="U42" i="15"/>
  <c r="U43" i="15"/>
  <c r="U44" i="15"/>
  <c r="U45" i="15"/>
  <c r="U46" i="15"/>
  <c r="U47" i="15"/>
  <c r="V38" i="15"/>
  <c r="X38" i="15"/>
  <c r="Y38" i="15"/>
  <c r="Y31" i="15"/>
  <c r="Y32" i="15"/>
  <c r="Y33" i="15"/>
  <c r="Y34" i="15"/>
  <c r="Y35" i="15"/>
  <c r="Y36" i="15"/>
  <c r="Y37" i="15"/>
  <c r="Y39" i="15"/>
  <c r="Y40" i="15"/>
  <c r="Y41" i="15"/>
  <c r="Y42" i="15"/>
  <c r="Y43" i="15"/>
  <c r="Y44" i="15"/>
  <c r="Y45" i="15"/>
  <c r="Y46" i="15"/>
  <c r="Y47" i="15"/>
  <c r="AC47" i="15"/>
  <c r="AG47" i="15"/>
  <c r="AK47" i="15"/>
  <c r="B38" i="15"/>
  <c r="X32" i="15"/>
  <c r="P51" i="15"/>
  <c r="X33" i="15"/>
  <c r="P52" i="15"/>
  <c r="X34" i="15"/>
  <c r="P53" i="15"/>
  <c r="X35" i="15"/>
  <c r="P54" i="15"/>
  <c r="X36" i="15"/>
  <c r="P55" i="15"/>
  <c r="X37" i="15"/>
  <c r="P56" i="15"/>
  <c r="P57" i="15"/>
  <c r="X31" i="15"/>
  <c r="P50" i="15"/>
  <c r="X39" i="15"/>
  <c r="P58" i="15"/>
  <c r="X40" i="15"/>
  <c r="P59" i="15"/>
  <c r="X41" i="15"/>
  <c r="P60" i="15"/>
  <c r="X42" i="15"/>
  <c r="P61" i="15"/>
  <c r="X43" i="15"/>
  <c r="P62" i="15"/>
  <c r="X44" i="15"/>
  <c r="P63" i="15"/>
  <c r="X45" i="15"/>
  <c r="P64" i="15"/>
  <c r="X46" i="15"/>
  <c r="P65" i="15"/>
  <c r="P66" i="15"/>
  <c r="V32" i="15"/>
  <c r="O51" i="15"/>
  <c r="V33" i="15"/>
  <c r="O52" i="15"/>
  <c r="V34" i="15"/>
  <c r="O53" i="15"/>
  <c r="V35" i="15"/>
  <c r="O54" i="15"/>
  <c r="V36" i="15"/>
  <c r="O55" i="15"/>
  <c r="V37" i="15"/>
  <c r="O56" i="15"/>
  <c r="O57" i="15"/>
  <c r="V31" i="15"/>
  <c r="O50" i="15"/>
  <c r="V39" i="15"/>
  <c r="O58" i="15"/>
  <c r="V40" i="15"/>
  <c r="O59" i="15"/>
  <c r="V41" i="15"/>
  <c r="O60" i="15"/>
  <c r="V42" i="15"/>
  <c r="O61" i="15"/>
  <c r="V43" i="15"/>
  <c r="O62" i="15"/>
  <c r="V44" i="15"/>
  <c r="O63" i="15"/>
  <c r="V45" i="15"/>
  <c r="O64" i="15"/>
  <c r="V46" i="15"/>
  <c r="O65" i="15"/>
  <c r="O66" i="15"/>
  <c r="N51" i="15"/>
  <c r="N52" i="15"/>
  <c r="N53" i="15"/>
  <c r="N54" i="15"/>
  <c r="N55" i="15"/>
  <c r="N56" i="15"/>
  <c r="N57" i="15"/>
  <c r="N50" i="15"/>
  <c r="N58" i="15"/>
  <c r="N59" i="15"/>
  <c r="N60" i="15"/>
  <c r="N61" i="15"/>
  <c r="N62" i="15"/>
  <c r="N63" i="15"/>
  <c r="N64" i="15"/>
  <c r="N65" i="15"/>
  <c r="N66" i="15"/>
  <c r="S31" i="15"/>
  <c r="T31" i="15"/>
  <c r="M50" i="15"/>
  <c r="S32" i="15"/>
  <c r="T32" i="15"/>
  <c r="M51" i="15"/>
  <c r="S33" i="15"/>
  <c r="T33" i="15"/>
  <c r="M52" i="15"/>
  <c r="S34" i="15"/>
  <c r="T34" i="15"/>
  <c r="M53" i="15"/>
  <c r="S35" i="15"/>
  <c r="T35" i="15"/>
  <c r="M54" i="15"/>
  <c r="S36" i="15"/>
  <c r="T36" i="15"/>
  <c r="M55" i="15"/>
  <c r="S37" i="15"/>
  <c r="T37" i="15"/>
  <c r="M56" i="15"/>
  <c r="M57" i="15"/>
  <c r="S39" i="15"/>
  <c r="T39" i="15"/>
  <c r="M58" i="15"/>
  <c r="S40" i="15"/>
  <c r="T40" i="15"/>
  <c r="M59" i="15"/>
  <c r="S41" i="15"/>
  <c r="T41" i="15"/>
  <c r="M60" i="15"/>
  <c r="S42" i="15"/>
  <c r="T42" i="15"/>
  <c r="M61" i="15"/>
  <c r="S43" i="15"/>
  <c r="T43" i="15"/>
  <c r="M62" i="15"/>
  <c r="S44" i="15"/>
  <c r="T44" i="15"/>
  <c r="M63" i="15"/>
  <c r="S45" i="15"/>
  <c r="T45" i="15"/>
  <c r="M64" i="15"/>
  <c r="S46" i="15"/>
  <c r="T46" i="15"/>
  <c r="M65" i="15"/>
  <c r="M66" i="15"/>
  <c r="N31" i="15"/>
  <c r="O31" i="15"/>
  <c r="K50" i="15"/>
  <c r="N32" i="15"/>
  <c r="O32" i="15"/>
  <c r="K51" i="15"/>
  <c r="N33" i="15"/>
  <c r="O33" i="15"/>
  <c r="K52" i="15"/>
  <c r="N34" i="15"/>
  <c r="O34" i="15"/>
  <c r="K53" i="15"/>
  <c r="N35" i="15"/>
  <c r="O35" i="15"/>
  <c r="K54" i="15"/>
  <c r="N36" i="15"/>
  <c r="O36" i="15"/>
  <c r="K55" i="15"/>
  <c r="N37" i="15"/>
  <c r="O37" i="15"/>
  <c r="K56" i="15"/>
  <c r="K57" i="15"/>
  <c r="N39" i="15"/>
  <c r="O39" i="15"/>
  <c r="K58" i="15"/>
  <c r="N40" i="15"/>
  <c r="O40" i="15"/>
  <c r="K59" i="15"/>
  <c r="N41" i="15"/>
  <c r="O41" i="15"/>
  <c r="K60" i="15"/>
  <c r="N42" i="15"/>
  <c r="O42" i="15"/>
  <c r="K61" i="15"/>
  <c r="N43" i="15"/>
  <c r="O43" i="15"/>
  <c r="K62" i="15"/>
  <c r="N44" i="15"/>
  <c r="O44" i="15"/>
  <c r="K63" i="15"/>
  <c r="N45" i="15"/>
  <c r="O45" i="15"/>
  <c r="K64" i="15"/>
  <c r="N46" i="15"/>
  <c r="O46" i="15"/>
  <c r="K65" i="15"/>
  <c r="J51" i="15"/>
  <c r="J52" i="15"/>
  <c r="J53" i="15"/>
  <c r="J54" i="15"/>
  <c r="J55" i="15"/>
  <c r="J56" i="15"/>
  <c r="J57" i="15"/>
  <c r="J50" i="15"/>
  <c r="J58" i="15"/>
  <c r="J59" i="15"/>
  <c r="J60" i="15"/>
  <c r="J61" i="15"/>
  <c r="J62" i="15"/>
  <c r="J63" i="15"/>
  <c r="J64" i="15"/>
  <c r="J65" i="15"/>
  <c r="J66" i="15"/>
  <c r="I66" i="15"/>
  <c r="F66" i="15"/>
  <c r="J31" i="15"/>
  <c r="K31" i="15"/>
  <c r="H50" i="15"/>
  <c r="J32" i="15"/>
  <c r="K32" i="15"/>
  <c r="H51" i="15"/>
  <c r="J33" i="15"/>
  <c r="K33" i="15"/>
  <c r="H52" i="15"/>
  <c r="J34" i="15"/>
  <c r="K34" i="15"/>
  <c r="H53" i="15"/>
  <c r="J35" i="15"/>
  <c r="K35" i="15"/>
  <c r="H54" i="15"/>
  <c r="J36" i="15"/>
  <c r="K36" i="15"/>
  <c r="H55" i="15"/>
  <c r="J37" i="15"/>
  <c r="K37" i="15"/>
  <c r="H56" i="15"/>
  <c r="H57" i="15"/>
  <c r="J39" i="15"/>
  <c r="K39" i="15"/>
  <c r="H58" i="15"/>
  <c r="J40" i="15"/>
  <c r="K40" i="15"/>
  <c r="H59" i="15"/>
  <c r="J41" i="15"/>
  <c r="K41" i="15"/>
  <c r="H60" i="15"/>
  <c r="J42" i="15"/>
  <c r="K42" i="15"/>
  <c r="H61" i="15"/>
  <c r="J43" i="15"/>
  <c r="K43" i="15"/>
  <c r="H62" i="15"/>
  <c r="J44" i="15"/>
  <c r="K44" i="15"/>
  <c r="H63" i="15"/>
  <c r="J45" i="15"/>
  <c r="K45" i="15"/>
  <c r="H64" i="15"/>
  <c r="J46" i="15"/>
  <c r="K46" i="15"/>
  <c r="H65" i="15"/>
  <c r="H66" i="15"/>
  <c r="H32" i="15"/>
  <c r="E51" i="15"/>
  <c r="H33" i="15"/>
  <c r="E52" i="15"/>
  <c r="H34" i="15"/>
  <c r="E53" i="15"/>
  <c r="H35" i="15"/>
  <c r="E54" i="15"/>
  <c r="H36" i="15"/>
  <c r="E55" i="15"/>
  <c r="H37" i="15"/>
  <c r="E56" i="15"/>
  <c r="E57" i="15"/>
  <c r="H31" i="15"/>
  <c r="E50" i="15"/>
  <c r="H39" i="15"/>
  <c r="E58" i="15"/>
  <c r="H40" i="15"/>
  <c r="E59" i="15"/>
  <c r="H41" i="15"/>
  <c r="E60" i="15"/>
  <c r="H42" i="15"/>
  <c r="E61" i="15"/>
  <c r="H43" i="15"/>
  <c r="E62" i="15"/>
  <c r="H44" i="15"/>
  <c r="E63" i="15"/>
  <c r="H45" i="15"/>
  <c r="E64" i="15"/>
  <c r="H46" i="15"/>
  <c r="E65" i="15"/>
  <c r="E66" i="15"/>
  <c r="C32" i="15"/>
  <c r="C51" i="15"/>
  <c r="C33" i="15"/>
  <c r="C52" i="15"/>
  <c r="C34" i="15"/>
  <c r="C53" i="15"/>
  <c r="C35" i="15"/>
  <c r="C54" i="15"/>
  <c r="C36" i="15"/>
  <c r="C55" i="15"/>
  <c r="C37" i="15"/>
  <c r="C56" i="15"/>
  <c r="C57" i="15"/>
  <c r="C31" i="15"/>
  <c r="C50" i="15"/>
  <c r="C39" i="15"/>
  <c r="C58" i="15"/>
  <c r="C40" i="15"/>
  <c r="C59" i="15"/>
  <c r="C41" i="15"/>
  <c r="C60" i="15"/>
  <c r="C42" i="15"/>
  <c r="C61" i="15"/>
  <c r="C43" i="15"/>
  <c r="C62" i="15"/>
  <c r="C44" i="15"/>
  <c r="C63" i="15"/>
  <c r="C45" i="15"/>
  <c r="C64" i="15"/>
  <c r="C46" i="15"/>
  <c r="C65" i="15"/>
  <c r="C66" i="15"/>
  <c r="B32" i="15"/>
  <c r="B51" i="15"/>
  <c r="B33" i="15"/>
  <c r="B52" i="15"/>
  <c r="B34" i="15"/>
  <c r="B53" i="15"/>
  <c r="B35" i="15"/>
  <c r="B54" i="15"/>
  <c r="B36" i="15"/>
  <c r="B55" i="15"/>
  <c r="B37" i="15"/>
  <c r="B56" i="15"/>
  <c r="B57" i="15"/>
  <c r="B31" i="15"/>
  <c r="B50" i="15"/>
  <c r="B39" i="15"/>
  <c r="B58" i="15"/>
  <c r="B40" i="15"/>
  <c r="B59" i="15"/>
  <c r="B41" i="15"/>
  <c r="B60" i="15"/>
  <c r="B42" i="15"/>
  <c r="B61" i="15"/>
  <c r="B43" i="15"/>
  <c r="B62" i="15"/>
  <c r="B44" i="15"/>
  <c r="B63" i="15"/>
  <c r="B45" i="15"/>
  <c r="B64" i="15"/>
  <c r="B46" i="15"/>
  <c r="B65" i="15"/>
  <c r="B66" i="15"/>
  <c r="C47" i="15"/>
  <c r="D47" i="15"/>
  <c r="F47" i="15"/>
  <c r="G47" i="15"/>
  <c r="H47" i="15"/>
  <c r="J47" i="15"/>
  <c r="K47" i="15"/>
  <c r="L47" i="15"/>
  <c r="N47" i="15"/>
  <c r="O47" i="15"/>
  <c r="P47" i="15"/>
  <c r="R47" i="15"/>
  <c r="S47" i="15"/>
  <c r="T47" i="15"/>
  <c r="V47" i="15"/>
  <c r="W47" i="15"/>
  <c r="X47" i="15"/>
  <c r="Z47" i="15"/>
  <c r="AA47" i="15"/>
  <c r="AB47" i="15"/>
  <c r="AD47" i="15"/>
  <c r="AE47" i="15"/>
  <c r="AF47" i="15"/>
  <c r="AH47" i="15"/>
  <c r="AI47" i="15"/>
  <c r="AJ47" i="15"/>
  <c r="B47" i="15"/>
  <c r="AK27" i="15"/>
  <c r="AJ27" i="15"/>
  <c r="AI27" i="15"/>
  <c r="AH27" i="15"/>
  <c r="AG27" i="15"/>
  <c r="AF27" i="15"/>
  <c r="AE27" i="15"/>
  <c r="AD27" i="15"/>
  <c r="AC27" i="15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B27" i="15"/>
  <c r="AY59" i="5"/>
  <c r="AZ59" i="5"/>
  <c r="BF51" i="5"/>
  <c r="BF52" i="5"/>
  <c r="Q47" i="15"/>
  <c r="E47" i="15"/>
  <c r="K66" i="15"/>
  <c r="C40" i="10"/>
  <c r="D40" i="10"/>
  <c r="E40" i="10"/>
  <c r="F40" i="10"/>
  <c r="G40" i="10"/>
  <c r="H40" i="10"/>
  <c r="I40" i="10"/>
  <c r="J40" i="10"/>
  <c r="B40" i="10"/>
  <c r="N3" i="1"/>
  <c r="N4" i="1"/>
  <c r="N5" i="1"/>
  <c r="N6" i="1"/>
  <c r="N7" i="1"/>
  <c r="N8" i="1"/>
  <c r="N9" i="1"/>
  <c r="N10" i="1"/>
  <c r="N2" i="1"/>
  <c r="AM58" i="5"/>
  <c r="AW58" i="5"/>
  <c r="AX58" i="5"/>
  <c r="AY58" i="5"/>
  <c r="AZ58" i="5"/>
  <c r="T38" i="14"/>
  <c r="AZ60" i="5"/>
  <c r="AO58" i="5"/>
  <c r="AY60" i="5"/>
  <c r="AN58" i="5"/>
  <c r="AR58" i="5"/>
  <c r="AQ58" i="5"/>
  <c r="AT58" i="5"/>
  <c r="AP58" i="5"/>
  <c r="AS58" i="5"/>
  <c r="AL58" i="5"/>
  <c r="E3" i="7"/>
  <c r="F3" i="7"/>
  <c r="E6" i="7"/>
  <c r="F6" i="7"/>
  <c r="E7" i="7"/>
  <c r="F7" i="7"/>
  <c r="E10" i="7"/>
  <c r="F10" i="7"/>
  <c r="E11" i="7"/>
  <c r="F11" i="7"/>
  <c r="E49" i="7"/>
  <c r="F49" i="7"/>
  <c r="E61" i="7"/>
  <c r="F61" i="7"/>
  <c r="E65" i="7"/>
  <c r="F65" i="7"/>
  <c r="C87" i="7"/>
  <c r="E87" i="7"/>
  <c r="F87" i="7"/>
  <c r="E94" i="7"/>
  <c r="F94" i="7"/>
  <c r="E2" i="7"/>
  <c r="F2" i="7"/>
  <c r="E4" i="7"/>
  <c r="F4" i="7"/>
  <c r="E5" i="7"/>
  <c r="F5" i="7"/>
  <c r="E8" i="7"/>
  <c r="F8" i="7"/>
  <c r="E9" i="7"/>
  <c r="F9" i="7"/>
  <c r="E12" i="7"/>
  <c r="F12" i="7"/>
  <c r="E20" i="7"/>
  <c r="F20" i="7"/>
  <c r="C60" i="7"/>
  <c r="E60" i="7"/>
  <c r="F60" i="7"/>
  <c r="E62" i="7"/>
  <c r="F62" i="7"/>
  <c r="C63" i="7"/>
  <c r="E63" i="7"/>
  <c r="F63" i="7"/>
  <c r="C64" i="7"/>
  <c r="E64" i="7"/>
  <c r="F64" i="7"/>
  <c r="E68" i="7"/>
  <c r="F68" i="7"/>
  <c r="C88" i="7"/>
  <c r="E88" i="7"/>
  <c r="F88" i="7"/>
  <c r="C86" i="7"/>
  <c r="E86" i="7"/>
  <c r="F86" i="7"/>
  <c r="C85" i="7"/>
  <c r="E85" i="7"/>
  <c r="F85" i="7"/>
  <c r="C69" i="7"/>
  <c r="E69" i="7"/>
  <c r="F69" i="7"/>
  <c r="C67" i="7"/>
  <c r="E67" i="7"/>
  <c r="F67" i="7"/>
  <c r="C66" i="7"/>
  <c r="E66" i="7"/>
  <c r="F66" i="7"/>
  <c r="C50" i="7"/>
  <c r="E50" i="7"/>
  <c r="F50" i="7"/>
  <c r="S94" i="8"/>
  <c r="U94" i="8"/>
  <c r="S93" i="8"/>
  <c r="U93" i="8"/>
  <c r="S92" i="8"/>
  <c r="U92" i="8"/>
  <c r="S91" i="8"/>
  <c r="U91" i="8"/>
  <c r="S90" i="8"/>
  <c r="U90" i="8"/>
  <c r="S89" i="8"/>
  <c r="U89" i="8"/>
  <c r="S88" i="8"/>
  <c r="U88" i="8"/>
  <c r="S87" i="8"/>
  <c r="U87" i="8"/>
  <c r="S86" i="8"/>
  <c r="U86" i="8"/>
  <c r="S85" i="8"/>
  <c r="U85" i="8"/>
  <c r="S84" i="8"/>
  <c r="U84" i="8"/>
  <c r="S83" i="8"/>
  <c r="U83" i="8"/>
  <c r="S82" i="8"/>
  <c r="U82" i="8"/>
  <c r="S81" i="8"/>
  <c r="U81" i="8"/>
  <c r="S80" i="8"/>
  <c r="U80" i="8"/>
  <c r="S79" i="8"/>
  <c r="T9" i="4"/>
  <c r="T12" i="4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F76" i="8"/>
  <c r="E76" i="8"/>
  <c r="D76" i="8"/>
  <c r="C76" i="8"/>
  <c r="B76" i="8"/>
  <c r="T16" i="4"/>
  <c r="T15" i="4"/>
  <c r="T14" i="4"/>
  <c r="T13" i="4"/>
  <c r="T11" i="4"/>
  <c r="T10" i="4"/>
  <c r="T8" i="4"/>
  <c r="T7" i="4"/>
  <c r="T6" i="4"/>
  <c r="T5" i="4"/>
  <c r="T4" i="4"/>
  <c r="T3" i="4"/>
  <c r="T2" i="4"/>
  <c r="N12" i="16"/>
  <c r="C79" i="15"/>
  <c r="N9" i="16"/>
  <c r="X59" i="5"/>
  <c r="BF24" i="5"/>
  <c r="T59" i="5"/>
  <c r="BF20" i="5"/>
  <c r="BF23" i="5"/>
  <c r="W59" i="5"/>
  <c r="S59" i="5"/>
  <c r="BF19" i="5"/>
  <c r="C82" i="15"/>
  <c r="L68" i="15"/>
  <c r="BF26" i="5"/>
  <c r="Z59" i="5"/>
  <c r="BF22" i="5"/>
  <c r="V59" i="5"/>
  <c r="Y59" i="5"/>
  <c r="BF25" i="5"/>
  <c r="U59" i="5"/>
  <c r="BF21" i="5"/>
  <c r="B25" i="1"/>
  <c r="C25" i="1"/>
  <c r="D25" i="1"/>
  <c r="E25" i="1"/>
  <c r="F25" i="1"/>
  <c r="G25" i="1"/>
  <c r="H25" i="1"/>
  <c r="I25" i="1"/>
  <c r="J25" i="1"/>
  <c r="B26" i="1"/>
  <c r="B27" i="1"/>
  <c r="C26" i="1"/>
  <c r="C27" i="1"/>
  <c r="D26" i="1"/>
  <c r="D27" i="1"/>
  <c r="E26" i="1"/>
  <c r="E27" i="1"/>
  <c r="F26" i="1"/>
  <c r="F27" i="1"/>
  <c r="G26" i="1"/>
  <c r="G27" i="1"/>
  <c r="H26" i="1"/>
  <c r="H27" i="1"/>
  <c r="I26" i="1"/>
  <c r="I27" i="1"/>
  <c r="J26" i="1"/>
  <c r="J27" i="1"/>
  <c r="K17" i="16"/>
  <c r="L17" i="16"/>
  <c r="N2" i="16"/>
  <c r="N11" i="16"/>
  <c r="I68" i="15"/>
  <c r="N8" i="16"/>
  <c r="B68" i="15"/>
  <c r="C72" i="15"/>
  <c r="V43" i="7"/>
  <c r="C81" i="15"/>
  <c r="K68" i="15"/>
  <c r="C78" i="15"/>
  <c r="H68" i="15"/>
  <c r="S43" i="7"/>
  <c r="R43" i="7"/>
  <c r="D13" i="13"/>
  <c r="L43" i="7"/>
  <c r="U43" i="7"/>
  <c r="D10" i="13"/>
  <c r="D9" i="13"/>
  <c r="D3" i="13"/>
  <c r="D12" i="13"/>
  <c r="N68" i="15"/>
  <c r="N14" i="16"/>
  <c r="N5" i="16"/>
  <c r="N7" i="16"/>
  <c r="N4" i="16"/>
  <c r="N16" i="16"/>
  <c r="C84" i="15"/>
  <c r="G68" i="15"/>
  <c r="C77" i="15"/>
  <c r="C74" i="15"/>
  <c r="D68" i="15"/>
  <c r="P68" i="15"/>
  <c r="C86" i="15"/>
  <c r="E68" i="15"/>
  <c r="C75" i="15"/>
  <c r="T58" i="5"/>
  <c r="T60" i="5"/>
  <c r="N13" i="16"/>
  <c r="N6" i="16"/>
  <c r="N10" i="16"/>
  <c r="O68" i="15"/>
  <c r="N15" i="16"/>
  <c r="BC59" i="5"/>
  <c r="BF55" i="5"/>
  <c r="C85" i="15"/>
  <c r="BF18" i="5"/>
  <c r="R59" i="5"/>
  <c r="AS59" i="5"/>
  <c r="AS60" i="5"/>
  <c r="BF45" i="5"/>
  <c r="AQ59" i="5"/>
  <c r="AQ60" i="5"/>
  <c r="BF43" i="5"/>
  <c r="W58" i="5"/>
  <c r="W60" i="5"/>
  <c r="BF46" i="5"/>
  <c r="AT59" i="5"/>
  <c r="AT60" i="5"/>
  <c r="M68" i="15"/>
  <c r="C83" i="15"/>
  <c r="C76" i="15"/>
  <c r="F68" i="15"/>
  <c r="C80" i="15"/>
  <c r="J68" i="15"/>
  <c r="BF41" i="5"/>
  <c r="AO59" i="5"/>
  <c r="AO60" i="5"/>
  <c r="V58" i="5"/>
  <c r="V60" i="5"/>
  <c r="BF42" i="5"/>
  <c r="AP59" i="5"/>
  <c r="AP60" i="5"/>
  <c r="BF39" i="5"/>
  <c r="AM59" i="5"/>
  <c r="AM60" i="5"/>
  <c r="S58" i="5"/>
  <c r="S60" i="5"/>
  <c r="X58" i="5"/>
  <c r="X60" i="5"/>
  <c r="N43" i="7"/>
  <c r="X43" i="7"/>
  <c r="Z43" i="7"/>
  <c r="U58" i="5"/>
  <c r="U60" i="5"/>
  <c r="Y58" i="5"/>
  <c r="Y60" i="5"/>
  <c r="O43" i="7"/>
  <c r="Q43" i="7"/>
  <c r="Z58" i="5"/>
  <c r="Z60" i="5"/>
  <c r="N3" i="16"/>
  <c r="W43" i="7"/>
  <c r="C68" i="15"/>
  <c r="T43" i="7"/>
  <c r="P43" i="7"/>
  <c r="Y43" i="7"/>
  <c r="D17" i="13"/>
  <c r="D15" i="13"/>
  <c r="D8" i="13"/>
  <c r="D6" i="13"/>
  <c r="D5" i="13"/>
  <c r="D14" i="13"/>
  <c r="M43" i="7"/>
  <c r="D7" i="13"/>
  <c r="B72" i="15"/>
  <c r="AK2" i="5"/>
  <c r="AK2" i="19"/>
  <c r="B73" i="15"/>
  <c r="AK3" i="5"/>
  <c r="AK3" i="19"/>
  <c r="B78" i="15"/>
  <c r="AK8" i="5"/>
  <c r="AK8" i="19"/>
  <c r="B83" i="15"/>
  <c r="AK13" i="5"/>
  <c r="AK13" i="19"/>
  <c r="B75" i="15"/>
  <c r="AK5" i="5"/>
  <c r="AK5" i="19"/>
  <c r="B81" i="15"/>
  <c r="AK11" i="5"/>
  <c r="AK11" i="19"/>
  <c r="B86" i="15"/>
  <c r="AK16" i="5"/>
  <c r="AK16" i="19"/>
  <c r="B74" i="15"/>
  <c r="AK4" i="5"/>
  <c r="AK4" i="19"/>
  <c r="B79" i="15"/>
  <c r="AK9" i="5"/>
  <c r="AK9" i="19"/>
  <c r="B85" i="15"/>
  <c r="AK15" i="5"/>
  <c r="AK15" i="19"/>
  <c r="B82" i="15"/>
  <c r="AK12" i="5"/>
  <c r="AK12" i="19"/>
  <c r="B87" i="15"/>
  <c r="B77" i="15"/>
  <c r="AK7" i="5"/>
  <c r="AK7" i="19"/>
  <c r="AK10" i="19"/>
  <c r="B84" i="15"/>
  <c r="AK14" i="5"/>
  <c r="AK14" i="19"/>
  <c r="B76" i="15"/>
  <c r="AK6" i="5"/>
  <c r="AK6" i="19"/>
  <c r="D11" i="13"/>
  <c r="D16" i="13"/>
  <c r="D4" i="13"/>
  <c r="AK58" i="5"/>
  <c r="R58" i="5"/>
  <c r="R60" i="5"/>
  <c r="N56" i="14"/>
  <c r="AV58" i="5"/>
  <c r="BF53" i="5"/>
  <c r="BA59" i="5"/>
  <c r="AU59" i="5"/>
  <c r="BF48" i="5"/>
  <c r="AV59" i="5"/>
  <c r="G53" i="10"/>
  <c r="H53" i="10"/>
  <c r="D53" i="10"/>
  <c r="B53" i="10"/>
  <c r="E53" i="10"/>
  <c r="C53" i="10"/>
  <c r="BF54" i="5"/>
  <c r="T63" i="7"/>
  <c r="BB59" i="5"/>
  <c r="AU58" i="5"/>
  <c r="AU60" i="5"/>
  <c r="AV60" i="5"/>
  <c r="AC59" i="5"/>
  <c r="BF29" i="5"/>
  <c r="BF30" i="5"/>
  <c r="AD59" i="5"/>
  <c r="AA58" i="5"/>
  <c r="J53" i="10"/>
  <c r="BF28" i="5"/>
  <c r="AB59" i="5"/>
  <c r="AG59" i="5"/>
  <c r="BF33" i="5"/>
  <c r="I53" i="10"/>
  <c r="BF31" i="5"/>
  <c r="AE59" i="5"/>
  <c r="AH59" i="5"/>
  <c r="BF34" i="5"/>
  <c r="F53" i="10"/>
  <c r="BF32" i="5"/>
  <c r="AF59" i="5"/>
  <c r="AI59" i="5"/>
  <c r="BF35" i="5"/>
  <c r="Q59" i="5"/>
  <c r="BF36" i="5"/>
  <c r="AJ59" i="5"/>
  <c r="AF58" i="5"/>
  <c r="AF60" i="5"/>
  <c r="Q58" i="5"/>
  <c r="Q60" i="5"/>
  <c r="AA59" i="5"/>
  <c r="AA60" i="5"/>
  <c r="BF27" i="5"/>
  <c r="AH58" i="5"/>
  <c r="AH60" i="5"/>
  <c r="AJ58" i="5"/>
  <c r="AJ60" i="5"/>
  <c r="N46" i="14"/>
  <c r="AD58" i="5"/>
  <c r="AD60" i="5"/>
  <c r="BF37" i="5"/>
  <c r="AK59" i="5"/>
  <c r="AK60" i="5"/>
  <c r="U47" i="7"/>
  <c r="K37" i="4"/>
  <c r="AI58" i="5"/>
  <c r="AI60" i="5"/>
  <c r="N42" i="14"/>
  <c r="R42" i="14"/>
  <c r="AC58" i="5"/>
  <c r="AC60" i="5"/>
  <c r="AE58" i="5"/>
  <c r="AE60" i="5"/>
  <c r="AG58" i="5"/>
  <c r="AG60" i="5"/>
  <c r="N48" i="14"/>
  <c r="K27" i="4"/>
  <c r="BF38" i="5"/>
  <c r="AL59" i="5"/>
  <c r="AL60" i="5"/>
  <c r="K28" i="4"/>
  <c r="K26" i="4"/>
  <c r="K40" i="4"/>
  <c r="K30" i="4"/>
  <c r="K32" i="4"/>
  <c r="K39" i="4"/>
  <c r="K38" i="4"/>
  <c r="K29" i="4"/>
  <c r="K44" i="4"/>
  <c r="K45" i="4"/>
  <c r="K43" i="4"/>
  <c r="K33" i="4"/>
  <c r="K41" i="4"/>
  <c r="K25" i="4"/>
  <c r="K42" i="4"/>
  <c r="K31" i="4"/>
  <c r="AB58" i="5"/>
  <c r="AB60" i="5"/>
  <c r="BF49" i="5"/>
  <c r="BF50" i="5"/>
  <c r="AX59" i="5"/>
  <c r="AX60" i="5"/>
  <c r="AW59" i="5"/>
  <c r="AW60" i="5"/>
  <c r="C3" i="13"/>
  <c r="G3" i="13"/>
  <c r="C4" i="13"/>
  <c r="G4" i="13"/>
  <c r="C5" i="13"/>
  <c r="G5" i="13"/>
  <c r="C6" i="13"/>
  <c r="G6" i="13"/>
  <c r="C7" i="13"/>
  <c r="G7" i="13"/>
  <c r="C8" i="13"/>
  <c r="G8" i="13"/>
  <c r="B8" i="13"/>
  <c r="C9" i="13"/>
  <c r="G9" i="13"/>
  <c r="C10" i="13"/>
  <c r="G10" i="13"/>
  <c r="C12" i="13"/>
  <c r="G12" i="13"/>
  <c r="C13" i="13"/>
  <c r="G13" i="13"/>
  <c r="C14" i="13"/>
  <c r="G14" i="13"/>
  <c r="C15" i="13"/>
  <c r="G15" i="13"/>
  <c r="C16" i="13"/>
  <c r="G16" i="13"/>
  <c r="B16" i="13"/>
  <c r="C17" i="13"/>
  <c r="G17" i="13"/>
  <c r="F60" i="14"/>
  <c r="N62" i="7"/>
  <c r="R47" i="7"/>
  <c r="Y47" i="7"/>
  <c r="R48" i="7"/>
  <c r="Y48" i="7"/>
  <c r="R49" i="7"/>
  <c r="Y49" i="7"/>
  <c r="R50" i="7"/>
  <c r="Y50" i="7"/>
  <c r="R51" i="7"/>
  <c r="Y51" i="7"/>
  <c r="R52" i="7"/>
  <c r="Y52" i="7"/>
  <c r="R53" i="7"/>
  <c r="Y53" i="7"/>
  <c r="R54" i="7"/>
  <c r="Y54" i="7"/>
  <c r="R55" i="7"/>
  <c r="Y55" i="7"/>
  <c r="R56" i="7"/>
  <c r="Y56" i="7"/>
  <c r="R57" i="7"/>
  <c r="Y57" i="7"/>
  <c r="R58" i="7"/>
  <c r="Y58" i="7"/>
  <c r="R59" i="7"/>
  <c r="Y59" i="7"/>
  <c r="R60" i="7"/>
  <c r="Y60" i="7"/>
  <c r="R61" i="7"/>
  <c r="Y61" i="7"/>
  <c r="Y62" i="7"/>
  <c r="R62" i="7"/>
  <c r="E60" i="14"/>
  <c r="BC58" i="5"/>
  <c r="BC60" i="5"/>
  <c r="BB58" i="5"/>
  <c r="BB60" i="5"/>
  <c r="D60" i="14"/>
  <c r="P60" i="7"/>
  <c r="W60" i="7"/>
  <c r="P51" i="7"/>
  <c r="W51" i="7"/>
  <c r="P53" i="7"/>
  <c r="W53" i="7"/>
  <c r="Q52" i="7"/>
  <c r="X52" i="7"/>
  <c r="Q59" i="7"/>
  <c r="X59" i="7"/>
  <c r="Q54" i="7"/>
  <c r="X54" i="7"/>
  <c r="L62" i="7"/>
  <c r="P47" i="7"/>
  <c r="W47" i="7"/>
  <c r="P49" i="7"/>
  <c r="W49" i="7"/>
  <c r="Q58" i="7"/>
  <c r="X58" i="7"/>
  <c r="Q50" i="7"/>
  <c r="X50" i="7"/>
  <c r="P54" i="7"/>
  <c r="W54" i="7"/>
  <c r="P55" i="7"/>
  <c r="W55" i="7"/>
  <c r="P52" i="7"/>
  <c r="W52" i="7"/>
  <c r="P57" i="7"/>
  <c r="W57" i="7"/>
  <c r="P58" i="7"/>
  <c r="W58" i="7"/>
  <c r="P61" i="7"/>
  <c r="W61" i="7"/>
  <c r="Q51" i="7"/>
  <c r="X51" i="7"/>
  <c r="Q48" i="7"/>
  <c r="X48" i="7"/>
  <c r="P50" i="7"/>
  <c r="W50" i="7"/>
  <c r="P56" i="7"/>
  <c r="W56" i="7"/>
  <c r="Q47" i="7"/>
  <c r="X47" i="7"/>
  <c r="M62" i="7"/>
  <c r="P48" i="7"/>
  <c r="W48" i="7"/>
  <c r="P59" i="7"/>
  <c r="W59" i="7"/>
  <c r="Q60" i="7"/>
  <c r="X60" i="7"/>
  <c r="Q61" i="7"/>
  <c r="X61" i="7"/>
  <c r="Q57" i="7"/>
  <c r="X57" i="7"/>
  <c r="Q55" i="7"/>
  <c r="X55" i="7"/>
  <c r="Q49" i="7"/>
  <c r="X49" i="7"/>
  <c r="Q53" i="7"/>
  <c r="X53" i="7"/>
  <c r="Q56" i="7"/>
  <c r="X56" i="7"/>
  <c r="AA43" i="7"/>
  <c r="BA58" i="5"/>
  <c r="BA60" i="5"/>
  <c r="BF56" i="5"/>
  <c r="T65" i="7"/>
  <c r="U49" i="7"/>
  <c r="M29" i="4"/>
  <c r="M45" i="4"/>
  <c r="M44" i="4"/>
  <c r="M42" i="4"/>
  <c r="M31" i="4"/>
  <c r="M33" i="4"/>
  <c r="M41" i="4"/>
  <c r="M40" i="4"/>
  <c r="M30" i="4"/>
  <c r="M26" i="4"/>
  <c r="M37" i="4"/>
  <c r="M28" i="4"/>
  <c r="M32" i="4"/>
  <c r="M43" i="4"/>
  <c r="M25" i="4"/>
  <c r="M38" i="4"/>
  <c r="M27" i="4"/>
  <c r="M39" i="4"/>
  <c r="AR59" i="5"/>
  <c r="AR60" i="5"/>
  <c r="BF44" i="5"/>
  <c r="BF40" i="5"/>
  <c r="AN59" i="5"/>
  <c r="AN60" i="5"/>
  <c r="BD59" i="5"/>
  <c r="P32" i="14"/>
  <c r="P30" i="14"/>
  <c r="P31" i="14"/>
  <c r="P33" i="14"/>
  <c r="BD60" i="5"/>
  <c r="I14" i="13"/>
  <c r="M57" i="5"/>
  <c r="B12" i="13"/>
  <c r="E12" i="13"/>
  <c r="K57" i="5"/>
  <c r="I12" i="13"/>
  <c r="B10" i="13"/>
  <c r="BE9" i="5"/>
  <c r="I57" i="5"/>
  <c r="B6" i="13"/>
  <c r="BE5" i="5"/>
  <c r="E57" i="5"/>
  <c r="I6" i="13"/>
  <c r="B4" i="13"/>
  <c r="E4" i="13"/>
  <c r="C57" i="5"/>
  <c r="C57" i="19"/>
  <c r="I4" i="13"/>
  <c r="I16" i="13"/>
  <c r="O57" i="5"/>
  <c r="O57" i="19"/>
  <c r="G57" i="5"/>
  <c r="G57" i="19"/>
  <c r="I8" i="13"/>
  <c r="I11" i="13"/>
  <c r="B11" i="13"/>
  <c r="B3" i="13"/>
  <c r="B57" i="5"/>
  <c r="I3" i="13"/>
  <c r="B17" i="13"/>
  <c r="P57" i="5"/>
  <c r="I17" i="13"/>
  <c r="BE15" i="5"/>
  <c r="E16" i="13"/>
  <c r="B9" i="13"/>
  <c r="H57" i="5"/>
  <c r="I9" i="13"/>
  <c r="BE7" i="5"/>
  <c r="E8" i="13"/>
  <c r="B15" i="13"/>
  <c r="N57" i="5"/>
  <c r="I15" i="13"/>
  <c r="I7" i="13"/>
  <c r="B7" i="13"/>
  <c r="F57" i="5"/>
  <c r="B13" i="13"/>
  <c r="L57" i="5"/>
  <c r="I13" i="13"/>
  <c r="B5" i="13"/>
  <c r="D57" i="5"/>
  <c r="I5" i="13"/>
  <c r="I10" i="13"/>
  <c r="B14" i="13"/>
  <c r="E10" i="13"/>
  <c r="O58" i="5"/>
  <c r="C58" i="5"/>
  <c r="BE3" i="5"/>
  <c r="BE3" i="19"/>
  <c r="BE11" i="5"/>
  <c r="BE11" i="19"/>
  <c r="G58" i="5"/>
  <c r="K57" i="19"/>
  <c r="K58" i="5"/>
  <c r="E6" i="13"/>
  <c r="I57" i="19"/>
  <c r="I58" i="5"/>
  <c r="M57" i="19"/>
  <c r="M58" i="5"/>
  <c r="E57" i="19"/>
  <c r="E58" i="5"/>
  <c r="D57" i="19"/>
  <c r="D58" i="5"/>
  <c r="H57" i="19"/>
  <c r="H58" i="5"/>
  <c r="BE13" i="5"/>
  <c r="E14" i="13"/>
  <c r="BF3" i="5"/>
  <c r="C59" i="5"/>
  <c r="BE4" i="5"/>
  <c r="E5" i="13"/>
  <c r="L57" i="19"/>
  <c r="L58" i="5"/>
  <c r="BE5" i="19"/>
  <c r="BF5" i="5"/>
  <c r="E59" i="5"/>
  <c r="BE8" i="5"/>
  <c r="E9" i="13"/>
  <c r="P57" i="19"/>
  <c r="P58" i="5"/>
  <c r="BE9" i="19"/>
  <c r="BF9" i="5"/>
  <c r="I59" i="5"/>
  <c r="BE12" i="5"/>
  <c r="E13" i="13"/>
  <c r="F57" i="19"/>
  <c r="F58" i="5"/>
  <c r="N57" i="19"/>
  <c r="N58" i="5"/>
  <c r="BE7" i="19"/>
  <c r="BF7" i="5"/>
  <c r="G59" i="5"/>
  <c r="G60" i="5"/>
  <c r="E17" i="13"/>
  <c r="BE16" i="5"/>
  <c r="B57" i="19"/>
  <c r="BF57" i="5"/>
  <c r="BE59" i="5"/>
  <c r="B58" i="5"/>
  <c r="J57" i="19"/>
  <c r="BF11" i="5"/>
  <c r="K59" i="5"/>
  <c r="E7" i="13"/>
  <c r="BE6" i="5"/>
  <c r="BE14" i="5"/>
  <c r="E15" i="13"/>
  <c r="BE15" i="19"/>
  <c r="BF15" i="5"/>
  <c r="O59" i="5"/>
  <c r="O60" i="5"/>
  <c r="E3" i="13"/>
  <c r="BE2" i="5"/>
  <c r="E11" i="13"/>
  <c r="BE10" i="5"/>
  <c r="C60" i="5"/>
  <c r="K60" i="5"/>
  <c r="I60" i="5"/>
  <c r="E60" i="5"/>
  <c r="BE16" i="19"/>
  <c r="BF16" i="5"/>
  <c r="P59" i="5"/>
  <c r="P60" i="5"/>
  <c r="BE2" i="19"/>
  <c r="BE58" i="5"/>
  <c r="BE60" i="5"/>
  <c r="BF2" i="5"/>
  <c r="B59" i="5"/>
  <c r="B60" i="5"/>
  <c r="BE14" i="19"/>
  <c r="BF14" i="5"/>
  <c r="N59" i="5"/>
  <c r="BE10" i="19"/>
  <c r="BF10" i="5"/>
  <c r="J59" i="5"/>
  <c r="J60" i="5"/>
  <c r="N60" i="5"/>
  <c r="BE4" i="19"/>
  <c r="D59" i="5"/>
  <c r="D60" i="5"/>
  <c r="BF4" i="5"/>
  <c r="BE6" i="19"/>
  <c r="F59" i="5"/>
  <c r="F60" i="5"/>
  <c r="BF6" i="5"/>
  <c r="BE12" i="19"/>
  <c r="BF12" i="5"/>
  <c r="L59" i="5"/>
  <c r="L60" i="5"/>
  <c r="BE8" i="19"/>
  <c r="BF8" i="5"/>
  <c r="H59" i="5"/>
  <c r="BE13" i="19"/>
  <c r="BF13" i="5"/>
  <c r="M59" i="5"/>
  <c r="M60" i="5"/>
  <c r="H60" i="5"/>
</calcChain>
</file>

<file path=xl/sharedStrings.xml><?xml version="1.0" encoding="utf-8"?>
<sst xmlns="http://schemas.openxmlformats.org/spreadsheetml/2006/main" count="3355" uniqueCount="1420">
  <si>
    <t>HHgroup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</si>
  <si>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</si>
  <si>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</si>
  <si>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</si>
  <si>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</si>
  <si>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</si>
  <si>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</si>
  <si>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</si>
  <si>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</si>
  <si>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</si>
  <si>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HHcount</t>
  </si>
  <si>
    <t>HHworking</t>
  </si>
  <si>
    <t>HHnonworking</t>
  </si>
  <si>
    <t>L1w</t>
  </si>
  <si>
    <t>L2w</t>
  </si>
  <si>
    <t>L3w</t>
  </si>
  <si>
    <t>L4w</t>
  </si>
  <si>
    <t>L5w</t>
  </si>
  <si>
    <t>L6w</t>
  </si>
  <si>
    <t>L7w</t>
  </si>
  <si>
    <t>L8w</t>
  </si>
  <si>
    <t>L9w</t>
  </si>
  <si>
    <t>NAICS</t>
  </si>
  <si>
    <t>111</t>
  </si>
  <si>
    <t>112</t>
  </si>
  <si>
    <t>113M</t>
  </si>
  <si>
    <t>115</t>
  </si>
  <si>
    <t>211</t>
  </si>
  <si>
    <t>2121</t>
  </si>
  <si>
    <t>2122</t>
  </si>
  <si>
    <t>2123</t>
  </si>
  <si>
    <t>213</t>
  </si>
  <si>
    <t>2211P</t>
  </si>
  <si>
    <t>2212P</t>
  </si>
  <si>
    <t>2213M</t>
  </si>
  <si>
    <t>221MP</t>
  </si>
  <si>
    <t>22S</t>
  </si>
  <si>
    <t>23</t>
  </si>
  <si>
    <t>3114</t>
  </si>
  <si>
    <t>3115</t>
  </si>
  <si>
    <t>3116</t>
  </si>
  <si>
    <t>311811</t>
  </si>
  <si>
    <t>3118Z</t>
  </si>
  <si>
    <t>3121</t>
  </si>
  <si>
    <t>3212</t>
  </si>
  <si>
    <t>3219ZM</t>
  </si>
  <si>
    <t>3221</t>
  </si>
  <si>
    <t>3231</t>
  </si>
  <si>
    <t>32411</t>
  </si>
  <si>
    <t>3252</t>
  </si>
  <si>
    <t>3254</t>
  </si>
  <si>
    <t>3256</t>
  </si>
  <si>
    <t>325M</t>
  </si>
  <si>
    <t>3272</t>
  </si>
  <si>
    <t>327M</t>
  </si>
  <si>
    <t>331M</t>
  </si>
  <si>
    <t>3322</t>
  </si>
  <si>
    <t>3327</t>
  </si>
  <si>
    <t>332M</t>
  </si>
  <si>
    <t>332MZ</t>
  </si>
  <si>
    <t>33311</t>
  </si>
  <si>
    <t>3333</t>
  </si>
  <si>
    <t>3335</t>
  </si>
  <si>
    <t>3336</t>
  </si>
  <si>
    <t>333MS</t>
  </si>
  <si>
    <t>3341</t>
  </si>
  <si>
    <t>3345</t>
  </si>
  <si>
    <t>334M1</t>
  </si>
  <si>
    <t>334M2</t>
  </si>
  <si>
    <t>3352</t>
  </si>
  <si>
    <t>335M</t>
  </si>
  <si>
    <t>33641M1</t>
  </si>
  <si>
    <t>33641M2</t>
  </si>
  <si>
    <t>336M</t>
  </si>
  <si>
    <t>337</t>
  </si>
  <si>
    <t>3391</t>
  </si>
  <si>
    <t>3399M</t>
  </si>
  <si>
    <t>3399ZM</t>
  </si>
  <si>
    <t>3MS</t>
  </si>
  <si>
    <t>4231</t>
  </si>
  <si>
    <t>4232</t>
  </si>
  <si>
    <t>4233</t>
  </si>
  <si>
    <t>4234</t>
  </si>
  <si>
    <t>4235</t>
  </si>
  <si>
    <t>4236</t>
  </si>
  <si>
    <t>4237</t>
  </si>
  <si>
    <t>4238</t>
  </si>
  <si>
    <t>42393</t>
  </si>
  <si>
    <t>4239Z</t>
  </si>
  <si>
    <t>4241</t>
  </si>
  <si>
    <t>4243</t>
  </si>
  <si>
    <t>4244</t>
  </si>
  <si>
    <t>4247</t>
  </si>
  <si>
    <t>4248</t>
  </si>
  <si>
    <t>42491</t>
  </si>
  <si>
    <t>4249Z</t>
  </si>
  <si>
    <t>424M</t>
  </si>
  <si>
    <t>4251</t>
  </si>
  <si>
    <t>42S</t>
  </si>
  <si>
    <t>4411</t>
  </si>
  <si>
    <t>4412</t>
  </si>
  <si>
    <t>4413</t>
  </si>
  <si>
    <t>442</t>
  </si>
  <si>
    <t>443141</t>
  </si>
  <si>
    <t>443142</t>
  </si>
  <si>
    <t>44413</t>
  </si>
  <si>
    <t>4441Z</t>
  </si>
  <si>
    <t>4442</t>
  </si>
  <si>
    <t>4451</t>
  </si>
  <si>
    <t>4452</t>
  </si>
  <si>
    <t>4453</t>
  </si>
  <si>
    <t>44611</t>
  </si>
  <si>
    <t>446Z</t>
  </si>
  <si>
    <t>447</t>
  </si>
  <si>
    <t>4481</t>
  </si>
  <si>
    <t>44821</t>
  </si>
  <si>
    <t>4483</t>
  </si>
  <si>
    <t>45113</t>
  </si>
  <si>
    <t>4511M</t>
  </si>
  <si>
    <t>45121</t>
  </si>
  <si>
    <t>45211</t>
  </si>
  <si>
    <t>4529</t>
  </si>
  <si>
    <t>4531</t>
  </si>
  <si>
    <t>45321</t>
  </si>
  <si>
    <t>45322</t>
  </si>
  <si>
    <t>4533</t>
  </si>
  <si>
    <t>4539</t>
  </si>
  <si>
    <t>454111</t>
  </si>
  <si>
    <t>454113</t>
  </si>
  <si>
    <t>454310</t>
  </si>
  <si>
    <t>45439</t>
  </si>
  <si>
    <t>481</t>
  </si>
  <si>
    <t>482</t>
  </si>
  <si>
    <t>483</t>
  </si>
  <si>
    <t>484</t>
  </si>
  <si>
    <t>4853</t>
  </si>
  <si>
    <t>485M</t>
  </si>
  <si>
    <t>486</t>
  </si>
  <si>
    <t>488</t>
  </si>
  <si>
    <t>491</t>
  </si>
  <si>
    <t>492</t>
  </si>
  <si>
    <t>493</t>
  </si>
  <si>
    <t>4MS</t>
  </si>
  <si>
    <t>51111</t>
  </si>
  <si>
    <t>5111Z</t>
  </si>
  <si>
    <t>5112</t>
  </si>
  <si>
    <t>5121</t>
  </si>
  <si>
    <t>5122</t>
  </si>
  <si>
    <t>515</t>
  </si>
  <si>
    <t>5171</t>
  </si>
  <si>
    <t>517Z</t>
  </si>
  <si>
    <t>5182</t>
  </si>
  <si>
    <t>51912</t>
  </si>
  <si>
    <t>51913</t>
  </si>
  <si>
    <t>5191ZM</t>
  </si>
  <si>
    <t>5221M</t>
  </si>
  <si>
    <t>522M</t>
  </si>
  <si>
    <t>524</t>
  </si>
  <si>
    <t>52M1</t>
  </si>
  <si>
    <t>52M2</t>
  </si>
  <si>
    <t>531</t>
  </si>
  <si>
    <t>5321</t>
  </si>
  <si>
    <t>532M</t>
  </si>
  <si>
    <t>5411</t>
  </si>
  <si>
    <t>5412</t>
  </si>
  <si>
    <t>5413</t>
  </si>
  <si>
    <t>5414</t>
  </si>
  <si>
    <t>5415</t>
  </si>
  <si>
    <t>5416</t>
  </si>
  <si>
    <t>5417</t>
  </si>
  <si>
    <t>5418</t>
  </si>
  <si>
    <t>54194</t>
  </si>
  <si>
    <t>5419Z</t>
  </si>
  <si>
    <t>55</t>
  </si>
  <si>
    <t>5613</t>
  </si>
  <si>
    <t>5614</t>
  </si>
  <si>
    <t>5615</t>
  </si>
  <si>
    <t>5616</t>
  </si>
  <si>
    <t>56173</t>
  </si>
  <si>
    <t>5617Z</t>
  </si>
  <si>
    <t>561M</t>
  </si>
  <si>
    <t>562</t>
  </si>
  <si>
    <t>6111</t>
  </si>
  <si>
    <t>611M1</t>
  </si>
  <si>
    <t>611M2</t>
  </si>
  <si>
    <t>611M3</t>
  </si>
  <si>
    <t>6211</t>
  </si>
  <si>
    <t>6212</t>
  </si>
  <si>
    <t>62131</t>
  </si>
  <si>
    <t>62132</t>
  </si>
  <si>
    <t>6213ZM</t>
  </si>
  <si>
    <t>6214</t>
  </si>
  <si>
    <t>6216</t>
  </si>
  <si>
    <t>621M</t>
  </si>
  <si>
    <t>622</t>
  </si>
  <si>
    <t>6231</t>
  </si>
  <si>
    <t>623M</t>
  </si>
  <si>
    <t>6241</t>
  </si>
  <si>
    <t>6242</t>
  </si>
  <si>
    <t>6243</t>
  </si>
  <si>
    <t>6244</t>
  </si>
  <si>
    <t>711</t>
  </si>
  <si>
    <t>712</t>
  </si>
  <si>
    <t>71395</t>
  </si>
  <si>
    <t>713Z</t>
  </si>
  <si>
    <t>7211</t>
  </si>
  <si>
    <t>721M</t>
  </si>
  <si>
    <t>7224</t>
  </si>
  <si>
    <t>722Z</t>
  </si>
  <si>
    <t>811192</t>
  </si>
  <si>
    <t>8111Z</t>
  </si>
  <si>
    <t>8112</t>
  </si>
  <si>
    <t>8113</t>
  </si>
  <si>
    <t>8114</t>
  </si>
  <si>
    <t>812111</t>
  </si>
  <si>
    <t>812112</t>
  </si>
  <si>
    <t>8121M</t>
  </si>
  <si>
    <t>8122</t>
  </si>
  <si>
    <t>8123</t>
  </si>
  <si>
    <t>8129</t>
  </si>
  <si>
    <t>8131</t>
  </si>
  <si>
    <t>81393</t>
  </si>
  <si>
    <t>8139Z</t>
  </si>
  <si>
    <t>813M</t>
  </si>
  <si>
    <t>814</t>
  </si>
  <si>
    <t>92113</t>
  </si>
  <si>
    <t>92119</t>
  </si>
  <si>
    <t>9211MP</t>
  </si>
  <si>
    <t>923</t>
  </si>
  <si>
    <t>928110P1</t>
  </si>
  <si>
    <t>928110P2</t>
  </si>
  <si>
    <t>928110P3</t>
  </si>
  <si>
    <t>928110P6</t>
  </si>
  <si>
    <t>928110P7</t>
  </si>
  <si>
    <t>928P</t>
  </si>
  <si>
    <t>92M1</t>
  </si>
  <si>
    <t>92M2</t>
  </si>
  <si>
    <t>92MP</t>
  </si>
  <si>
    <t>9920</t>
  </si>
  <si>
    <t>L1inc</t>
  </si>
  <si>
    <t>L2inc</t>
  </si>
  <si>
    <t>L3inc</t>
  </si>
  <si>
    <t>L4inc</t>
  </si>
  <si>
    <t>L5inc</t>
  </si>
  <si>
    <t>L6inc</t>
  </si>
  <si>
    <t>L7inc</t>
  </si>
  <si>
    <t>L8inc</t>
  </si>
  <si>
    <t>L9inc</t>
  </si>
  <si>
    <t>Total</t>
  </si>
  <si>
    <t>USSOC1</t>
  </si>
  <si>
    <t>USSOC2</t>
  </si>
  <si>
    <t>USSOC3</t>
  </si>
  <si>
    <t>USSOC4</t>
  </si>
  <si>
    <t>USSOC5</t>
  </si>
  <si>
    <t>USSOC6</t>
  </si>
  <si>
    <t>USSOC7</t>
  </si>
  <si>
    <t>USSOC8</t>
  </si>
  <si>
    <t>USSOC9</t>
  </si>
  <si>
    <t>Agriculture</t>
  </si>
  <si>
    <t>Mining</t>
  </si>
  <si>
    <t>Utilities</t>
  </si>
  <si>
    <t>Construction</t>
  </si>
  <si>
    <t>Food Production</t>
  </si>
  <si>
    <t>Manufacturing</t>
  </si>
  <si>
    <t>Retail</t>
  </si>
  <si>
    <t>Transportation</t>
  </si>
  <si>
    <t>Media</t>
  </si>
  <si>
    <t>Banking</t>
  </si>
  <si>
    <t>Services</t>
  </si>
  <si>
    <t>Education</t>
  </si>
  <si>
    <t>Health</t>
  </si>
  <si>
    <t>Arts</t>
  </si>
  <si>
    <t>Organizations</t>
  </si>
  <si>
    <t>Government</t>
  </si>
  <si>
    <t xml:space="preserve">Average Wage </t>
  </si>
  <si>
    <t>Totals (Divided by 1mil)</t>
  </si>
  <si>
    <t>LS</t>
  </si>
  <si>
    <t>LD</t>
  </si>
  <si>
    <t>Description</t>
  </si>
  <si>
    <t>Sector</t>
  </si>
  <si>
    <t>HS1</t>
  </si>
  <si>
    <t>HS2</t>
  </si>
  <si>
    <t>HS3</t>
  </si>
  <si>
    <t>HS4</t>
  </si>
  <si>
    <t>HS5</t>
  </si>
  <si>
    <t>HS6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</si>
  <si>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</si>
  <si>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</si>
  <si>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</si>
  <si>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</si>
  <si>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</si>
  <si>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</si>
  <si>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</si>
  <si>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</si>
  <si>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</si>
  <si>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KAP</t>
  </si>
  <si>
    <t>INVES</t>
  </si>
  <si>
    <t>USSOCL1</t>
  </si>
  <si>
    <t>USSOCL2</t>
  </si>
  <si>
    <t>USSOCL3</t>
  </si>
  <si>
    <t>USSOCL4</t>
  </si>
  <si>
    <t>USSOCL5</t>
  </si>
  <si>
    <t>USSOCL6</t>
  </si>
  <si>
    <t>USSOCL7</t>
  </si>
  <si>
    <t>USSOCL8</t>
  </si>
  <si>
    <t>USSOCL9</t>
  </si>
  <si>
    <t>LQ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</si>
  <si>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</si>
  <si>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</si>
  <si>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</si>
  <si>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</si>
  <si>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</si>
  <si>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</si>
  <si>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</si>
  <si>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</si>
  <si>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</si>
  <si>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</si>
  <si>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</si>
  <si>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</si>
  <si>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</si>
  <si>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</si>
  <si>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</si>
  <si>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</si>
  <si>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</si>
  <si>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</si>
  <si>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</si>
  <si>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</si>
  <si>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</si>
  <si>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</si>
  <si>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</si>
  <si>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</si>
  <si>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</si>
  <si>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</si>
  <si>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</si>
  <si>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</si>
  <si>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</si>
  <si>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</si>
  <si>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</si>
  <si>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</si>
  <si>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</si>
  <si>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</si>
  <si>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</si>
  <si>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</si>
  <si>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</si>
  <si>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</si>
  <si>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</si>
  <si>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</si>
  <si>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</si>
  <si>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</si>
  <si>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</si>
  <si>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</si>
  <si>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</si>
  <si>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</si>
  <si>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</si>
  <si>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</si>
  <si>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</si>
  <si>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</si>
  <si>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</si>
  <si>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</si>
  <si>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</si>
  <si>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</si>
  <si>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</si>
  <si>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</si>
  <si>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</si>
  <si>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</si>
  <si>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</si>
  <si>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</si>
  <si>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</si>
  <si>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</si>
  <si>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</si>
  <si>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</si>
  <si>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</si>
  <si>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</si>
  <si>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</si>
  <si>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</si>
  <si>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</si>
  <si>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</si>
  <si>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Scrap, used and secondhand goods</t>
  </si>
  <si>
    <t>Noncomparable imports and rest-of-the-world adjustment</t>
  </si>
  <si>
    <t>VALUE ADDED</t>
  </si>
  <si>
    <t>SECTOR</t>
  </si>
  <si>
    <t>retail</t>
  </si>
  <si>
    <t>REFINED SECTOR</t>
  </si>
  <si>
    <t>CA5N Personal Income by Major Component and Earnings by NAICS Industry 1/</t>
  </si>
  <si>
    <t/>
  </si>
  <si>
    <t>Bureau of Economic Analysis</t>
  </si>
  <si>
    <t>County</t>
  </si>
  <si>
    <t>GeoFips</t>
  </si>
  <si>
    <t>GeoName</t>
  </si>
  <si>
    <t>LineCode</t>
  </si>
  <si>
    <t>2013</t>
  </si>
  <si>
    <t>08069</t>
  </si>
  <si>
    <t>Larimer</t>
  </si>
  <si>
    <t>Income by place of residence (thousands of dollars)</t>
  </si>
  <si>
    <t>10</t>
  </si>
  <si>
    <t>Personal income</t>
  </si>
  <si>
    <t>20</t>
  </si>
  <si>
    <t>Population (persons) 2/</t>
  </si>
  <si>
    <t>30</t>
  </si>
  <si>
    <t>Per capita personal income (dollars)</t>
  </si>
  <si>
    <t>Derivation of personal income</t>
  </si>
  <si>
    <t>35</t>
  </si>
  <si>
    <t>Earnings by place of work</t>
  </si>
  <si>
    <t>36</t>
  </si>
  <si>
    <t xml:space="preserve">  less: Contributions for government social insurance 3/</t>
  </si>
  <si>
    <t>37</t>
  </si>
  <si>
    <t xml:space="preserve">    Employee and self-employed contributions for government social insurance</t>
  </si>
  <si>
    <t>38</t>
  </si>
  <si>
    <t xml:space="preserve">    Employer contributions for government social insurance</t>
  </si>
  <si>
    <t>42</t>
  </si>
  <si>
    <t xml:space="preserve">  plus: Adjustment for residence 4/</t>
  </si>
  <si>
    <t>45</t>
  </si>
  <si>
    <t xml:space="preserve">  equals: Net earnings by place of residence</t>
  </si>
  <si>
    <t>46</t>
  </si>
  <si>
    <t xml:space="preserve">  plus: Dividends, interest, and rent 5/</t>
  </si>
  <si>
    <t>47</t>
  </si>
  <si>
    <t xml:space="preserve">  plus: Personal current transfer receipts</t>
  </si>
  <si>
    <t>Components of earnings</t>
  </si>
  <si>
    <t>50</t>
  </si>
  <si>
    <t xml:space="preserve">  Wages and salaries</t>
  </si>
  <si>
    <t>60</t>
  </si>
  <si>
    <t xml:space="preserve">  Supplements to wages and salaries</t>
  </si>
  <si>
    <t>61</t>
  </si>
  <si>
    <t xml:space="preserve">    Employer contributions for employee pension and insurance funds 6/</t>
  </si>
  <si>
    <t>62</t>
  </si>
  <si>
    <t>70</t>
  </si>
  <si>
    <t xml:space="preserve">  Proprietors' income 7/</t>
  </si>
  <si>
    <t>71</t>
  </si>
  <si>
    <t xml:space="preserve">    Farm proprietors' income</t>
  </si>
  <si>
    <t>72</t>
  </si>
  <si>
    <t xml:space="preserve">    Nonfarm proprietors' income</t>
  </si>
  <si>
    <t>Earnings by industry</t>
  </si>
  <si>
    <t>81</t>
  </si>
  <si>
    <t xml:space="preserve">  Farm earnings</t>
  </si>
  <si>
    <t>82</t>
  </si>
  <si>
    <t xml:space="preserve">  Nonfarm earnings</t>
  </si>
  <si>
    <t>90</t>
  </si>
  <si>
    <t xml:space="preserve">    Private nonfarm earnings</t>
  </si>
  <si>
    <t>100</t>
  </si>
  <si>
    <t xml:space="preserve">      Forestry, fishing, and related activities</t>
  </si>
  <si>
    <t>101</t>
  </si>
  <si>
    <t xml:space="preserve">        Forestry and logging</t>
  </si>
  <si>
    <t>(D)</t>
  </si>
  <si>
    <t>102</t>
  </si>
  <si>
    <t xml:space="preserve">        Fishing, hunting and trapping</t>
  </si>
  <si>
    <t>103</t>
  </si>
  <si>
    <t xml:space="preserve">        Support activities for agriculture and forestry</t>
  </si>
  <si>
    <t>200</t>
  </si>
  <si>
    <t xml:space="preserve">      Mining, quarrying, and oil and gas extraction</t>
  </si>
  <si>
    <t>201</t>
  </si>
  <si>
    <t xml:space="preserve">        Oil and gas extraction</t>
  </si>
  <si>
    <t>202</t>
  </si>
  <si>
    <t xml:space="preserve">        Mining (except oil and gas)</t>
  </si>
  <si>
    <t>203</t>
  </si>
  <si>
    <t xml:space="preserve">        Support activities for mining</t>
  </si>
  <si>
    <t>300</t>
  </si>
  <si>
    <t xml:space="preserve">      Utilities</t>
  </si>
  <si>
    <t>400</t>
  </si>
  <si>
    <t xml:space="preserve">      Construction</t>
  </si>
  <si>
    <t>401</t>
  </si>
  <si>
    <t xml:space="preserve">        Construction of buildings</t>
  </si>
  <si>
    <t>402</t>
  </si>
  <si>
    <t xml:space="preserve">        Heavy and civil engineering construction</t>
  </si>
  <si>
    <t>403</t>
  </si>
  <si>
    <t xml:space="preserve">        Specialty trade contractors</t>
  </si>
  <si>
    <t>500</t>
  </si>
  <si>
    <t xml:space="preserve">      Manufacturing</t>
  </si>
  <si>
    <t>510</t>
  </si>
  <si>
    <t xml:space="preserve">        Durable goods manufacturing</t>
  </si>
  <si>
    <t>511</t>
  </si>
  <si>
    <t xml:space="preserve">          Wood product manufacturing</t>
  </si>
  <si>
    <t>512</t>
  </si>
  <si>
    <t xml:space="preserve">          Nonmetallic mineral product manufacturing</t>
  </si>
  <si>
    <t>513</t>
  </si>
  <si>
    <t xml:space="preserve">          Primary metal manufacturing</t>
  </si>
  <si>
    <t>514</t>
  </si>
  <si>
    <t xml:space="preserve">          Fabricated metal product manufacturing</t>
  </si>
  <si>
    <t xml:space="preserve">          Machinery manufacturing</t>
  </si>
  <si>
    <t>516</t>
  </si>
  <si>
    <t xml:space="preserve">          Computer and electronic product manufacturing</t>
  </si>
  <si>
    <t>517</t>
  </si>
  <si>
    <t xml:space="preserve">          Electrical equipment, appliance, and component manufacturing</t>
  </si>
  <si>
    <t>518</t>
  </si>
  <si>
    <t xml:space="preserve">          Motor vehicles, bodies and trailers, and parts manufacturing</t>
  </si>
  <si>
    <t>519</t>
  </si>
  <si>
    <t xml:space="preserve">          Other transportation equipment manufacturing</t>
  </si>
  <si>
    <t>521</t>
  </si>
  <si>
    <t xml:space="preserve">          Furniture and related product manufacturing</t>
  </si>
  <si>
    <t>522</t>
  </si>
  <si>
    <t xml:space="preserve">          Miscellaneous manufacturing</t>
  </si>
  <si>
    <t>530</t>
  </si>
  <si>
    <t xml:space="preserve">        Nondurable goods manufacturing</t>
  </si>
  <si>
    <t xml:space="preserve">          Food manufacturing</t>
  </si>
  <si>
    <t>532</t>
  </si>
  <si>
    <t xml:space="preserve">          Beverage and tobacco product manufacturing</t>
  </si>
  <si>
    <t>533</t>
  </si>
  <si>
    <t xml:space="preserve">          Textile mills</t>
  </si>
  <si>
    <t>534</t>
  </si>
  <si>
    <t xml:space="preserve">          Textile product mills</t>
  </si>
  <si>
    <t>535</t>
  </si>
  <si>
    <t xml:space="preserve">          Apparel manufacturing</t>
  </si>
  <si>
    <t>536</t>
  </si>
  <si>
    <t xml:space="preserve">          Leather and allied product manufacturing</t>
  </si>
  <si>
    <t>537</t>
  </si>
  <si>
    <t xml:space="preserve">          Paper manufacturing</t>
  </si>
  <si>
    <t>538</t>
  </si>
  <si>
    <t xml:space="preserve">          Printing and related support activities</t>
  </si>
  <si>
    <t>539</t>
  </si>
  <si>
    <t xml:space="preserve">          Petroleum and coal products manufacturing</t>
  </si>
  <si>
    <t>541</t>
  </si>
  <si>
    <t xml:space="preserve">          Chemical manufacturing</t>
  </si>
  <si>
    <t>542</t>
  </si>
  <si>
    <t xml:space="preserve">          Plastics and rubber products manufacturing</t>
  </si>
  <si>
    <t>600</t>
  </si>
  <si>
    <t xml:space="preserve">      Wholesale trade</t>
  </si>
  <si>
    <t>700</t>
  </si>
  <si>
    <t xml:space="preserve">      Retail trade</t>
  </si>
  <si>
    <t>701</t>
  </si>
  <si>
    <t xml:space="preserve">        Motor vehicle and parts dealers</t>
  </si>
  <si>
    <t>702</t>
  </si>
  <si>
    <t xml:space="preserve">        Furniture and home furnishings stores</t>
  </si>
  <si>
    <t>703</t>
  </si>
  <si>
    <t xml:space="preserve">        Electronics and appliance stores</t>
  </si>
  <si>
    <t>704</t>
  </si>
  <si>
    <t xml:space="preserve">        Building material and garden equipment and supplies dealers</t>
  </si>
  <si>
    <t>705</t>
  </si>
  <si>
    <t xml:space="preserve">        Food and beverage stores</t>
  </si>
  <si>
    <t>706</t>
  </si>
  <si>
    <t xml:space="preserve">        Health and personal care stores</t>
  </si>
  <si>
    <t>707</t>
  </si>
  <si>
    <t xml:space="preserve">        Gasoline stations</t>
  </si>
  <si>
    <t>708</t>
  </si>
  <si>
    <t xml:space="preserve">        Clothing and clothing accessories stores</t>
  </si>
  <si>
    <t>709</t>
  </si>
  <si>
    <t xml:space="preserve">        Sporting goods, hobby, musical instrument, and book stores</t>
  </si>
  <si>
    <t xml:space="preserve">        General merchandise stores</t>
  </si>
  <si>
    <t xml:space="preserve">        Miscellaneous store retailers</t>
  </si>
  <si>
    <t>713</t>
  </si>
  <si>
    <t xml:space="preserve">        Nonstore retailers</t>
  </si>
  <si>
    <t>800</t>
  </si>
  <si>
    <t xml:space="preserve">      Transportation and warehousing</t>
  </si>
  <si>
    <t>801</t>
  </si>
  <si>
    <t xml:space="preserve">        Air transportation</t>
  </si>
  <si>
    <t>802</t>
  </si>
  <si>
    <t xml:space="preserve">        Rail transportation</t>
  </si>
  <si>
    <t>803</t>
  </si>
  <si>
    <t xml:space="preserve">        Water transportation</t>
  </si>
  <si>
    <t>804</t>
  </si>
  <si>
    <t xml:space="preserve">        Truck transportation</t>
  </si>
  <si>
    <t>805</t>
  </si>
  <si>
    <t xml:space="preserve">        Transit and ground passenger transportation</t>
  </si>
  <si>
    <t>806</t>
  </si>
  <si>
    <t xml:space="preserve">        Pipeline transportation</t>
  </si>
  <si>
    <t>807</t>
  </si>
  <si>
    <t xml:space="preserve">        Scenic and sightseeing transportation</t>
  </si>
  <si>
    <t>808</t>
  </si>
  <si>
    <t xml:space="preserve">        Support activities for transportation</t>
  </si>
  <si>
    <t>809</t>
  </si>
  <si>
    <t xml:space="preserve">        Couriers and messengers</t>
  </si>
  <si>
    <t>811</t>
  </si>
  <si>
    <t xml:space="preserve">        Warehousing and storage</t>
  </si>
  <si>
    <t>900</t>
  </si>
  <si>
    <t xml:space="preserve">      Information</t>
  </si>
  <si>
    <t>901</t>
  </si>
  <si>
    <t xml:space="preserve">        Publishing industries (except Internet)</t>
  </si>
  <si>
    <t>902</t>
  </si>
  <si>
    <t xml:space="preserve">        Motion picture and sound recording industries</t>
  </si>
  <si>
    <t>903</t>
  </si>
  <si>
    <t xml:space="preserve">        Broadcasting (except Internet)</t>
  </si>
  <si>
    <t>904</t>
  </si>
  <si>
    <t xml:space="preserve">        Internet publishing and broadcasting 8/</t>
  </si>
  <si>
    <t>(NA)</t>
  </si>
  <si>
    <t>905</t>
  </si>
  <si>
    <t xml:space="preserve">        Telecommunications</t>
  </si>
  <si>
    <t>906</t>
  </si>
  <si>
    <t xml:space="preserve">        Data processing, hosting, and related services</t>
  </si>
  <si>
    <t>907</t>
  </si>
  <si>
    <t xml:space="preserve">        Other information services 8/</t>
  </si>
  <si>
    <t>1000</t>
  </si>
  <si>
    <t xml:space="preserve">      Finance and insurance</t>
  </si>
  <si>
    <t>1001</t>
  </si>
  <si>
    <t xml:space="preserve">        Monetary Authorities-central bank</t>
  </si>
  <si>
    <t>1002</t>
  </si>
  <si>
    <t xml:space="preserve">        Credit intermediation and related activities</t>
  </si>
  <si>
    <t>1003</t>
  </si>
  <si>
    <t xml:space="preserve">        Securities, commodity contracts, and other financial investments and related activities</t>
  </si>
  <si>
    <t>1004</t>
  </si>
  <si>
    <t xml:space="preserve">        Insurance carriers and related activities</t>
  </si>
  <si>
    <t>1005</t>
  </si>
  <si>
    <t xml:space="preserve">        Funds, trusts, and other financial vehicles</t>
  </si>
  <si>
    <t>1100</t>
  </si>
  <si>
    <t xml:space="preserve">      Real estate and rental and leasing</t>
  </si>
  <si>
    <t>1101</t>
  </si>
  <si>
    <t xml:space="preserve">        Real estate</t>
  </si>
  <si>
    <t>1102</t>
  </si>
  <si>
    <t xml:space="preserve">        Rental and leasing services</t>
  </si>
  <si>
    <t>1103</t>
  </si>
  <si>
    <t xml:space="preserve">        Lessors of nonfinancial intangible assets (except copyrighted works)</t>
  </si>
  <si>
    <t>1200</t>
  </si>
  <si>
    <t xml:space="preserve">      Professional, scientific, and technical services</t>
  </si>
  <si>
    <t>1300</t>
  </si>
  <si>
    <t xml:space="preserve">      Management of companies and enterprises</t>
  </si>
  <si>
    <t>1400</t>
  </si>
  <si>
    <t xml:space="preserve">      Administrative and support and waste management and remediation services</t>
  </si>
  <si>
    <t>1401</t>
  </si>
  <si>
    <t xml:space="preserve">        Administrative and support services</t>
  </si>
  <si>
    <t>1402</t>
  </si>
  <si>
    <t xml:space="preserve">        Waste management and remediation services</t>
  </si>
  <si>
    <t>1500</t>
  </si>
  <si>
    <t xml:space="preserve">      Educational services</t>
  </si>
  <si>
    <t>1600</t>
  </si>
  <si>
    <t xml:space="preserve">      Health care and social assistance</t>
  </si>
  <si>
    <t>1601</t>
  </si>
  <si>
    <t xml:space="preserve">        Ambulatory health care services</t>
  </si>
  <si>
    <t>1602</t>
  </si>
  <si>
    <t xml:space="preserve">        Hospitals</t>
  </si>
  <si>
    <t>1603</t>
  </si>
  <si>
    <t xml:space="preserve">        Nursing and residential care facilities</t>
  </si>
  <si>
    <t>1604</t>
  </si>
  <si>
    <t xml:space="preserve">        Social assistance</t>
  </si>
  <si>
    <t>1700</t>
  </si>
  <si>
    <t xml:space="preserve">      Arts, entertainment, and recreation</t>
  </si>
  <si>
    <t>1701</t>
  </si>
  <si>
    <t xml:space="preserve">        Performing arts, spectator sports, and related industries</t>
  </si>
  <si>
    <t>1702</t>
  </si>
  <si>
    <t xml:space="preserve">        Museums, historical sites, and similar institutions</t>
  </si>
  <si>
    <t>1703</t>
  </si>
  <si>
    <t xml:space="preserve">        Amusement, gambling, and recreation industries</t>
  </si>
  <si>
    <t>1800</t>
  </si>
  <si>
    <t xml:space="preserve">      Accommodation and food services</t>
  </si>
  <si>
    <t>1801</t>
  </si>
  <si>
    <t xml:space="preserve">        Accommodation</t>
  </si>
  <si>
    <t>1802</t>
  </si>
  <si>
    <t xml:space="preserve">        Food services and drinking places</t>
  </si>
  <si>
    <t>1900</t>
  </si>
  <si>
    <t xml:space="preserve">      Other services (except public administration)</t>
  </si>
  <si>
    <t>1901</t>
  </si>
  <si>
    <t xml:space="preserve">        Repair and maintenance</t>
  </si>
  <si>
    <t>1902</t>
  </si>
  <si>
    <t xml:space="preserve">        Personal and laundry services</t>
  </si>
  <si>
    <t>1903</t>
  </si>
  <si>
    <t xml:space="preserve">        Religious, grantmaking, civic, professional, and similar organizations</t>
  </si>
  <si>
    <t>1904</t>
  </si>
  <si>
    <t xml:space="preserve">        Private households</t>
  </si>
  <si>
    <t>2000</t>
  </si>
  <si>
    <t xml:space="preserve">    Government and government enterprises</t>
  </si>
  <si>
    <t>2001</t>
  </si>
  <si>
    <t xml:space="preserve">      Federal, civilian</t>
  </si>
  <si>
    <t>2002</t>
  </si>
  <si>
    <t xml:space="preserve">      Military</t>
  </si>
  <si>
    <t>2010</t>
  </si>
  <si>
    <t xml:space="preserve">      State and local</t>
  </si>
  <si>
    <t>2011</t>
  </si>
  <si>
    <t xml:space="preserve">        State government</t>
  </si>
  <si>
    <t>2012</t>
  </si>
  <si>
    <t xml:space="preserve">        Local government</t>
  </si>
  <si>
    <t>TOTAL EARNINGS</t>
  </si>
  <si>
    <t>WEIGHT</t>
  </si>
  <si>
    <t>TOTAL</t>
  </si>
  <si>
    <t>VALUE ADDED SAM</t>
  </si>
  <si>
    <t>USPIT</t>
  </si>
  <si>
    <t>COPIT</t>
  </si>
  <si>
    <t>CNPRP</t>
  </si>
  <si>
    <t>FEES</t>
  </si>
  <si>
    <t>COSTX</t>
  </si>
  <si>
    <t>LOCSTX</t>
  </si>
  <si>
    <t>CYGF</t>
  </si>
  <si>
    <t>FED</t>
  </si>
  <si>
    <t>STED</t>
  </si>
  <si>
    <t>STHEALTH</t>
  </si>
  <si>
    <t>STJUST</t>
  </si>
  <si>
    <t>STADM</t>
  </si>
  <si>
    <t>CDOT</t>
  </si>
  <si>
    <t>ROW</t>
  </si>
  <si>
    <t>VADDED ADJUSTMENT</t>
  </si>
  <si>
    <t>CALC TEXP</t>
  </si>
  <si>
    <t>DIFFERENCE</t>
  </si>
  <si>
    <t>Front Range</t>
  </si>
  <si>
    <t>Households LT10k</t>
  </si>
  <si>
    <t>Households 10-15k</t>
  </si>
  <si>
    <t>Households 15-25k</t>
  </si>
  <si>
    <t>Households 25-35k</t>
  </si>
  <si>
    <t>Households 35-50k</t>
  </si>
  <si>
    <t>Households 50-75k</t>
  </si>
  <si>
    <t>Households 75-100k</t>
  </si>
  <si>
    <t>Households 100-150k</t>
  </si>
  <si>
    <t>Households 150k+</t>
  </si>
  <si>
    <t>11 Ag</t>
  </si>
  <si>
    <t>21 Mining</t>
  </si>
  <si>
    <t>22 Utilities</t>
  </si>
  <si>
    <t>23 Construction</t>
  </si>
  <si>
    <t>31-33 Manufacturing</t>
  </si>
  <si>
    <t>42 Wholesale Trade</t>
  </si>
  <si>
    <t>48-49 Transportation &amp; Warehousing</t>
  </si>
  <si>
    <t>44-45 Retail trade</t>
  </si>
  <si>
    <t>51 Information</t>
  </si>
  <si>
    <t>52 Finance &amp; insurance</t>
  </si>
  <si>
    <t>53 Real estate &amp; rental</t>
  </si>
  <si>
    <t>54 Professional- scientific &amp; tech svcs</t>
  </si>
  <si>
    <t>55 Management of companies</t>
  </si>
  <si>
    <t>56 Administrative &amp; waste services</t>
  </si>
  <si>
    <t>61 Educational svcs</t>
  </si>
  <si>
    <t>univ</t>
  </si>
  <si>
    <t>62 Health &amp; social services</t>
  </si>
  <si>
    <t>71 Arts- entertainment &amp; recreation</t>
  </si>
  <si>
    <t>72 Accomodation &amp; food services</t>
  </si>
  <si>
    <t>81 Other services</t>
  </si>
  <si>
    <t>Larimer County Sectors</t>
  </si>
  <si>
    <t>Labor Income</t>
  </si>
  <si>
    <t>Capital Income</t>
  </si>
  <si>
    <t>Total Income</t>
  </si>
  <si>
    <t>Average HH Expenditure</t>
  </si>
  <si>
    <t>Percent Housing</t>
  </si>
  <si>
    <t># Households</t>
  </si>
  <si>
    <t>Housing per HH</t>
  </si>
  <si>
    <t>Remaining Payments</t>
  </si>
  <si>
    <t>RESIDENTIAL: SINGLE FAMILY RESIDENCES</t>
  </si>
  <si>
    <t>Number of Parcels</t>
  </si>
  <si>
    <t>Number of Residences</t>
  </si>
  <si>
    <t>Value of Land</t>
  </si>
  <si>
    <t>Value of Improvements</t>
  </si>
  <si>
    <t>Total Value</t>
  </si>
  <si>
    <t>RESIDENTIAL: DUPLEXES - TRIPLEXES</t>
  </si>
  <si>
    <t>2013 Value of Improvements</t>
  </si>
  <si>
    <t>Income</t>
  </si>
  <si>
    <t>Weight</t>
  </si>
  <si>
    <t>92 Public Administration</t>
  </si>
  <si>
    <t>CA25N Total Full-Time and Part-Time Employment by NAICS Industry 1/</t>
  </si>
  <si>
    <t>Larimer, CO</t>
  </si>
  <si>
    <t>Employment by place of work (number of jobs)</t>
  </si>
  <si>
    <t>Total employment</t>
  </si>
  <si>
    <t>By type</t>
  </si>
  <si>
    <t xml:space="preserve">  Wage and salary employment</t>
  </si>
  <si>
    <t>40</t>
  </si>
  <si>
    <t xml:space="preserve">  Proprietors employment</t>
  </si>
  <si>
    <t xml:space="preserve">    Farm proprietors employment</t>
  </si>
  <si>
    <t xml:space="preserve">    Nonfarm proprietors employment</t>
  </si>
  <si>
    <t>By industry</t>
  </si>
  <si>
    <t xml:space="preserve">  Farm employment</t>
  </si>
  <si>
    <t>80</t>
  </si>
  <si>
    <t xml:space="preserve">  Nonfarm employment</t>
  </si>
  <si>
    <t xml:space="preserve">    Private nonfarm employment</t>
  </si>
  <si>
    <t>Federal Government</t>
  </si>
  <si>
    <t>State Government</t>
  </si>
  <si>
    <t>Local Government</t>
  </si>
  <si>
    <t>Total Employment</t>
  </si>
  <si>
    <t>Weights</t>
  </si>
  <si>
    <t>State</t>
  </si>
  <si>
    <t>Local</t>
  </si>
  <si>
    <t>SurveyYr</t>
  </si>
  <si>
    <t>Year4</t>
  </si>
  <si>
    <t>YearofData</t>
  </si>
  <si>
    <t>ID</t>
  </si>
  <si>
    <t>IDChanged</t>
  </si>
  <si>
    <t>State_Code</t>
  </si>
  <si>
    <t>Type_Code</t>
  </si>
  <si>
    <t>FIPS_Code_State</t>
  </si>
  <si>
    <t>FIPS_County</t>
  </si>
  <si>
    <t>FIPS_Place</t>
  </si>
  <si>
    <t>FYEndDate</t>
  </si>
  <si>
    <t>YearPop</t>
  </si>
  <si>
    <t>SchLevCode</t>
  </si>
  <si>
    <t>Population</t>
  </si>
  <si>
    <t>FunctionCode</t>
  </si>
  <si>
    <t>Enrollment</t>
  </si>
  <si>
    <t>Total_Revenue</t>
  </si>
  <si>
    <t>Total_Rev_Own_Sources</t>
  </si>
  <si>
    <t>General_Revenue</t>
  </si>
  <si>
    <t>Gen_Rev_Own_Sources</t>
  </si>
  <si>
    <t>Total_Taxes</t>
  </si>
  <si>
    <t>Property_Tax</t>
  </si>
  <si>
    <t>Tot_Sales___Gr_Rec_Tax</t>
  </si>
  <si>
    <t>Total_Gen_Sales_Tax</t>
  </si>
  <si>
    <t>Total_Select_Sales_Tax</t>
  </si>
  <si>
    <t>Alcoholic_Beverage_Tax</t>
  </si>
  <si>
    <t>Amusement_Tax</t>
  </si>
  <si>
    <t>Insurance_Premium_Tax</t>
  </si>
  <si>
    <t>Motor_Fuels_Tax</t>
  </si>
  <si>
    <t>Pari_mutuels_Tax</t>
  </si>
  <si>
    <t>Public_Utility_Tax</t>
  </si>
  <si>
    <t>Tobacco_Tax</t>
  </si>
  <si>
    <t>Other_Select_Sales_Tax</t>
  </si>
  <si>
    <t>Total_License_Taxes</t>
  </si>
  <si>
    <t>Alcoholic_Beverage_Lic</t>
  </si>
  <si>
    <t>Amusement_License</t>
  </si>
  <si>
    <t>Corporation_License</t>
  </si>
  <si>
    <t>Hunting___Fishing_License</t>
  </si>
  <si>
    <t>Motor_Vehicle_License</t>
  </si>
  <si>
    <t>Motor_Veh_Oper_License</t>
  </si>
  <si>
    <t>Motor_Vehicle_License_Total</t>
  </si>
  <si>
    <t>Public_Utility_License</t>
  </si>
  <si>
    <t>Occup_and_Bus_Lic_NEC</t>
  </si>
  <si>
    <t>Other_License_Taxes</t>
  </si>
  <si>
    <t>Total_Income_Taxes</t>
  </si>
  <si>
    <t>Individual_Income_Tax</t>
  </si>
  <si>
    <t>Corp_Net_Income_Tax</t>
  </si>
  <si>
    <t>Death_and_Gift_Tax</t>
  </si>
  <si>
    <t>Docum_and_Stock_Tr_Tax</t>
  </si>
  <si>
    <t>Severance_Tax</t>
  </si>
  <si>
    <t>Taxes_NEC</t>
  </si>
  <si>
    <t>Total_IG_Revenue</t>
  </si>
  <si>
    <t>Total_Fed_IG_Revenue</t>
  </si>
  <si>
    <t>Fed_IGR_Air_Transport</t>
  </si>
  <si>
    <t>Fed_IGR_Education</t>
  </si>
  <si>
    <t>Fed_IGR_Emp_Sec_Adm</t>
  </si>
  <si>
    <t>Fed_IGR_Gen_Rev_Shar</t>
  </si>
  <si>
    <t>Fed_IGR_Gen_Support</t>
  </si>
  <si>
    <t>Fed_IGR_Health___Hos</t>
  </si>
  <si>
    <t>Fed_IGR_Highways</t>
  </si>
  <si>
    <t>Fed_IGR_Transit_Sub</t>
  </si>
  <si>
    <t>Fed_IGR_Hous_Com_Dev</t>
  </si>
  <si>
    <t>Fed_IGR_Natural_Res</t>
  </si>
  <si>
    <t>Fed_IGR_Public_Welf</t>
  </si>
  <si>
    <t>Fed_IGR_Sewerage</t>
  </si>
  <si>
    <t>Fed_IGR_Other</t>
  </si>
  <si>
    <t>Total_State_IG_Revenue</t>
  </si>
  <si>
    <t>State_IGR_Education</t>
  </si>
  <si>
    <t>State_IGR_Tax_Relief</t>
  </si>
  <si>
    <t>State_IGR_Oth_Gen_Sup</t>
  </si>
  <si>
    <t>State_IGR_Gen_Sup</t>
  </si>
  <si>
    <t>State_IGR_Health___Hos</t>
  </si>
  <si>
    <t>State_IGR_Highways</t>
  </si>
  <si>
    <t>State_IGR_Transit_Sub</t>
  </si>
  <si>
    <t>State_IGR_Hous_Com_Dev</t>
  </si>
  <si>
    <t>State_IGR_Public_Welf</t>
  </si>
  <si>
    <t>State_IGR_Sewerage</t>
  </si>
  <si>
    <t>State_IGR_Other</t>
  </si>
  <si>
    <t>Tot_Local_IG_Rev</t>
  </si>
  <si>
    <t>Local_IGR_InterSchool_Aid</t>
  </si>
  <si>
    <t>Local_IGR_Other_Education</t>
  </si>
  <si>
    <t>Local_IGR_Oth_Gen_Sup</t>
  </si>
  <si>
    <t>Local_IGR_Health___Hos</t>
  </si>
  <si>
    <t>Local_IGR_Highways</t>
  </si>
  <si>
    <t>Local_IGR_Transit_Sub</t>
  </si>
  <si>
    <t>Local_IGR_Hous_Com_Dev</t>
  </si>
  <si>
    <t>Local_IGR_Public_Welf</t>
  </si>
  <si>
    <t>Local_IGR_Sewerage</t>
  </si>
  <si>
    <t>Local_IGR_Other</t>
  </si>
  <si>
    <t>Tot_Chgs_and_Misc_Rev</t>
  </si>
  <si>
    <t>Total_General_Charges</t>
  </si>
  <si>
    <t>Chg_Air_Transportation</t>
  </si>
  <si>
    <t>Chg_Misc_Com_Activ</t>
  </si>
  <si>
    <t>Chg_Total_Education</t>
  </si>
  <si>
    <t>Chg_Total_Elem_Education</t>
  </si>
  <si>
    <t>Chg_Elem_Ed_Sch_Lunch</t>
  </si>
  <si>
    <t>Chg_Elem_Ed_Tuition</t>
  </si>
  <si>
    <t>Chg_Elem_Ed_NEC</t>
  </si>
  <si>
    <t>Chg_Total_High_Ed</t>
  </si>
  <si>
    <t>Chg_Hospitals</t>
  </si>
  <si>
    <t>Chg_Highways</t>
  </si>
  <si>
    <t>Chg_Regular_Highways</t>
  </si>
  <si>
    <t>Chg_Toll_Highways</t>
  </si>
  <si>
    <t>Chg_Housing___Comm_Dev</t>
  </si>
  <si>
    <t>Chg_Total_Nat_Res</t>
  </si>
  <si>
    <t>Chg_Parking</t>
  </si>
  <si>
    <t>Chg_Parks___Recreation</t>
  </si>
  <si>
    <t>Chg_Sewerage</t>
  </si>
  <si>
    <t>Chg_Solid_Waste_Mgmt</t>
  </si>
  <si>
    <t>Chg_Water_Transport</t>
  </si>
  <si>
    <t>Chg_All_Other_NEC</t>
  </si>
  <si>
    <t>Misc_General_Revenue</t>
  </si>
  <si>
    <t>Special_Assessments</t>
  </si>
  <si>
    <t>Prop_Sale_Total</t>
  </si>
  <si>
    <t>Prop_Sale_Hous_Com_Dev</t>
  </si>
  <si>
    <t>Prop_Sale_Other</t>
  </si>
  <si>
    <t>Interest_Revenue</t>
  </si>
  <si>
    <t>Fines_and_Forfeits</t>
  </si>
  <si>
    <t>Rents_and_Royalties</t>
  </si>
  <si>
    <t>Net_Lottery_Revenue</t>
  </si>
  <si>
    <t>Misc_General_Rev_NEC</t>
  </si>
  <si>
    <t>Liquor_Stores_Revenue</t>
  </si>
  <si>
    <t>Total_Utility_Revenue</t>
  </si>
  <si>
    <t>Water_Utility_Revenue</t>
  </si>
  <si>
    <t>Electric_Utility_Rev</t>
  </si>
  <si>
    <t>Gas_Utility_Rev</t>
  </si>
  <si>
    <t>Transit_Utility_Rev</t>
  </si>
  <si>
    <t>Total_Insur_Trust_Rev</t>
  </si>
  <si>
    <t>Total_Insur_Trust_Ctrb</t>
  </si>
  <si>
    <t>Tot_Ins_Trust_Inv_Rev</t>
  </si>
  <si>
    <t>Total_Emp_Ret_Rev</t>
  </si>
  <si>
    <t>Emp_Ret_Total_Ctrib</t>
  </si>
  <si>
    <t>Emp_Ret_Loc_Emp_Ctrib</t>
  </si>
  <si>
    <t>Emp_Ret_Loc_To_Loc_Sys</t>
  </si>
  <si>
    <t>Emp_Ret_From_Other_Gov</t>
  </si>
  <si>
    <t>Emp_Ret_Sta_To_Sta_Ctr</t>
  </si>
  <si>
    <t>Emp_Ret_Int_Rev</t>
  </si>
  <si>
    <t>Emp_Ret_Other_Earnings</t>
  </si>
  <si>
    <t>Total_Unemp_Rev</t>
  </si>
  <si>
    <t>Unemp_Payroll_Tax</t>
  </si>
  <si>
    <t>Unemp_Int_Revenue</t>
  </si>
  <si>
    <t>Unemp_Federal_Advances</t>
  </si>
  <si>
    <t>Total_Expenditure</t>
  </si>
  <si>
    <t>Total_IG_Expenditure</t>
  </si>
  <si>
    <t>Direct_Expenditure</t>
  </si>
  <si>
    <t>Total_Current_Expend</t>
  </si>
  <si>
    <t>Total_Current_Oper</t>
  </si>
  <si>
    <t>Total_Capital_Outlays</t>
  </si>
  <si>
    <t>Total_Construction</t>
  </si>
  <si>
    <t>Total_Other_Capital_Outlays</t>
  </si>
  <si>
    <t>Tot_Assist___Subsidies</t>
  </si>
  <si>
    <t>Total_Interest_on_Debt</t>
  </si>
  <si>
    <t>Total_Insur_Trust_Ben</t>
  </si>
  <si>
    <t>Total_Salaries___Wages</t>
  </si>
  <si>
    <t>General_Expenditure</t>
  </si>
  <si>
    <t>IG_Exp_To_State_Govt</t>
  </si>
  <si>
    <t>IG_Exp_To_Local_Govts</t>
  </si>
  <si>
    <t>IG_Exp_To_Federal_Govt</t>
  </si>
  <si>
    <t>Direct_General_Expend</t>
  </si>
  <si>
    <t>General_Current_Expend</t>
  </si>
  <si>
    <t>General_Current_Oper</t>
  </si>
  <si>
    <t>General_Capital_Outlay</t>
  </si>
  <si>
    <t>General_Construction</t>
  </si>
  <si>
    <t>General_Capital_Outlay_Other</t>
  </si>
  <si>
    <t>General_Assist___Sub</t>
  </si>
  <si>
    <t>General_Debt_Interest</t>
  </si>
  <si>
    <t>Air_Trans_Total_Expend</t>
  </si>
  <si>
    <t>Air_Trans_Direct_Expend</t>
  </si>
  <si>
    <t>Air_Trans_Cap_Outlay</t>
  </si>
  <si>
    <t>Air_Trans_Current_Exp</t>
  </si>
  <si>
    <t>Air_Trans_Construction</t>
  </si>
  <si>
    <t>Air_Trans_IG_To_State</t>
  </si>
  <si>
    <t>Air_Trans_IG_Local_Govts</t>
  </si>
  <si>
    <t>Misc_Com_Activ_Tot_Exp</t>
  </si>
  <si>
    <t>Misc_Com_Activ_Cap_Out</t>
  </si>
  <si>
    <t>Misc_Com_Activ_Current_Exp</t>
  </si>
  <si>
    <t>Misc_Com_Activ_Constr</t>
  </si>
  <si>
    <t>Correct_Total_Exp</t>
  </si>
  <si>
    <t>Correct_Direct_Exp</t>
  </si>
  <si>
    <t>Correct_Cap_Outlay</t>
  </si>
  <si>
    <t>Correct_Current_Exp</t>
  </si>
  <si>
    <t>Correct_Construct</t>
  </si>
  <si>
    <t>Correct_IG_To_St</t>
  </si>
  <si>
    <t>Correct_IG_Loc_Govts</t>
  </si>
  <si>
    <t>Total_Educ_Total_Exp</t>
  </si>
  <si>
    <t>Total_Educ_Direct_Exp</t>
  </si>
  <si>
    <t>Total_Educ_Assist___Sub</t>
  </si>
  <si>
    <t>Total_Educ_Cap_Outlay</t>
  </si>
  <si>
    <t>Total_Educ_Current_Exp</t>
  </si>
  <si>
    <t>Total_Educ_Construct</t>
  </si>
  <si>
    <t>Elem_Educ_Total_Exp</t>
  </si>
  <si>
    <t>Elem_Educ_Direct_Exp</t>
  </si>
  <si>
    <t>Elem_Educ_Cap_Outlay</t>
  </si>
  <si>
    <t>Elem_Educ_Current_Exp</t>
  </si>
  <si>
    <t>Elem_Educ_Construction</t>
  </si>
  <si>
    <t>Elem_Educ_IG_To_State</t>
  </si>
  <si>
    <t>Elem_Educ_IG_Local_Govts</t>
  </si>
  <si>
    <t>Elem_Educ_IG_Sch_to_Sch</t>
  </si>
  <si>
    <t>Higher_Ed_Total_Exp</t>
  </si>
  <si>
    <t>Higher_Ed_Direct_Exp</t>
  </si>
  <si>
    <t>Higher_Ed_Cap_Outlay</t>
  </si>
  <si>
    <t>Higher_Ed_Current_Exp</t>
  </si>
  <si>
    <t>Higher_Ed_Construct</t>
  </si>
  <si>
    <t>Higher_Ed_IG_To_St</t>
  </si>
  <si>
    <t>Higher_Ed_IG_Loc_Govts</t>
  </si>
  <si>
    <t>Educ_NEC_Total_Expend</t>
  </si>
  <si>
    <t>Educ_NEC_Direct_Expend</t>
  </si>
  <si>
    <t>Educ_NEC_Assistance</t>
  </si>
  <si>
    <t>Educ_NEC_Cap_Outlay</t>
  </si>
  <si>
    <t>Educ_NEC_Current_Exp</t>
  </si>
  <si>
    <t>Educ_NEC_Construction</t>
  </si>
  <si>
    <t>Educ_NEC_IG_To_State</t>
  </si>
  <si>
    <t>Educ_NEC_IG_Local_Govts</t>
  </si>
  <si>
    <t>Emp_Sec_Adm_Direct_Exp</t>
  </si>
  <si>
    <t>Emp_Sec_Adm_Cap_Outlay</t>
  </si>
  <si>
    <t>Emp_Sec_Adm_Current_Exp</t>
  </si>
  <si>
    <t>Emp_Sec_Adm_Construct</t>
  </si>
  <si>
    <t>Fin_Admin_Total_Exp</t>
  </si>
  <si>
    <t>Fin_Admin_Direct_Exp</t>
  </si>
  <si>
    <t>Fin_Admin_Cap_Outlay</t>
  </si>
  <si>
    <t>Fin_Admin_Current_Exp</t>
  </si>
  <si>
    <t>Fin_Admin_Construction</t>
  </si>
  <si>
    <t>Fin_Admin_IG_To_State</t>
  </si>
  <si>
    <t>Fin_Admin_IG_Local_Govts</t>
  </si>
  <si>
    <t>Fire_Prot_Total_Expend</t>
  </si>
  <si>
    <t>Fire_Prot_Direct_Exp</t>
  </si>
  <si>
    <t>Fire_Prot_Cap_Outlay</t>
  </si>
  <si>
    <t>Fire_Prot_Current_Exp</t>
  </si>
  <si>
    <t>Fire_Prot_Construction</t>
  </si>
  <si>
    <t>Fire_Prot_IG_To_State</t>
  </si>
  <si>
    <t>Fire_Prot_IG_Local_Govts</t>
  </si>
  <si>
    <t>Judicial_Total_Expend</t>
  </si>
  <si>
    <t>Judicial_Direct_Expend</t>
  </si>
  <si>
    <t>Judicial_Cap_Outlay</t>
  </si>
  <si>
    <t>Judicial_Current_Exp</t>
  </si>
  <si>
    <t>Judicial_Construction</t>
  </si>
  <si>
    <t>Judicial_IG_To_State</t>
  </si>
  <si>
    <t>Judicial_IG_Local_Govts</t>
  </si>
  <si>
    <t>Cen_Staff_Total_Expend</t>
  </si>
  <si>
    <t>Cen_Staff_Direct_Exp</t>
  </si>
  <si>
    <t>Cen_Staff_Cap_Outlay</t>
  </si>
  <si>
    <t>Cen_Staff_Current_Exp</t>
  </si>
  <si>
    <t>Cen_Staff_Construction</t>
  </si>
  <si>
    <t>Cen_Staff_IG_To_State</t>
  </si>
  <si>
    <t>Cen_Staff_IG_Local_Govts</t>
  </si>
  <si>
    <t>Gen_Pub_Bldg_Total_Exp</t>
  </si>
  <si>
    <t>Gen_Pub_Bldg_Cap_Out</t>
  </si>
  <si>
    <t>Gen_Pub_Bldg_Current_Exp</t>
  </si>
  <si>
    <t>Gen_Pub_Bldg_Construct</t>
  </si>
  <si>
    <t>Health_Total_Expend</t>
  </si>
  <si>
    <t>Health_Direct_Expend</t>
  </si>
  <si>
    <t>Health_Capital_Outlay</t>
  </si>
  <si>
    <t>Health_Current_Exp</t>
  </si>
  <si>
    <t>Health_Construction</t>
  </si>
  <si>
    <t>Health_IG_To_State</t>
  </si>
  <si>
    <t>Health_IG_Local_Govts</t>
  </si>
  <si>
    <t>Total_Hospital_Total_Exp</t>
  </si>
  <si>
    <t>Total_Hospital_Dir_Exp</t>
  </si>
  <si>
    <t>Total_Hospital_Cap_Out</t>
  </si>
  <si>
    <t>Total_Hospital_Current_Exp</t>
  </si>
  <si>
    <t>Total_Hospital_Construct</t>
  </si>
  <si>
    <t>Total_Hospital_IG_To_State</t>
  </si>
  <si>
    <t>Total_Hospital_IG_Loc_Govts</t>
  </si>
  <si>
    <t>Own_Hospital_Total_Exp</t>
  </si>
  <si>
    <t>Own_Hospital_Cap_Out</t>
  </si>
  <si>
    <t>Own_Hospital_Current_Exp</t>
  </si>
  <si>
    <t>Own_Hospital_Construct</t>
  </si>
  <si>
    <t>Hosp_Other_Total_Exp</t>
  </si>
  <si>
    <t>Hosp_Other_Direct_Exp</t>
  </si>
  <si>
    <t>Hosp_Other_Cap_Outlay</t>
  </si>
  <si>
    <t>Hosp_Other_Current_Exp</t>
  </si>
  <si>
    <t>Hosp_Other_Construct</t>
  </si>
  <si>
    <t>Hosp_Other_IG_To_State</t>
  </si>
  <si>
    <t>Hosp_Other_IG_Loc_Govts</t>
  </si>
  <si>
    <t>Total_Highways_Tot_Exp</t>
  </si>
  <si>
    <t>Total_Highways_Dir_Exp</t>
  </si>
  <si>
    <t>Total_Highways_Cap_Out</t>
  </si>
  <si>
    <t>Total_Highways_Current_Exp</t>
  </si>
  <si>
    <t>Total_Highways_Construct</t>
  </si>
  <si>
    <t>Regular_Hwy_Total_Exp</t>
  </si>
  <si>
    <t>Regular_Hwy_Direct_Exp</t>
  </si>
  <si>
    <t>Regular_Hwy_Cap_Outlay</t>
  </si>
  <si>
    <t>Regular_Hwy_Current_Exp</t>
  </si>
  <si>
    <t>Regular_Hwy_Construct</t>
  </si>
  <si>
    <t>Regular_Hwy_IG_To_Sta</t>
  </si>
  <si>
    <t>Regular_Hwy_IG_Loc_Govts</t>
  </si>
  <si>
    <t>Toll_Hwy_Total_Expend</t>
  </si>
  <si>
    <t>Toll_Hwy_Cap_Outlay</t>
  </si>
  <si>
    <t>Toll_Hwy_Current_Exp</t>
  </si>
  <si>
    <t>Toll_Hwy_Construction</t>
  </si>
  <si>
    <t>Transit_Sub_Total_Exp</t>
  </si>
  <si>
    <t>Transit_Sub_Direct_Sub</t>
  </si>
  <si>
    <t>Transit_Sub_IG_To_Sta</t>
  </si>
  <si>
    <t>Transit_Sub_IG_Loc_Govts</t>
  </si>
  <si>
    <t>Transit_Sub_To_Own_Sys</t>
  </si>
  <si>
    <t>Hous___Com_Total_Exp</t>
  </si>
  <si>
    <t>Hous___Com_Direct_Exp</t>
  </si>
  <si>
    <t>Hous___Com_Cap_Outlay</t>
  </si>
  <si>
    <t>Hous___Com_Current_Exp</t>
  </si>
  <si>
    <t>Hous___Com_Construct</t>
  </si>
  <si>
    <t>Hous___Com_IG_To_State</t>
  </si>
  <si>
    <t>Hous___Com_IG_Loc_Govts</t>
  </si>
  <si>
    <t>Libraries_Total_Expend</t>
  </si>
  <si>
    <t>Libraries_Direct_Exp</t>
  </si>
  <si>
    <t>Libraries_Cap_Outlay</t>
  </si>
  <si>
    <t>Libraries_Current_Exp</t>
  </si>
  <si>
    <t>Libraries_Construction</t>
  </si>
  <si>
    <t>Libraries_IG_To_State</t>
  </si>
  <si>
    <t>Libraries_IG_Local_Govts</t>
  </si>
  <si>
    <t>Natural_Res_Total_Exp</t>
  </si>
  <si>
    <t>Natural_Res_Direct_Exp</t>
  </si>
  <si>
    <t>Natural_Res_Cap_Outlay</t>
  </si>
  <si>
    <t>Natural_Res_Current_Exp</t>
  </si>
  <si>
    <t>Natural_Res_Construct</t>
  </si>
  <si>
    <t>Natural_Res_IG_To_Sta</t>
  </si>
  <si>
    <t>Natural_Res_IG_Loc_Govts</t>
  </si>
  <si>
    <t>Parking_Total_Expend</t>
  </si>
  <si>
    <t>Parking_Direct_Expend</t>
  </si>
  <si>
    <t>Parking_Capital_Outlay</t>
  </si>
  <si>
    <t>Parking_Current_Exp</t>
  </si>
  <si>
    <t>Parking_Construction</t>
  </si>
  <si>
    <t>Parking_IG_To_State</t>
  </si>
  <si>
    <t>Parking_IG_Local_Govts</t>
  </si>
  <si>
    <t>Parks___Rec_Total_Exp</t>
  </si>
  <si>
    <t>Parks___Rec_Direct_Exp</t>
  </si>
  <si>
    <t>Parks___Rec_Cap_Outlay</t>
  </si>
  <si>
    <t>Parks___Rec_Current_Exp</t>
  </si>
  <si>
    <t>Parks___Rec_Construct</t>
  </si>
  <si>
    <t>Parks___Rec_IG_To_Sta</t>
  </si>
  <si>
    <t>Parks___Rec_IG_Loc_Govts</t>
  </si>
  <si>
    <t>Police_Prot_Total_Exp</t>
  </si>
  <si>
    <t>Police_Prot_Direct_Exp</t>
  </si>
  <si>
    <t>Police_Prot_Cap_Outlay</t>
  </si>
  <si>
    <t>Police_Prot_Current_Exp</t>
  </si>
  <si>
    <t>Police_Prot_Construct</t>
  </si>
  <si>
    <t>Police_Prot_IG_To_Sta</t>
  </si>
  <si>
    <t>Police_Prot_IG_Loc_Govts</t>
  </si>
  <si>
    <t>Prot_Insp_Total_Exp</t>
  </si>
  <si>
    <t>Prot_Insp_Direct_Exp</t>
  </si>
  <si>
    <t>Prot_Insp_Cap_Outlay</t>
  </si>
  <si>
    <t>Prot_Insp_Current_Exp</t>
  </si>
  <si>
    <t>Prot_Insp_Construction</t>
  </si>
  <si>
    <t>Prot_Insp_IG_To_State</t>
  </si>
  <si>
    <t>Prot_Insp_IG_Local_Govts</t>
  </si>
  <si>
    <t>Public_Welf_Total_Exp</t>
  </si>
  <si>
    <t>Public_Welf_Direct_Exp</t>
  </si>
  <si>
    <t>Public_Welf_Cash_Asst</t>
  </si>
  <si>
    <t>Public_Welf_Cap_Outlay</t>
  </si>
  <si>
    <t>Public_Welf_Current_Exp</t>
  </si>
  <si>
    <t>Public_Welf_Construct</t>
  </si>
  <si>
    <t>Welf_Categ_Total_Exp</t>
  </si>
  <si>
    <t>Welf_Categ_Cash_Assist</t>
  </si>
  <si>
    <t>Welf_Categ_IG_To_State</t>
  </si>
  <si>
    <t>Welf_Categ_IG_Loc_Govts</t>
  </si>
  <si>
    <t>Welf_Cash_Total_Exp</t>
  </si>
  <si>
    <t>Welf_Cash_Cash_Assist</t>
  </si>
  <si>
    <t>Welf_Cash_IG_Local_Govts</t>
  </si>
  <si>
    <t>Welf_Vend_Pmts_Medical</t>
  </si>
  <si>
    <t>Welf_Vend_Pmts_NEC</t>
  </si>
  <si>
    <t>Welf_State_Share_Part_D</t>
  </si>
  <si>
    <t>Welf_Ins_Total_Exp</t>
  </si>
  <si>
    <t>Welf_Ins_Cap_Outlay</t>
  </si>
  <si>
    <t>Welf_Ins_Current_Exp</t>
  </si>
  <si>
    <t>Welf_Ins_Construction</t>
  </si>
  <si>
    <t>Welf_NEC_Total_Expend</t>
  </si>
  <si>
    <t>Welf_NEC_Direct_Expend</t>
  </si>
  <si>
    <t>Welf_NEC_Cap_Outlay</t>
  </si>
  <si>
    <t>Welf_NEC_Current_Exp</t>
  </si>
  <si>
    <t>Welf_NEC_Construction</t>
  </si>
  <si>
    <t>Welf_NEC_IG_To_State</t>
  </si>
  <si>
    <t>Welf_NEC_IG_Local_Govts</t>
  </si>
  <si>
    <t>Sewerage_Total_Expend</t>
  </si>
  <si>
    <t>Sewerage_Direct_Expend</t>
  </si>
  <si>
    <t>Sewerage_Cap_Outlay</t>
  </si>
  <si>
    <t>Sewerage_Current_Exp</t>
  </si>
  <si>
    <t>Sewerage_Construction</t>
  </si>
  <si>
    <t>Sewerage_IG_To_State</t>
  </si>
  <si>
    <t>Sewerage_IG_Local_Govts</t>
  </si>
  <si>
    <t>SW_Mgmt_Total_Expend</t>
  </si>
  <si>
    <t>SW_Mgmt_Direct_Expend</t>
  </si>
  <si>
    <t>SW_Mgmt_Capital_Outlay</t>
  </si>
  <si>
    <t>SW_Mgmt_Current_Exp</t>
  </si>
  <si>
    <t>SW_Mgmt_Construction</t>
  </si>
  <si>
    <t>SW_Mgmt_IG_To_State</t>
  </si>
  <si>
    <t>SW_Mgmt_IG_Local_Govts</t>
  </si>
  <si>
    <t>Water_Trans_Total_Exp</t>
  </si>
  <si>
    <t>Water_Trans_Direct_Exp</t>
  </si>
  <si>
    <t>Water_Trans_Cap_Outlay</t>
  </si>
  <si>
    <t>Water_Trans_Current_Exp</t>
  </si>
  <si>
    <t>Water_Trans_Construct</t>
  </si>
  <si>
    <t>Water_Trans_IG_To_Sta</t>
  </si>
  <si>
    <t>Water_Trans_IG_Loc_Govts</t>
  </si>
  <si>
    <t>Interest_on_Gen_Debt</t>
  </si>
  <si>
    <t>General_NEC_Total_Exp</t>
  </si>
  <si>
    <t>General_NEC_Direct_Exp</t>
  </si>
  <si>
    <t>VetBonus</t>
  </si>
  <si>
    <t>General_NEC_Cap_Outlay</t>
  </si>
  <si>
    <t>General_NEC_Current_Exp</t>
  </si>
  <si>
    <t>General_NEC_Construct</t>
  </si>
  <si>
    <t>General_NEC_IG_To_St</t>
  </si>
  <si>
    <t>General_NEC_IG_Loc_Govts</t>
  </si>
  <si>
    <t>General_NEC_IG_To_Fed</t>
  </si>
  <si>
    <t>Liquor_Stores_Tot_Exp</t>
  </si>
  <si>
    <t>Liquor_Stores_Cap_Out</t>
  </si>
  <si>
    <t>Liquor_Stores_Current_Exp</t>
  </si>
  <si>
    <t>Liquor_Stores_Constr</t>
  </si>
  <si>
    <t>Total_Util_Total_Exp</t>
  </si>
  <si>
    <t>Total_Util_Inter_Exp</t>
  </si>
  <si>
    <t>Total_Util_Cap_Outlay</t>
  </si>
  <si>
    <t>Total_Util_Current_Exp</t>
  </si>
  <si>
    <t>Total_Util_Construct</t>
  </si>
  <si>
    <t>Water_Util_Total_Exp</t>
  </si>
  <si>
    <t>Water_Util_Inter_Exp</t>
  </si>
  <si>
    <t>Water_Util_Cap_Outlay</t>
  </si>
  <si>
    <t>Water_Util_Current_Exp</t>
  </si>
  <si>
    <t>Water_Util_Construct</t>
  </si>
  <si>
    <t>Elec_Util_Total_Exp</t>
  </si>
  <si>
    <t>Elec_Util_Inter_Exp</t>
  </si>
  <si>
    <t>Elec_Util_Cap_Outlay</t>
  </si>
  <si>
    <t>Elec_Util_Current_Exp</t>
  </si>
  <si>
    <t>Elec_Util_Construct</t>
  </si>
  <si>
    <t>Gas_Util_Total_Exp</t>
  </si>
  <si>
    <t>Gas_Util_Inter_Exp</t>
  </si>
  <si>
    <t>Gas_Util_Cap_Outlay</t>
  </si>
  <si>
    <t>Gas_Util_Current_Exp</t>
  </si>
  <si>
    <t>Gas_Util_Construct</t>
  </si>
  <si>
    <t>Trans_Util_Total_Exp</t>
  </si>
  <si>
    <t>Trans_Util_Inter_Exp</t>
  </si>
  <si>
    <t>Trans_Util_Cap_Outlay</t>
  </si>
  <si>
    <t>Trans_Util_Current_Exp</t>
  </si>
  <si>
    <t>Trans_Util_Construct</t>
  </si>
  <si>
    <t>Emp_Ret_Total_Expend</t>
  </si>
  <si>
    <t>Emp_Ret_Benefit_Paymts</t>
  </si>
  <si>
    <t>Emp_Ret_Withdrawals</t>
  </si>
  <si>
    <t>Emp_Ret_Other_Paymts</t>
  </si>
  <si>
    <t>Unemp_Comp_Total_Exp</t>
  </si>
  <si>
    <t>Unemp_Comp_Ben_Paymts</t>
  </si>
  <si>
    <t>Unemp_Ext___Spec_Pmts</t>
  </si>
  <si>
    <t>Total_Debt_Outstanding</t>
  </si>
  <si>
    <t>Total_Long_Term_Debt_Out</t>
  </si>
  <si>
    <t>ST_Debt_End_of_Year</t>
  </si>
  <si>
    <t>Total_Beg_LTD_Out</t>
  </si>
  <si>
    <t>Beg_LTD_Out_Private_Purp</t>
  </si>
  <si>
    <t>Beg_LTD_Out_All_Other</t>
  </si>
  <si>
    <t>Beg_LTD_Out_Utility</t>
  </si>
  <si>
    <t>Beg_LTD_Out_Water_Util</t>
  </si>
  <si>
    <t>Beg_LTD_Out_Elec_Util</t>
  </si>
  <si>
    <t>Beg_LTD_Out_Gas_Util</t>
  </si>
  <si>
    <t>Beg_LTD_Out_Trans_Util</t>
  </si>
  <si>
    <t>Beg_LTD_Out_General</t>
  </si>
  <si>
    <t>Beg_LTD_Out_Education</t>
  </si>
  <si>
    <t>Beg_LTD_Out_Priv_Purp</t>
  </si>
  <si>
    <t>Beg_LTD_Out_Other_NEC</t>
  </si>
  <si>
    <t>Total_LTD_Issued</t>
  </si>
  <si>
    <t>LTD_Iss_Private_Purp</t>
  </si>
  <si>
    <t>LTD_Iss_All_Other</t>
  </si>
  <si>
    <t>LTD_Iss_Utility</t>
  </si>
  <si>
    <t>LTD_Iss_Util_Water</t>
  </si>
  <si>
    <t>LTD_Iss_Util_Electric</t>
  </si>
  <si>
    <t>LTD_Iss_Util_Gas_Supply</t>
  </si>
  <si>
    <t>LTD_Iss_Util_Transit</t>
  </si>
  <si>
    <t>LTD_Iss_General</t>
  </si>
  <si>
    <t>LTD_Iss_Gen_Elem_Educ</t>
  </si>
  <si>
    <t>LTD_Iss_Gen_Other_Educ</t>
  </si>
  <si>
    <t>LTD_Iss_Gen_Other_NEC</t>
  </si>
  <si>
    <t>Total_LTD_Iss_FFC</t>
  </si>
  <si>
    <t>LTD_Iss_FFC_Utility</t>
  </si>
  <si>
    <t>LTD_Iss_FFC_Water_Util</t>
  </si>
  <si>
    <t>LTD_Iss_FFC_Elec_Util</t>
  </si>
  <si>
    <t>LTD_Iss_FFC_Gas_Util</t>
  </si>
  <si>
    <t>LTD_Iss_FFC_Trans_Util</t>
  </si>
  <si>
    <t>LTD_Iss_FFC_General</t>
  </si>
  <si>
    <t>LTD_Iss_FFC_Elem_Educ</t>
  </si>
  <si>
    <t>LTD_Iss_FFC_Other_Educ</t>
  </si>
  <si>
    <t>LTD_Iss_FFC_Other_NEC</t>
  </si>
  <si>
    <t>Total_LTD_Iss_NG</t>
  </si>
  <si>
    <t>LTD_Iss_NG_Utility</t>
  </si>
  <si>
    <t>LTD_Iss_NG_Water_Util</t>
  </si>
  <si>
    <t>LTD_Iss_NG_Elec_Util</t>
  </si>
  <si>
    <t>LTD_Iss_NG_Gas_Util</t>
  </si>
  <si>
    <t>LTD_Iss_NG_Trans_Util</t>
  </si>
  <si>
    <t>LTD_Iss_NG_General</t>
  </si>
  <si>
    <t>LTD_Iss_NG_Elem_Educ</t>
  </si>
  <si>
    <t>LTD_Iss_NG_Other_Educ</t>
  </si>
  <si>
    <t>LTD_Iss_NG_Private_Purp</t>
  </si>
  <si>
    <t>LTD_Iss_NG_Other_NEC</t>
  </si>
  <si>
    <t>Total_LTD_Iss_Unsp</t>
  </si>
  <si>
    <t>LTD_Iss_Unsp_Utility</t>
  </si>
  <si>
    <t>LTD_Iss_Unsp_Water_Util</t>
  </si>
  <si>
    <t>LTD_Iss_Unsp_Elec_Util</t>
  </si>
  <si>
    <t>LTD_Iss_Unsp_Gas_Util</t>
  </si>
  <si>
    <t>LTD_Iss_Unsp_Trans_Util</t>
  </si>
  <si>
    <t>LTD_Iss_Unsp_General</t>
  </si>
  <si>
    <t>LTD_Iss_Unsp_Elem_Educ</t>
  </si>
  <si>
    <t>LTD_Iss_Unsp_Other_Educ</t>
  </si>
  <si>
    <t>LTD_Iss_Unsp_Other_NEC</t>
  </si>
  <si>
    <t>Total_LTD_Retired</t>
  </si>
  <si>
    <t>LTD_Ret_Private_Purp</t>
  </si>
  <si>
    <t>LTD_Ret_All_Other</t>
  </si>
  <si>
    <t>LTD_Ret_Utility</t>
  </si>
  <si>
    <t>LTD_Ret_Util_Water</t>
  </si>
  <si>
    <t>LTD_Ret_Util_Electric</t>
  </si>
  <si>
    <t>LTD_Ret_Util_Gas_Supply</t>
  </si>
  <si>
    <t>LTD_Ret_Util_Transit</t>
  </si>
  <si>
    <t>LTD_Ret_General</t>
  </si>
  <si>
    <t>LTD_Ret_Gen_Elem_Educ</t>
  </si>
  <si>
    <t>LTD_Ret_Gen_Other_Educ</t>
  </si>
  <si>
    <t>LTD_Ret_Gen_Other_NEC</t>
  </si>
  <si>
    <t>Total_LTD_Ret_FFC</t>
  </si>
  <si>
    <t>LTD_Ret_FFC_Utility</t>
  </si>
  <si>
    <t>LTD_Ret_FFC_Water_Util</t>
  </si>
  <si>
    <t>LTD_Ret_FFC_Elec_Util</t>
  </si>
  <si>
    <t>LTD_Ret_FFC_Gas_Util</t>
  </si>
  <si>
    <t>LTD_Ret_FFC_Trans_Util</t>
  </si>
  <si>
    <t>LTD_Ret_FFC_General</t>
  </si>
  <si>
    <t>LTD_Ret_FFC_Elem_Educ</t>
  </si>
  <si>
    <t>LTD_Ret_FFC_Other_Educ</t>
  </si>
  <si>
    <t>LTD_Ret_FFC_Other_NEC</t>
  </si>
  <si>
    <t>Total_LTD_Ret_NG</t>
  </si>
  <si>
    <t>LTD_Ret_NG_Utility</t>
  </si>
  <si>
    <t>LTD_Ret_NG_Water_Util</t>
  </si>
  <si>
    <t>LTD_Ret_NG_Elec_Util</t>
  </si>
  <si>
    <t>LTD_Ret_NG_Gas_Util</t>
  </si>
  <si>
    <t>LTD_Ret_NG_Trans_Util</t>
  </si>
  <si>
    <t>LTD_Ret_NG_General</t>
  </si>
  <si>
    <t>LTD_Ret_NG_Elem_Educ</t>
  </si>
  <si>
    <t>LTD_Ret_NG_Other_Educ</t>
  </si>
  <si>
    <t>LTD_Ret_NG_Private_Purp</t>
  </si>
  <si>
    <t>LTD_Ret_NG_Other_NEC</t>
  </si>
  <si>
    <t>Total_LTD_Ret_Unsp</t>
  </si>
  <si>
    <t>LTD_Ret_Unsp_Utility</t>
  </si>
  <si>
    <t>LTD_Ret_Unsp_Water_Util</t>
  </si>
  <si>
    <t>LTD_Ret_Unsp_Elec_Utili</t>
  </si>
  <si>
    <t>LTD_Ret_Unsp_Gas_Util</t>
  </si>
  <si>
    <t>LTD_Ret_Unsp_Trans_Util</t>
  </si>
  <si>
    <t>LTD_Ret_Unsp_General</t>
  </si>
  <si>
    <t>LTD_Ret_Unsp_Elem_Educ</t>
  </si>
  <si>
    <t>LTD_Ret_Unsp_Other_Educ</t>
  </si>
  <si>
    <t>LTD_Ret_Unsp_Other_NEC</t>
  </si>
  <si>
    <t>Total_LTD_Out</t>
  </si>
  <si>
    <t>LTD_Out_Private_Purp</t>
  </si>
  <si>
    <t>LTD_Out_All_Other</t>
  </si>
  <si>
    <t>Total_LTD_Out_Utility</t>
  </si>
  <si>
    <t>LTD_Out_Util_Water</t>
  </si>
  <si>
    <t>LTD_Out_Util_Electric</t>
  </si>
  <si>
    <t>LTD_Out_Util_Gas_Supply</t>
  </si>
  <si>
    <t>LTD_Out_Util_Transit</t>
  </si>
  <si>
    <t>LTD_Out_General</t>
  </si>
  <si>
    <t>LTD_Out_Gen_Elem_Educ</t>
  </si>
  <si>
    <t>LTD_Out_Gen_Other_Educ</t>
  </si>
  <si>
    <t>LTD_Out_Gen_Other_NEC</t>
  </si>
  <si>
    <t>Total_LTD_Out_FFC</t>
  </si>
  <si>
    <t>LTD_Out_FFC_Utility</t>
  </si>
  <si>
    <t>LTD_Out_FFC_Water_Util</t>
  </si>
  <si>
    <t>LTD_Out_FFC_Elec_Util</t>
  </si>
  <si>
    <t>LTD_Out_FFC_Gas_Util</t>
  </si>
  <si>
    <t>LTD_Out_FFC_Trans_Util</t>
  </si>
  <si>
    <t>LTD_Out_FFC_General</t>
  </si>
  <si>
    <t>LTD_Out_FFC_Elem_Educ</t>
  </si>
  <si>
    <t>LTD_Out_FFC_Other_Educ</t>
  </si>
  <si>
    <t>LTD_Out_FFC_Other_NEC</t>
  </si>
  <si>
    <t>Tot_LTD_Out_NG</t>
  </si>
  <si>
    <t>LTD_Out_NG_Utility</t>
  </si>
  <si>
    <t>LTD_Out_NG_Water_Util</t>
  </si>
  <si>
    <t>LTD_Out_NG_Elec_Util</t>
  </si>
  <si>
    <t>LTD_Out_NG_Gas_Util</t>
  </si>
  <si>
    <t>LTD_Out_NG_Trans_Util</t>
  </si>
  <si>
    <t>LTD_Out_NG_General</t>
  </si>
  <si>
    <t>LTD_Out_NG_Elem_Educ</t>
  </si>
  <si>
    <t>LTD_Out_NG_Other_Educ</t>
  </si>
  <si>
    <t>LTD_Out_NG_Private_Purp</t>
  </si>
  <si>
    <t>LTD_Out_NG_Other_NEC</t>
  </si>
  <si>
    <t>Total_Cash___Securities</t>
  </si>
  <si>
    <t>Insur_Trust_Cash___Sec</t>
  </si>
  <si>
    <t>Emp_Retire_Cash___Sec</t>
  </si>
  <si>
    <t>Emp_Retire_Cash___Dep</t>
  </si>
  <si>
    <t>Emp_Retire_Total_Sec</t>
  </si>
  <si>
    <t>Emp_Retire_Sec_Tot_Fed</t>
  </si>
  <si>
    <t>Emp_Retire_Sec_S_L_Secur</t>
  </si>
  <si>
    <t>Emp_Retire_Sec_Tot_Nong</t>
  </si>
  <si>
    <t>Emp_Retire_Sec_Corp_Bds</t>
  </si>
  <si>
    <t>Emp_Retire_Sec_Corp_Stk</t>
  </si>
  <si>
    <t>Emp_Retire_Sec_Mortgages</t>
  </si>
  <si>
    <t>Emp_Retire_Sec_Misc_Inv</t>
  </si>
  <si>
    <t>Emp_Retire_Sec_Oth_Nong</t>
  </si>
  <si>
    <t>Unemp_Comp_Cash___Sec</t>
  </si>
  <si>
    <t>Unemp_Comp_Bal_In_US_Trs</t>
  </si>
  <si>
    <t>Unemp_Comp_Other_Balance</t>
  </si>
  <si>
    <t>Nonin_Trust_Cash___Sec</t>
  </si>
  <si>
    <t>Sinking_Fd_Cash___Sec</t>
  </si>
  <si>
    <t>Bond_Fd_Cash___Sec</t>
  </si>
  <si>
    <t>Oth_Nonin_Fd_Cash___Sec</t>
  </si>
  <si>
    <t>FIPS_State</t>
  </si>
  <si>
    <t>LARIMER COUNTY</t>
  </si>
  <si>
    <t>EXPORTS</t>
  </si>
  <si>
    <t>DOM DEM</t>
  </si>
  <si>
    <t>DOM SUPP</t>
  </si>
  <si>
    <t>EXP/DS</t>
  </si>
  <si>
    <t>IMPORTS</t>
  </si>
  <si>
    <t>FRACTION</t>
  </si>
  <si>
    <t>D0</t>
  </si>
  <si>
    <t>DUMMY</t>
  </si>
  <si>
    <t xml:space="preserve"> Agric</t>
  </si>
  <si>
    <t xml:space="preserve"> Mining</t>
  </si>
  <si>
    <t>Coal</t>
  </si>
  <si>
    <t>elec</t>
  </si>
  <si>
    <t>NatGas</t>
  </si>
  <si>
    <t xml:space="preserve"> Utilities</t>
  </si>
  <si>
    <t xml:space="preserve"> Const</t>
  </si>
  <si>
    <t>Manuf</t>
  </si>
  <si>
    <t xml:space="preserve"> WHTR</t>
  </si>
  <si>
    <t xml:space="preserve"> Retail</t>
  </si>
  <si>
    <t>TransWare</t>
  </si>
  <si>
    <t xml:space="preserve"> Info</t>
  </si>
  <si>
    <t>FinIns</t>
  </si>
  <si>
    <t>RealEst</t>
  </si>
  <si>
    <t>HGSER</t>
  </si>
  <si>
    <t>Manage</t>
  </si>
  <si>
    <t>Admin</t>
  </si>
  <si>
    <t>Educ</t>
  </si>
  <si>
    <t>unijc</t>
  </si>
  <si>
    <t>HealthCare</t>
  </si>
  <si>
    <t xml:space="preserve"> Arts</t>
  </si>
  <si>
    <t>LodgeRest</t>
  </si>
  <si>
    <t>OtherServ</t>
  </si>
  <si>
    <t>PubAdm</t>
  </si>
  <si>
    <t>fed</t>
  </si>
  <si>
    <t>STFED</t>
  </si>
  <si>
    <t>INVEST</t>
  </si>
  <si>
    <t>kap</t>
  </si>
  <si>
    <t>land</t>
  </si>
  <si>
    <t>KS0</t>
  </si>
  <si>
    <t>juncol</t>
  </si>
  <si>
    <t>Cap/Labor</t>
  </si>
  <si>
    <t>Labor Payments</t>
  </si>
  <si>
    <t>Kap</t>
  </si>
  <si>
    <t>Colorado State Tax</t>
  </si>
  <si>
    <t>Larimer Tax</t>
  </si>
  <si>
    <t>Manag</t>
  </si>
  <si>
    <t>Tax ratio</t>
  </si>
  <si>
    <t>Total Sales Tax</t>
  </si>
  <si>
    <t>State Tax</t>
  </si>
  <si>
    <t>Local Tax</t>
  </si>
  <si>
    <t>Prop Tax</t>
  </si>
  <si>
    <t>Fees</t>
  </si>
  <si>
    <t>Commercial Prop</t>
  </si>
  <si>
    <t>Residential Prop</t>
  </si>
  <si>
    <t>Commerical Prop</t>
  </si>
  <si>
    <t>Commercial Fees</t>
  </si>
  <si>
    <t>US Income Tax</t>
  </si>
  <si>
    <t>CO Income Tax</t>
  </si>
  <si>
    <t>Residential Fees</t>
  </si>
  <si>
    <t>Government Workers</t>
  </si>
  <si>
    <t>STATE</t>
  </si>
  <si>
    <t>LOCAL</t>
  </si>
  <si>
    <t>Capital</t>
  </si>
  <si>
    <t>Land</t>
  </si>
  <si>
    <t>Saving Rate</t>
  </si>
  <si>
    <t>Total Capital Income</t>
  </si>
  <si>
    <t>Capital Income ratio</t>
  </si>
  <si>
    <t>Total Cap Income</t>
  </si>
  <si>
    <t>HS Weights</t>
  </si>
  <si>
    <t>weight</t>
  </si>
  <si>
    <t>FED exp</t>
  </si>
  <si>
    <t>STATE exp</t>
  </si>
  <si>
    <t>LOCAL exp</t>
  </si>
  <si>
    <t>W FEEs</t>
  </si>
  <si>
    <t>W PROP</t>
  </si>
  <si>
    <t>W LSTX</t>
  </si>
  <si>
    <t>dummy</t>
  </si>
  <si>
    <t>FoodProduction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</si>
</sst>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0"/>
    <numFmt numFmtId="165" formatCode="0.000000000000"/>
  </numFmts>
  <fonts count="22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sz val="10"/>
      <name val="Tw Cen MT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sz val="10"/>
      <color rgb="FF00B0F0"/>
      <name val="Arial"/>
      <family val="2"/>
    </font>
    <font>
      <sz val="10"/>
      <color indexed="10"/>
      <name val="Arial"/>
      <family val="2"/>
    </font>
    <font>
      <sz val="11"/>
      <color rgb="FFFF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">
    <xf numFmtId="0" fontId="0" fillId="0" borderId="0"/>
    <xf numFmtId="9" fontId="5" fillId="0" borderId="0" applyFont="0" applyFill="0" applyBorder="0" applyAlignment="0" applyProtection="0"/>
    <xf numFmtId="0" fontId="1" fillId="0" borderId="0"/>
    <xf numFmtId="0" fontId="13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/>
    <xf numFmtId="0" fontId="8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0" xfId="0" applyFont="1"/>
    <xf numFmtId="0" fontId="10" fillId="0" borderId="7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0" xfId="0" applyFont="1"/>
    <xf numFmtId="0" fontId="1" fillId="0" borderId="0" xfId="0" applyFont="1"/>
    <xf numFmtId="0" fontId="12" fillId="0" borderId="0" xfId="0" applyFont="1"/>
    <xf numFmtId="0" fontId="1" fillId="0" borderId="0" xfId="2"/>
    <xf numFmtId="3" fontId="1" fillId="0" borderId="0" xfId="2" applyNumberFormat="1"/>
    <xf numFmtId="3" fontId="0" fillId="0" borderId="0" xfId="0" applyNumberFormat="1"/>
    <xf numFmtId="0" fontId="1" fillId="0" borderId="0" xfId="2"/>
    <xf numFmtId="0" fontId="1" fillId="0" borderId="0" xfId="2"/>
    <xf numFmtId="0" fontId="1" fillId="0" borderId="0" xfId="2"/>
    <xf numFmtId="3" fontId="1" fillId="0" borderId="0" xfId="2" applyNumberFormat="1"/>
    <xf numFmtId="0" fontId="13" fillId="0" borderId="0" xfId="3"/>
    <xf numFmtId="0" fontId="13" fillId="0" borderId="0" xfId="3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0" xfId="0" applyBorder="1"/>
    <xf numFmtId="2" fontId="17" fillId="0" borderId="2" xfId="1" applyNumberFormat="1" applyFont="1" applyBorder="1" applyAlignment="1">
      <alignment horizontal="left" vertical="top" wrapText="1" shrinkToFit="1"/>
    </xf>
    <xf numFmtId="2" fontId="17" fillId="0" borderId="8" xfId="1" applyNumberFormat="1" applyFont="1" applyBorder="1" applyAlignment="1">
      <alignment horizontal="left" vertical="top" wrapText="1" shrinkToFit="1"/>
    </xf>
    <xf numFmtId="2" fontId="17" fillId="0" borderId="0" xfId="0" applyNumberFormat="1" applyFont="1"/>
    <xf numFmtId="2" fontId="17" fillId="0" borderId="0" xfId="1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/>
    <xf numFmtId="165" fontId="0" fillId="0" borderId="0" xfId="0" applyNumberFormat="1"/>
    <xf numFmtId="2" fontId="0" fillId="0" borderId="0" xfId="0" applyNumberFormat="1"/>
    <xf numFmtId="0" fontId="19" fillId="0" borderId="0" xfId="0" applyFont="1"/>
    <xf numFmtId="10" fontId="0" fillId="0" borderId="0" xfId="0" applyNumberFormat="1"/>
    <xf numFmtId="0" fontId="10" fillId="0" borderId="0" xfId="0" applyFont="1" applyFill="1" applyAlignment="1">
      <alignment horizontal="center"/>
    </xf>
    <xf numFmtId="0" fontId="10" fillId="0" borderId="0" xfId="0" applyFont="1" applyBorder="1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15" fillId="0" borderId="0" xfId="3" applyFont="1"/>
    <xf numFmtId="0" fontId="13" fillId="0" borderId="0" xfId="3"/>
    <xf numFmtId="0" fontId="16" fillId="0" borderId="0" xfId="3" applyFont="1"/>
    <xf numFmtId="0" fontId="14" fillId="2" borderId="1" xfId="3" applyFont="1" applyFill="1" applyBorder="1" applyAlignment="1">
      <alignment horizontal="center"/>
    </xf>
    <xf numFmtId="0" fontId="6" fillId="0" borderId="0" xfId="0" applyFont="1"/>
    <xf numFmtId="0" fontId="0" fillId="0" borderId="0" xfId="0"/>
    <xf numFmtId="0" fontId="7" fillId="0" borderId="0" xfId="0" applyFont="1"/>
  </cellXfs>
  <cellStyles count="10">
    <cellStyle name="Followed Hyperlink" xfId="5" builtinId="9" hidden="1"/>
    <cellStyle name="Followed Hyperlink" xfId="7" builtinId="9" hidden="1"/>
    <cellStyle name="Followed Hyperlink" xfId="9" builtinId="9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2"/>
    <cellStyle name="Normal 3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22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G51" sqref="G51"/>
    </sheetView>
  </sheetViews>
  <sheetFormatPr baseColWidth="10" defaultColWidth="8.83203125" defaultRowHeight="14" x14ac:dyDescent="0"/>
  <cols>
    <col min="2" max="2" width="11" bestFit="1" customWidth="1"/>
    <col min="3" max="3" width="9.6640625" bestFit="1" customWidth="1"/>
    <col min="4" max="4" width="69.5" bestFit="1" customWidth="1"/>
  </cols>
  <sheetData>
    <row r="1" spans="1:5" ht="17">
      <c r="A1" s="58" t="s">
        <v>727</v>
      </c>
      <c r="B1" s="59"/>
      <c r="C1" s="59"/>
      <c r="D1" s="59"/>
      <c r="E1" s="59"/>
    </row>
    <row r="2" spans="1:5" ht="16">
      <c r="A2" s="60" t="s">
        <v>384</v>
      </c>
      <c r="B2" s="59"/>
      <c r="C2" s="59"/>
      <c r="D2" s="59"/>
      <c r="E2" s="59"/>
    </row>
    <row r="3" spans="1:5">
      <c r="A3" s="59" t="s">
        <v>385</v>
      </c>
      <c r="B3" s="59"/>
      <c r="C3" s="59"/>
      <c r="D3" s="59"/>
      <c r="E3" s="59"/>
    </row>
    <row r="4" spans="1:5">
      <c r="A4" s="59" t="s">
        <v>386</v>
      </c>
      <c r="B4" s="59"/>
      <c r="C4" s="59"/>
      <c r="D4" s="59"/>
      <c r="E4" s="59"/>
    </row>
    <row r="6" spans="1:5">
      <c r="A6" s="61" t="s">
        <v>387</v>
      </c>
      <c r="B6" s="61" t="s">
        <v>388</v>
      </c>
      <c r="C6" s="61" t="s">
        <v>389</v>
      </c>
      <c r="D6" s="61" t="s">
        <v>278</v>
      </c>
      <c r="E6" s="61" t="s">
        <v>390</v>
      </c>
    </row>
    <row r="7" spans="1:5">
      <c r="A7" s="34" t="s">
        <v>391</v>
      </c>
      <c r="B7" s="34" t="s">
        <v>728</v>
      </c>
      <c r="C7" s="34" t="s">
        <v>384</v>
      </c>
      <c r="D7" s="34" t="s">
        <v>729</v>
      </c>
      <c r="E7" s="34" t="s">
        <v>384</v>
      </c>
    </row>
    <row r="8" spans="1:5">
      <c r="A8" s="34" t="s">
        <v>391</v>
      </c>
      <c r="B8" s="34" t="s">
        <v>728</v>
      </c>
      <c r="C8" s="34" t="s">
        <v>394</v>
      </c>
      <c r="D8" s="34" t="s">
        <v>730</v>
      </c>
      <c r="E8" s="34">
        <v>201852</v>
      </c>
    </row>
    <row r="9" spans="1:5">
      <c r="A9" s="34" t="s">
        <v>391</v>
      </c>
      <c r="B9" s="34" t="s">
        <v>728</v>
      </c>
      <c r="C9" s="34" t="s">
        <v>384</v>
      </c>
      <c r="D9" s="34" t="s">
        <v>731</v>
      </c>
      <c r="E9" s="34" t="s">
        <v>384</v>
      </c>
    </row>
    <row r="10" spans="1:5">
      <c r="A10" s="34" t="s">
        <v>391</v>
      </c>
      <c r="B10" s="34" t="s">
        <v>728</v>
      </c>
      <c r="C10" s="34" t="s">
        <v>396</v>
      </c>
      <c r="D10" s="34" t="s">
        <v>732</v>
      </c>
      <c r="E10" s="34">
        <v>148513</v>
      </c>
    </row>
    <row r="11" spans="1:5">
      <c r="A11" s="34" t="s">
        <v>391</v>
      </c>
      <c r="B11" s="34" t="s">
        <v>728</v>
      </c>
      <c r="C11" s="34" t="s">
        <v>733</v>
      </c>
      <c r="D11" s="34" t="s">
        <v>734</v>
      </c>
      <c r="E11" s="34">
        <v>53339</v>
      </c>
    </row>
    <row r="12" spans="1:5">
      <c r="A12" s="34" t="s">
        <v>391</v>
      </c>
      <c r="B12" s="34" t="s">
        <v>728</v>
      </c>
      <c r="C12" s="34" t="s">
        <v>418</v>
      </c>
      <c r="D12" s="34" t="s">
        <v>735</v>
      </c>
      <c r="E12" s="34">
        <v>1408</v>
      </c>
    </row>
    <row r="13" spans="1:5">
      <c r="A13" s="34" t="s">
        <v>391</v>
      </c>
      <c r="B13" s="34" t="s">
        <v>728</v>
      </c>
      <c r="C13" s="34" t="s">
        <v>420</v>
      </c>
      <c r="D13" s="34" t="s">
        <v>736</v>
      </c>
      <c r="E13" s="34">
        <v>51931</v>
      </c>
    </row>
    <row r="14" spans="1:5">
      <c r="A14" s="34" t="s">
        <v>391</v>
      </c>
      <c r="B14" s="34" t="s">
        <v>728</v>
      </c>
      <c r="C14" s="34" t="s">
        <v>384</v>
      </c>
      <c r="D14" s="34" t="s">
        <v>737</v>
      </c>
      <c r="E14" s="34" t="s">
        <v>384</v>
      </c>
    </row>
    <row r="15" spans="1:5">
      <c r="A15" s="34" t="s">
        <v>391</v>
      </c>
      <c r="B15" s="34" t="s">
        <v>728</v>
      </c>
      <c r="C15" s="34" t="s">
        <v>425</v>
      </c>
      <c r="D15" s="34" t="s">
        <v>738</v>
      </c>
      <c r="E15" s="34">
        <v>1946</v>
      </c>
    </row>
    <row r="16" spans="1:5">
      <c r="A16" s="34" t="s">
        <v>391</v>
      </c>
      <c r="B16" s="34" t="s">
        <v>728</v>
      </c>
      <c r="C16" s="34" t="s">
        <v>739</v>
      </c>
      <c r="D16" s="34" t="s">
        <v>740</v>
      </c>
      <c r="E16" s="34">
        <v>199906</v>
      </c>
    </row>
    <row r="17" spans="1:5">
      <c r="A17" s="34" t="s">
        <v>391</v>
      </c>
      <c r="B17" s="34" t="s">
        <v>728</v>
      </c>
      <c r="C17" s="34" t="s">
        <v>436</v>
      </c>
      <c r="D17" s="34" t="s">
        <v>741</v>
      </c>
      <c r="E17" s="34">
        <v>164924</v>
      </c>
    </row>
    <row r="18" spans="1:5">
      <c r="A18" s="34" t="s">
        <v>391</v>
      </c>
      <c r="B18" s="34" t="s">
        <v>728</v>
      </c>
      <c r="C18" s="34" t="s">
        <v>438</v>
      </c>
      <c r="D18" s="34" t="s">
        <v>439</v>
      </c>
      <c r="E18" s="34">
        <v>603</v>
      </c>
    </row>
    <row r="19" spans="1:5">
      <c r="A19" s="34" t="s">
        <v>391</v>
      </c>
      <c r="B19" s="34" t="s">
        <v>728</v>
      </c>
      <c r="C19" s="34" t="s">
        <v>447</v>
      </c>
      <c r="D19" s="34" t="s">
        <v>448</v>
      </c>
      <c r="E19" s="34">
        <v>1803</v>
      </c>
    </row>
    <row r="20" spans="1:5">
      <c r="A20" s="34" t="s">
        <v>391</v>
      </c>
      <c r="B20" s="34" t="s">
        <v>728</v>
      </c>
      <c r="C20" s="34" t="s">
        <v>455</v>
      </c>
      <c r="D20" s="34" t="s">
        <v>456</v>
      </c>
      <c r="E20" s="34">
        <v>235</v>
      </c>
    </row>
    <row r="21" spans="1:5">
      <c r="A21" s="34" t="s">
        <v>391</v>
      </c>
      <c r="B21" s="34" t="s">
        <v>728</v>
      </c>
      <c r="C21" s="34" t="s">
        <v>457</v>
      </c>
      <c r="D21" s="34" t="s">
        <v>458</v>
      </c>
      <c r="E21" s="34">
        <v>13032</v>
      </c>
    </row>
    <row r="22" spans="1:5">
      <c r="A22" s="34" t="s">
        <v>391</v>
      </c>
      <c r="B22" s="34" t="s">
        <v>728</v>
      </c>
      <c r="C22" s="34" t="s">
        <v>465</v>
      </c>
      <c r="D22" s="34" t="s">
        <v>466</v>
      </c>
      <c r="E22" s="34">
        <v>13201</v>
      </c>
    </row>
    <row r="23" spans="1:5">
      <c r="A23" s="34" t="s">
        <v>391</v>
      </c>
      <c r="B23" s="34" t="s">
        <v>728</v>
      </c>
      <c r="C23" s="34" t="s">
        <v>513</v>
      </c>
      <c r="D23" s="34" t="s">
        <v>514</v>
      </c>
      <c r="E23" s="34">
        <v>4455</v>
      </c>
    </row>
    <row r="24" spans="1:5">
      <c r="A24" s="34" t="s">
        <v>391</v>
      </c>
      <c r="B24" s="34" t="s">
        <v>728</v>
      </c>
      <c r="C24" s="34" t="s">
        <v>515</v>
      </c>
      <c r="D24" s="34" t="s">
        <v>516</v>
      </c>
      <c r="E24" s="34">
        <v>21609</v>
      </c>
    </row>
    <row r="25" spans="1:5">
      <c r="A25" s="34" t="s">
        <v>391</v>
      </c>
      <c r="B25" s="34" t="s">
        <v>728</v>
      </c>
      <c r="C25" s="34" t="s">
        <v>539</v>
      </c>
      <c r="D25" s="34" t="s">
        <v>540</v>
      </c>
      <c r="E25" s="34">
        <v>3165</v>
      </c>
    </row>
    <row r="26" spans="1:5">
      <c r="A26" s="34" t="s">
        <v>391</v>
      </c>
      <c r="B26" s="34" t="s">
        <v>728</v>
      </c>
      <c r="C26" s="34" t="s">
        <v>561</v>
      </c>
      <c r="D26" s="34" t="s">
        <v>562</v>
      </c>
      <c r="E26" s="34">
        <v>3304</v>
      </c>
    </row>
    <row r="27" spans="1:5">
      <c r="A27" s="34" t="s">
        <v>391</v>
      </c>
      <c r="B27" s="34" t="s">
        <v>728</v>
      </c>
      <c r="C27" s="34" t="s">
        <v>578</v>
      </c>
      <c r="D27" s="34" t="s">
        <v>579</v>
      </c>
      <c r="E27" s="34">
        <v>9328</v>
      </c>
    </row>
    <row r="28" spans="1:5">
      <c r="A28" s="34" t="s">
        <v>391</v>
      </c>
      <c r="B28" s="34" t="s">
        <v>728</v>
      </c>
      <c r="C28" s="34" t="s">
        <v>590</v>
      </c>
      <c r="D28" s="34" t="s">
        <v>591</v>
      </c>
      <c r="E28" s="34">
        <v>11233</v>
      </c>
    </row>
    <row r="29" spans="1:5">
      <c r="A29" s="34" t="s">
        <v>391</v>
      </c>
      <c r="B29" s="34" t="s">
        <v>728</v>
      </c>
      <c r="C29" s="34" t="s">
        <v>598</v>
      </c>
      <c r="D29" s="34" t="s">
        <v>599</v>
      </c>
      <c r="E29" s="34">
        <v>17272</v>
      </c>
    </row>
    <row r="30" spans="1:5">
      <c r="A30" s="34" t="s">
        <v>391</v>
      </c>
      <c r="B30" s="34" t="s">
        <v>728</v>
      </c>
      <c r="C30" s="34" t="s">
        <v>600</v>
      </c>
      <c r="D30" s="34" t="s">
        <v>601</v>
      </c>
      <c r="E30" s="34">
        <v>890</v>
      </c>
    </row>
    <row r="31" spans="1:5">
      <c r="A31" s="34" t="s">
        <v>391</v>
      </c>
      <c r="B31" s="34" t="s">
        <v>728</v>
      </c>
      <c r="C31" s="34" t="s">
        <v>602</v>
      </c>
      <c r="D31" s="34" t="s">
        <v>603</v>
      </c>
      <c r="E31" s="34">
        <v>12149</v>
      </c>
    </row>
    <row r="32" spans="1:5">
      <c r="A32" s="34" t="s">
        <v>391</v>
      </c>
      <c r="B32" s="34" t="s">
        <v>728</v>
      </c>
      <c r="C32" s="34" t="s">
        <v>608</v>
      </c>
      <c r="D32" s="34" t="s">
        <v>609</v>
      </c>
      <c r="E32" s="34">
        <v>3196</v>
      </c>
    </row>
    <row r="33" spans="1:9">
      <c r="A33" s="34" t="s">
        <v>391</v>
      </c>
      <c r="B33" s="34" t="s">
        <v>728</v>
      </c>
      <c r="C33" s="34" t="s">
        <v>610</v>
      </c>
      <c r="D33" s="34" t="s">
        <v>611</v>
      </c>
      <c r="E33" s="34">
        <v>16108</v>
      </c>
    </row>
    <row r="34" spans="1:9">
      <c r="A34" s="34" t="s">
        <v>391</v>
      </c>
      <c r="B34" s="34" t="s">
        <v>728</v>
      </c>
      <c r="C34" s="34" t="s">
        <v>620</v>
      </c>
      <c r="D34" s="34" t="s">
        <v>621</v>
      </c>
      <c r="E34" s="34">
        <v>5458</v>
      </c>
    </row>
    <row r="35" spans="1:9">
      <c r="A35" s="34" t="s">
        <v>391</v>
      </c>
      <c r="B35" s="34" t="s">
        <v>728</v>
      </c>
      <c r="C35" s="34" t="s">
        <v>628</v>
      </c>
      <c r="D35" s="34" t="s">
        <v>629</v>
      </c>
      <c r="E35" s="34">
        <v>16937</v>
      </c>
    </row>
    <row r="36" spans="1:9">
      <c r="A36" s="34" t="s">
        <v>391</v>
      </c>
      <c r="B36" s="34" t="s">
        <v>728</v>
      </c>
      <c r="C36" s="34" t="s">
        <v>634</v>
      </c>
      <c r="D36" s="34" t="s">
        <v>635</v>
      </c>
      <c r="E36" s="34">
        <v>10946</v>
      </c>
    </row>
    <row r="37" spans="1:9">
      <c r="A37" s="34" t="s">
        <v>391</v>
      </c>
      <c r="B37" s="34" t="s">
        <v>728</v>
      </c>
      <c r="C37" s="34" t="s">
        <v>644</v>
      </c>
      <c r="D37" s="34" t="s">
        <v>645</v>
      </c>
      <c r="E37" s="34">
        <v>34982</v>
      </c>
    </row>
    <row r="38" spans="1:9">
      <c r="A38" s="34" t="s">
        <v>391</v>
      </c>
      <c r="B38" s="34" t="s">
        <v>728</v>
      </c>
      <c r="C38" s="34" t="s">
        <v>646</v>
      </c>
      <c r="D38" s="34" t="s">
        <v>647</v>
      </c>
      <c r="E38" s="34">
        <v>2459</v>
      </c>
    </row>
    <row r="39" spans="1:9">
      <c r="A39" s="34" t="s">
        <v>391</v>
      </c>
      <c r="B39" s="34" t="s">
        <v>728</v>
      </c>
      <c r="C39" s="34" t="s">
        <v>648</v>
      </c>
      <c r="D39" s="34" t="s">
        <v>649</v>
      </c>
      <c r="E39" s="34">
        <v>845</v>
      </c>
    </row>
    <row r="40" spans="1:9">
      <c r="A40" s="34" t="s">
        <v>391</v>
      </c>
      <c r="B40" s="34" t="s">
        <v>728</v>
      </c>
      <c r="C40" s="34" t="s">
        <v>650</v>
      </c>
      <c r="D40" s="34" t="s">
        <v>651</v>
      </c>
      <c r="E40" s="34">
        <v>31678</v>
      </c>
    </row>
    <row r="41" spans="1:9">
      <c r="A41" s="34" t="s">
        <v>391</v>
      </c>
      <c r="B41" s="34" t="s">
        <v>728</v>
      </c>
      <c r="C41" s="34" t="s">
        <v>652</v>
      </c>
      <c r="D41" s="34" t="s">
        <v>653</v>
      </c>
      <c r="E41" s="34">
        <v>18059</v>
      </c>
    </row>
    <row r="42" spans="1:9">
      <c r="A42" s="34" t="s">
        <v>391</v>
      </c>
      <c r="B42" s="34" t="s">
        <v>728</v>
      </c>
      <c r="C42" s="34" t="s">
        <v>654</v>
      </c>
      <c r="D42" s="34" t="s">
        <v>655</v>
      </c>
      <c r="E42" s="34">
        <v>13619</v>
      </c>
    </row>
    <row r="43" spans="1:9">
      <c r="G43" t="s">
        <v>746</v>
      </c>
      <c r="I43" t="s">
        <v>1401</v>
      </c>
    </row>
    <row r="44" spans="1:9">
      <c r="D44" s="35" t="s">
        <v>742</v>
      </c>
      <c r="E44">
        <f>SUM(E38:E39)</f>
        <v>3304</v>
      </c>
      <c r="G44">
        <f>E44/E47</f>
        <v>9.4448573552112516E-2</v>
      </c>
      <c r="I44">
        <f>ROUND(G44*'Refined sector employment'!$T$17,0)</f>
        <v>4941</v>
      </c>
    </row>
    <row r="45" spans="1:9">
      <c r="D45" s="35" t="s">
        <v>743</v>
      </c>
      <c r="E45">
        <f>E41</f>
        <v>18059</v>
      </c>
      <c r="G45">
        <f>E45/E47</f>
        <v>0.5162369218455205</v>
      </c>
      <c r="I45">
        <f>ROUND(G45*'Refined sector employment'!$T$17,0)</f>
        <v>27006</v>
      </c>
    </row>
    <row r="46" spans="1:9">
      <c r="D46" s="35" t="s">
        <v>744</v>
      </c>
      <c r="E46">
        <f>E42</f>
        <v>13619</v>
      </c>
      <c r="G46">
        <f>E46/E47</f>
        <v>0.38931450460236694</v>
      </c>
      <c r="I46">
        <f>ROUND(G46*'Refined sector employment'!$T$17,0)</f>
        <v>20366</v>
      </c>
    </row>
    <row r="47" spans="1:9">
      <c r="D47" s="35" t="s">
        <v>745</v>
      </c>
      <c r="E47">
        <f>SUM(E44:E46)</f>
        <v>34982</v>
      </c>
      <c r="G47">
        <f>SUM(G44:G46)</f>
        <v>1</v>
      </c>
      <c r="I47">
        <f>SUM(I44:I46)</f>
        <v>52313</v>
      </c>
    </row>
  </sheetData>
  <mergeCells count="9">
    <mergeCell ref="A1:E1"/>
    <mergeCell ref="A2:E2"/>
    <mergeCell ref="A3:E3"/>
    <mergeCell ref="A4:E4"/>
    <mergeCell ref="A6"/>
    <mergeCell ref="B6"/>
    <mergeCell ref="C6"/>
    <mergeCell ref="D6"/>
    <mergeCell ref="E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7"/>
  <sheetViews>
    <sheetView topLeftCell="A28" workbookViewId="0">
      <selection activeCell="A55" sqref="A55:XFD55"/>
    </sheetView>
  </sheetViews>
  <sheetFormatPr baseColWidth="10" defaultColWidth="8.83203125" defaultRowHeight="14" x14ac:dyDescent="0"/>
  <cols>
    <col min="1" max="1" width="15.6640625" bestFit="1" customWidth="1"/>
    <col min="2" max="2" width="23.1640625" bestFit="1" customWidth="1"/>
    <col min="3" max="24" width="22" bestFit="1" customWidth="1"/>
    <col min="25" max="37" width="14.6640625" bestFit="1" customWidth="1"/>
  </cols>
  <sheetData>
    <row r="1" spans="1:38">
      <c r="A1" t="s">
        <v>1350</v>
      </c>
      <c r="B1" t="s">
        <v>1351</v>
      </c>
      <c r="C1" t="s">
        <v>1352</v>
      </c>
      <c r="D1" t="s">
        <v>1353</v>
      </c>
      <c r="E1" t="s">
        <v>1354</v>
      </c>
      <c r="F1" t="s">
        <v>1355</v>
      </c>
      <c r="G1" t="s">
        <v>1356</v>
      </c>
      <c r="H1" t="s">
        <v>1357</v>
      </c>
      <c r="I1" t="s">
        <v>1358</v>
      </c>
      <c r="J1" t="s">
        <v>1359</v>
      </c>
      <c r="K1" t="s">
        <v>1360</v>
      </c>
      <c r="L1" t="s">
        <v>1361</v>
      </c>
      <c r="M1" t="s">
        <v>1362</v>
      </c>
      <c r="N1" t="s">
        <v>1363</v>
      </c>
      <c r="O1" t="s">
        <v>1364</v>
      </c>
      <c r="P1" t="s">
        <v>1365</v>
      </c>
      <c r="Q1" t="s">
        <v>1366</v>
      </c>
      <c r="R1" t="s">
        <v>1367</v>
      </c>
      <c r="S1" t="s">
        <v>1368</v>
      </c>
      <c r="T1" t="s">
        <v>1369</v>
      </c>
      <c r="U1" t="s">
        <v>1370</v>
      </c>
      <c r="V1" t="s">
        <v>1371</v>
      </c>
      <c r="W1" t="s">
        <v>1372</v>
      </c>
      <c r="X1" t="s">
        <v>1373</v>
      </c>
      <c r="Y1" t="s">
        <v>1374</v>
      </c>
      <c r="Z1" s="17" t="s">
        <v>280</v>
      </c>
      <c r="AA1" s="17" t="s">
        <v>281</v>
      </c>
      <c r="AB1" s="17" t="s">
        <v>282</v>
      </c>
      <c r="AC1" s="17" t="s">
        <v>283</v>
      </c>
      <c r="AD1" s="17" t="s">
        <v>284</v>
      </c>
      <c r="AE1" s="17" t="s">
        <v>285</v>
      </c>
      <c r="AF1" t="s">
        <v>1375</v>
      </c>
      <c r="AG1" t="s">
        <v>668</v>
      </c>
      <c r="AH1" t="s">
        <v>669</v>
      </c>
      <c r="AI1" t="s">
        <v>670</v>
      </c>
      <c r="AJ1" t="s">
        <v>671</v>
      </c>
      <c r="AK1" t="s">
        <v>672</v>
      </c>
    </row>
    <row r="2" spans="1:38">
      <c r="A2" s="40" t="s">
        <v>1351</v>
      </c>
      <c r="B2" s="41">
        <v>0</v>
      </c>
      <c r="C2" s="42">
        <v>0</v>
      </c>
      <c r="D2" s="42">
        <v>0</v>
      </c>
      <c r="E2" s="42">
        <v>0</v>
      </c>
      <c r="F2" s="42">
        <v>0</v>
      </c>
      <c r="G2" s="42">
        <v>0</v>
      </c>
      <c r="H2" s="42">
        <v>0</v>
      </c>
      <c r="I2" s="42">
        <v>0</v>
      </c>
      <c r="J2" s="42">
        <v>0</v>
      </c>
      <c r="K2" s="42">
        <v>0</v>
      </c>
      <c r="L2" s="42">
        <v>0</v>
      </c>
      <c r="M2" s="42">
        <v>0</v>
      </c>
      <c r="N2" s="42">
        <v>0</v>
      </c>
      <c r="O2" s="42">
        <v>0</v>
      </c>
      <c r="P2" s="42">
        <v>0</v>
      </c>
      <c r="Q2" s="42">
        <v>0</v>
      </c>
      <c r="R2" s="42">
        <v>0</v>
      </c>
      <c r="S2" s="42">
        <v>0</v>
      </c>
      <c r="T2" s="42">
        <v>0</v>
      </c>
      <c r="U2" s="42">
        <v>0</v>
      </c>
      <c r="V2" s="42">
        <v>0</v>
      </c>
      <c r="W2" s="42">
        <v>0</v>
      </c>
      <c r="X2" s="42">
        <v>0</v>
      </c>
      <c r="Y2" s="43">
        <v>0</v>
      </c>
      <c r="Z2" s="43">
        <v>0</v>
      </c>
      <c r="AA2" s="43">
        <v>0</v>
      </c>
      <c r="AB2" s="43">
        <v>0</v>
      </c>
      <c r="AC2" s="43">
        <v>0</v>
      </c>
      <c r="AD2" s="43">
        <v>0</v>
      </c>
      <c r="AE2" s="43">
        <v>0</v>
      </c>
      <c r="AF2" s="43">
        <v>0</v>
      </c>
      <c r="AG2" s="43">
        <v>0</v>
      </c>
      <c r="AH2" s="43">
        <v>0</v>
      </c>
      <c r="AI2" s="43">
        <v>0</v>
      </c>
      <c r="AJ2" s="43">
        <v>0</v>
      </c>
      <c r="AK2" s="43">
        <v>0</v>
      </c>
      <c r="AL2" s="48"/>
    </row>
    <row r="3" spans="1:38">
      <c r="A3" s="40" t="s">
        <v>1352</v>
      </c>
      <c r="B3" s="41">
        <v>0</v>
      </c>
      <c r="C3" s="42">
        <v>0.107</v>
      </c>
      <c r="D3" s="42">
        <v>0</v>
      </c>
      <c r="E3" s="42">
        <v>0</v>
      </c>
      <c r="F3" s="42">
        <v>0</v>
      </c>
      <c r="G3" s="42">
        <v>0</v>
      </c>
      <c r="H3" s="42">
        <v>0</v>
      </c>
      <c r="I3" s="42">
        <v>0</v>
      </c>
      <c r="J3" s="42">
        <v>0</v>
      </c>
      <c r="K3" s="42">
        <v>0</v>
      </c>
      <c r="L3" s="42">
        <v>0</v>
      </c>
      <c r="M3" s="42">
        <v>0</v>
      </c>
      <c r="N3" s="42">
        <v>0</v>
      </c>
      <c r="O3" s="42">
        <v>0</v>
      </c>
      <c r="P3" s="42">
        <v>0</v>
      </c>
      <c r="Q3" s="42">
        <v>0</v>
      </c>
      <c r="R3" s="42">
        <v>0</v>
      </c>
      <c r="S3" s="42">
        <v>0</v>
      </c>
      <c r="T3" s="42">
        <v>0</v>
      </c>
      <c r="U3" s="42">
        <v>0</v>
      </c>
      <c r="V3" s="42">
        <v>0</v>
      </c>
      <c r="W3" s="42">
        <v>0</v>
      </c>
      <c r="X3" s="42">
        <v>0</v>
      </c>
      <c r="Y3" s="43">
        <v>0</v>
      </c>
      <c r="Z3" s="43">
        <v>0</v>
      </c>
      <c r="AA3" s="43">
        <v>0</v>
      </c>
      <c r="AB3" s="43">
        <v>0</v>
      </c>
      <c r="AC3" s="43">
        <v>0</v>
      </c>
      <c r="AD3" s="43">
        <v>0</v>
      </c>
      <c r="AE3" s="43">
        <v>0</v>
      </c>
      <c r="AF3" s="43">
        <v>0</v>
      </c>
      <c r="AG3" s="43">
        <v>0</v>
      </c>
      <c r="AH3" s="43">
        <v>0</v>
      </c>
      <c r="AI3" s="43">
        <v>0</v>
      </c>
      <c r="AJ3" s="43">
        <v>0</v>
      </c>
      <c r="AK3" s="43">
        <v>0</v>
      </c>
    </row>
    <row r="4" spans="1:38">
      <c r="A4" s="40" t="s">
        <v>1353</v>
      </c>
      <c r="B4" s="41">
        <v>0</v>
      </c>
      <c r="C4" s="42">
        <v>3.48621392554447E-2</v>
      </c>
      <c r="D4" s="42">
        <v>0</v>
      </c>
      <c r="E4" s="42">
        <v>0</v>
      </c>
      <c r="F4" s="42">
        <v>0</v>
      </c>
      <c r="G4" s="42">
        <v>0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0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  <c r="T4" s="42">
        <v>0</v>
      </c>
      <c r="U4" s="42">
        <v>0</v>
      </c>
      <c r="V4" s="42">
        <v>0</v>
      </c>
      <c r="W4" s="42">
        <v>0</v>
      </c>
      <c r="X4" s="42">
        <v>0</v>
      </c>
      <c r="Y4" s="43">
        <v>0</v>
      </c>
      <c r="Z4" s="43">
        <v>0</v>
      </c>
      <c r="AA4" s="43">
        <v>0</v>
      </c>
      <c r="AB4" s="43">
        <v>0</v>
      </c>
      <c r="AC4" s="43">
        <v>0</v>
      </c>
      <c r="AD4" s="43">
        <v>0</v>
      </c>
      <c r="AE4" s="43">
        <v>0</v>
      </c>
      <c r="AF4" s="43">
        <v>0</v>
      </c>
      <c r="AG4" s="43">
        <v>0</v>
      </c>
      <c r="AH4" s="43">
        <v>0</v>
      </c>
      <c r="AI4" s="43">
        <v>0</v>
      </c>
      <c r="AJ4" s="43">
        <v>0</v>
      </c>
      <c r="AK4" s="43">
        <v>0</v>
      </c>
    </row>
    <row r="5" spans="1:38">
      <c r="A5" s="40" t="s">
        <v>1354</v>
      </c>
      <c r="B5" s="41">
        <v>1.4248935330687272E-3</v>
      </c>
      <c r="C5" s="42">
        <v>3.48621392554447E-2</v>
      </c>
      <c r="D5" s="42">
        <v>0.15669992490076173</v>
      </c>
      <c r="E5" s="42">
        <v>0.15669992490076173</v>
      </c>
      <c r="F5" s="42">
        <v>0.15669992490076173</v>
      </c>
      <c r="G5" s="42">
        <v>0.15669992490076173</v>
      </c>
      <c r="H5" s="42">
        <v>3.0855768725741462E-2</v>
      </c>
      <c r="I5" s="42">
        <v>1.0518687125122099E-2</v>
      </c>
      <c r="J5" s="42">
        <v>5.4334398392413118E-3</v>
      </c>
      <c r="K5" s="42">
        <v>3.0441333328588252E-3</v>
      </c>
      <c r="L5" s="42">
        <v>5.2356933227844425E-2</v>
      </c>
      <c r="M5" s="42">
        <v>3.2188686537425876E-2</v>
      </c>
      <c r="N5" s="42">
        <v>5.7612564610437446E-4</v>
      </c>
      <c r="O5" s="42">
        <v>7.3471063246384315E-3</v>
      </c>
      <c r="P5" s="42">
        <v>3.2473442041124202E-3</v>
      </c>
      <c r="Q5" s="42">
        <v>5.0116339486192506E-3</v>
      </c>
      <c r="R5" s="42">
        <v>1.3380427562368416E-2</v>
      </c>
      <c r="S5" s="42">
        <v>1.6087210219387468E-3</v>
      </c>
      <c r="T5" s="42">
        <v>1.6087210219387468E-3</v>
      </c>
      <c r="U5" s="42">
        <v>6.7534840492886679E-4</v>
      </c>
      <c r="V5" s="42">
        <v>1.4355029561561922E-4</v>
      </c>
      <c r="W5" s="42">
        <v>8.0192709297999612E-4</v>
      </c>
      <c r="X5" s="42">
        <v>1.772324287259955E-3</v>
      </c>
      <c r="Y5" s="43">
        <v>1.772324287259955E-3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1.772324287259955E-3</v>
      </c>
      <c r="AG5" s="43">
        <v>1.772324287259955E-3</v>
      </c>
      <c r="AH5" s="43">
        <v>1.772324287259955E-3</v>
      </c>
      <c r="AI5" s="43">
        <v>1.772324287259955E-3</v>
      </c>
      <c r="AJ5" s="43">
        <v>1.772324287259955E-3</v>
      </c>
      <c r="AK5" s="43">
        <v>1.772324287259955E-3</v>
      </c>
    </row>
    <row r="6" spans="1:38">
      <c r="A6" s="40" t="s">
        <v>1355</v>
      </c>
      <c r="B6" s="41">
        <v>5.6159236661544555E-4</v>
      </c>
      <c r="C6" s="42">
        <v>1.3740192397096165E-2</v>
      </c>
      <c r="D6" s="42">
        <v>6.1760040052927088E-2</v>
      </c>
      <c r="E6" s="42">
        <v>6.1760040052927088E-2</v>
      </c>
      <c r="F6" s="42">
        <v>6.1760040052927088E-2</v>
      </c>
      <c r="G6" s="42">
        <v>6.1760040052927088E-2</v>
      </c>
      <c r="H6" s="42">
        <v>1.2161164171409146E-2</v>
      </c>
      <c r="I6" s="42">
        <v>4.1457233534933956E-3</v>
      </c>
      <c r="J6" s="42">
        <v>2.1414781296751079E-3</v>
      </c>
      <c r="K6" s="42">
        <v>1.1997823016371945E-3</v>
      </c>
      <c r="L6" s="42">
        <v>2.0635404230397187E-2</v>
      </c>
      <c r="M6" s="42">
        <v>1.2686506206442178E-2</v>
      </c>
      <c r="N6" s="42">
        <v>2.2706802828054002E-4</v>
      </c>
      <c r="O6" s="42">
        <v>2.895710263869933E-3</v>
      </c>
      <c r="P6" s="42">
        <v>1.2798736708944573E-3</v>
      </c>
      <c r="Q6" s="42">
        <v>1.9752320468140148E-3</v>
      </c>
      <c r="R6" s="42">
        <v>5.273619261148387E-3</v>
      </c>
      <c r="S6" s="42">
        <v>6.340441759103856E-4</v>
      </c>
      <c r="T6" s="42">
        <v>6.340441759103856E-4</v>
      </c>
      <c r="U6" s="42">
        <v>2.6617463004211358E-4</v>
      </c>
      <c r="V6" s="42">
        <v>5.6577385167509219E-5</v>
      </c>
      <c r="W6" s="42">
        <v>3.16063006496892E-4</v>
      </c>
      <c r="X6" s="42">
        <v>6.9852502505837624E-4</v>
      </c>
      <c r="Y6" s="43">
        <v>6.9852502505837624E-4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6.9852502505837624E-4</v>
      </c>
      <c r="AG6" s="43">
        <v>6.9852502505837624E-4</v>
      </c>
      <c r="AH6" s="43">
        <v>6.9852502505837624E-4</v>
      </c>
      <c r="AI6" s="43">
        <v>6.9852502505837624E-4</v>
      </c>
      <c r="AJ6" s="43">
        <v>6.9852502505837624E-4</v>
      </c>
      <c r="AK6" s="43">
        <v>6.9852502505837624E-4</v>
      </c>
    </row>
    <row r="7" spans="1:38">
      <c r="A7" s="40" t="s">
        <v>1356</v>
      </c>
      <c r="B7" s="41">
        <v>1.9781208530721271E-3</v>
      </c>
      <c r="C7" s="42">
        <v>4.8397668347459143E-2</v>
      </c>
      <c r="D7" s="42">
        <v>0.21754003504631117</v>
      </c>
      <c r="E7" s="42">
        <v>0.21754003504631117</v>
      </c>
      <c r="F7" s="42">
        <v>0.21754003504631117</v>
      </c>
      <c r="G7" s="42">
        <v>0.21754003504631117</v>
      </c>
      <c r="H7" s="42">
        <v>4.2835789578263166E-2</v>
      </c>
      <c r="I7" s="42">
        <v>1.4602658982060049E-2</v>
      </c>
      <c r="J7" s="42">
        <v>7.5430201628950014E-3</v>
      </c>
      <c r="K7" s="42">
        <v>4.2260446029896833E-3</v>
      </c>
      <c r="L7" s="42">
        <v>7.2684968397501021E-2</v>
      </c>
      <c r="M7" s="42">
        <v>4.4686224335339871E-2</v>
      </c>
      <c r="N7" s="42">
        <v>7.9981144422370458E-4</v>
      </c>
      <c r="O7" s="42">
        <v>1.0199684322522924E-2</v>
      </c>
      <c r="P7" s="42">
        <v>4.5081538642563661E-3</v>
      </c>
      <c r="Q7" s="42">
        <v>6.9574444627995792E-3</v>
      </c>
      <c r="R7" s="42">
        <v>1.8575495059717822E-2</v>
      </c>
      <c r="S7" s="42">
        <v>2.2333209649840189E-3</v>
      </c>
      <c r="T7" s="42">
        <v>2.2333209649840189E-3</v>
      </c>
      <c r="U7" s="42">
        <v>9.3755830304154705E-4</v>
      </c>
      <c r="V7" s="42">
        <v>1.9928494770438994E-4</v>
      </c>
      <c r="W7" s="42">
        <v>1.1132822687817815E-3</v>
      </c>
      <c r="X7" s="42">
        <v>2.4604446224727248E-3</v>
      </c>
      <c r="Y7" s="43">
        <v>2.4604446224727248E-3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2.4604446224727248E-3</v>
      </c>
      <c r="AG7" s="43">
        <v>2.4604446224727248E-3</v>
      </c>
      <c r="AH7" s="43">
        <v>2.4604446224727248E-3</v>
      </c>
      <c r="AI7" s="43">
        <v>2.4604446224727248E-3</v>
      </c>
      <c r="AJ7" s="43">
        <v>2.4604446224727248E-3</v>
      </c>
      <c r="AK7" s="43">
        <v>2.4604446224727248E-3</v>
      </c>
    </row>
    <row r="8" spans="1:38">
      <c r="A8" s="40" t="s">
        <v>1357</v>
      </c>
      <c r="B8" s="41">
        <v>0.10042158516020237</v>
      </c>
      <c r="C8" s="42">
        <v>0.35659094699623067</v>
      </c>
      <c r="D8" s="42">
        <v>0.22036592315206774</v>
      </c>
      <c r="E8" s="42">
        <v>0.22036592315206774</v>
      </c>
      <c r="F8" s="42">
        <v>0.22036592315206774</v>
      </c>
      <c r="G8" s="42">
        <v>0.22036592315206774</v>
      </c>
      <c r="H8" s="42">
        <v>0.23499999999999999</v>
      </c>
      <c r="I8" s="42">
        <v>0.11211835898503479</v>
      </c>
      <c r="J8" s="42">
        <v>0.13372696639446283</v>
      </c>
      <c r="K8" s="42">
        <v>0.24716215480145975</v>
      </c>
      <c r="L8" s="42">
        <v>0.18894948479517468</v>
      </c>
      <c r="M8" s="42">
        <v>0.13358601485148516</v>
      </c>
      <c r="N8" s="42">
        <v>0.30099999999999999</v>
      </c>
      <c r="O8" s="42">
        <v>0.32600000000000001</v>
      </c>
      <c r="P8" s="42">
        <v>0.14108375588001709</v>
      </c>
      <c r="Q8" s="42">
        <v>0.14457355843016881</v>
      </c>
      <c r="R8" s="42">
        <v>0.13844433699987913</v>
      </c>
      <c r="S8" s="42">
        <v>0.42716319824753601</v>
      </c>
      <c r="T8" s="42">
        <v>0.42716319824753562</v>
      </c>
      <c r="U8" s="42">
        <v>0.27138065834480918</v>
      </c>
      <c r="V8" s="42">
        <v>0.39340969162995593</v>
      </c>
      <c r="W8" s="42">
        <v>0.31014192274466246</v>
      </c>
      <c r="X8" s="42">
        <v>0.34518351054434987</v>
      </c>
      <c r="Y8" s="43">
        <v>0.34518351054434987</v>
      </c>
      <c r="Z8" s="43">
        <v>8.4000000000000005E-2</v>
      </c>
      <c r="AA8" s="43">
        <v>8.4000000000000005E-2</v>
      </c>
      <c r="AB8" s="43">
        <v>8.4000000000000005E-2</v>
      </c>
      <c r="AC8" s="43">
        <v>8.4000000000000005E-2</v>
      </c>
      <c r="AD8" s="43">
        <v>8.4000000000000005E-2</v>
      </c>
      <c r="AE8" s="43">
        <v>8.4000000000000005E-2</v>
      </c>
      <c r="AF8" s="43">
        <v>0.34518351054434987</v>
      </c>
      <c r="AG8" s="43">
        <v>0.34518351054434987</v>
      </c>
      <c r="AH8" s="43">
        <v>0.34518351054434987</v>
      </c>
      <c r="AI8" s="43">
        <v>0.34518351054434987</v>
      </c>
      <c r="AJ8" s="43">
        <v>0.34518351054434987</v>
      </c>
      <c r="AK8" s="43">
        <v>0.34518351054434987</v>
      </c>
    </row>
    <row r="9" spans="1:38">
      <c r="A9" s="40" t="s">
        <v>1358</v>
      </c>
      <c r="B9" s="41">
        <v>0.61314403029725661</v>
      </c>
      <c r="C9" s="42">
        <v>0.30610518347046345</v>
      </c>
      <c r="D9" s="42">
        <v>0.28032880210029287</v>
      </c>
      <c r="E9" s="42">
        <v>0.28032880210029287</v>
      </c>
      <c r="F9" s="42">
        <v>0.28032880210029287</v>
      </c>
      <c r="G9" s="42">
        <v>0.28032880210029287</v>
      </c>
      <c r="H9" s="42">
        <v>0.48872474166466784</v>
      </c>
      <c r="I9" s="42">
        <v>0.67490558590441774</v>
      </c>
      <c r="J9" s="42">
        <v>0.53962031146595435</v>
      </c>
      <c r="K9" s="42">
        <v>0.3928036804836863</v>
      </c>
      <c r="L9" s="42">
        <v>9.9458054284996322E-2</v>
      </c>
      <c r="M9" s="42">
        <v>0.61062477181311881</v>
      </c>
      <c r="N9" s="42">
        <v>0.36399209917992192</v>
      </c>
      <c r="O9" s="42">
        <v>0.32862842542558168</v>
      </c>
      <c r="P9" s="42">
        <v>0.59621131406927719</v>
      </c>
      <c r="Q9" s="42">
        <v>0.54575539574654686</v>
      </c>
      <c r="R9" s="42">
        <v>0.47703477335912003</v>
      </c>
      <c r="S9" s="42">
        <v>0.17013407813070458</v>
      </c>
      <c r="T9" s="42">
        <v>0.17013407813070458</v>
      </c>
      <c r="U9" s="42">
        <v>0.39986637777086764</v>
      </c>
      <c r="V9" s="42">
        <v>0.24695242760646119</v>
      </c>
      <c r="W9" s="42">
        <v>0.31549933308651124</v>
      </c>
      <c r="X9" s="42">
        <v>0.24074180225370012</v>
      </c>
      <c r="Y9" s="43">
        <v>0.38150269101699097</v>
      </c>
      <c r="Z9" s="43">
        <v>0.81799999999999995</v>
      </c>
      <c r="AA9" s="43">
        <v>0.81799999999999995</v>
      </c>
      <c r="AB9" s="43">
        <v>0.81799999999999995</v>
      </c>
      <c r="AC9" s="43">
        <v>0.81799999999999995</v>
      </c>
      <c r="AD9" s="43">
        <v>0.81799999999999995</v>
      </c>
      <c r="AE9" s="43">
        <v>0.81799999999999995</v>
      </c>
      <c r="AF9" s="43">
        <v>0.38150269101699097</v>
      </c>
      <c r="AG9" s="43">
        <v>0.38150269101699097</v>
      </c>
      <c r="AH9" s="43">
        <v>0.38150269101699097</v>
      </c>
      <c r="AI9" s="43">
        <v>0.38150269101699097</v>
      </c>
      <c r="AJ9" s="43">
        <v>0.38150269101699097</v>
      </c>
      <c r="AK9" s="43">
        <v>0.38150269101699097</v>
      </c>
    </row>
    <row r="10" spans="1:38">
      <c r="A10" s="40" t="s">
        <v>1359</v>
      </c>
      <c r="B10" s="41">
        <v>6.9595107621520325E-2</v>
      </c>
      <c r="C10" s="42">
        <v>4.9134394075853105E-3</v>
      </c>
      <c r="D10" s="42">
        <v>7.5799820905242564E-3</v>
      </c>
      <c r="E10" s="42">
        <v>7.5799820905242564E-3</v>
      </c>
      <c r="F10" s="42">
        <v>7.5799820905242564E-3</v>
      </c>
      <c r="G10" s="42">
        <v>7.5799820905242564E-3</v>
      </c>
      <c r="H10" s="42">
        <v>4.5464140081554319E-2</v>
      </c>
      <c r="I10" s="42">
        <v>7.0263109336336171E-2</v>
      </c>
      <c r="J10" s="42">
        <v>6.0990862451048844E-2</v>
      </c>
      <c r="K10" s="42">
        <v>4.6132686965521003E-2</v>
      </c>
      <c r="L10" s="42">
        <v>1.1139733601407392E-2</v>
      </c>
      <c r="M10" s="42">
        <v>7.0147161200495051E-2</v>
      </c>
      <c r="N10" s="42">
        <v>4.4999999999999998E-2</v>
      </c>
      <c r="O10" s="42">
        <v>3.6999999999999998E-2</v>
      </c>
      <c r="P10" s="42">
        <v>6.7942452196224579E-2</v>
      </c>
      <c r="Q10" s="42">
        <v>6.3648322736242061E-2</v>
      </c>
      <c r="R10" s="42">
        <v>5.5161368306539345E-2</v>
      </c>
      <c r="S10" s="42">
        <v>1.9255202628696604E-2</v>
      </c>
      <c r="T10" s="42">
        <v>1.9255202628696604E-2</v>
      </c>
      <c r="U10" s="42">
        <v>4.2821287370618813E-2</v>
      </c>
      <c r="V10" s="42">
        <v>2.8986784140969158E-2</v>
      </c>
      <c r="W10" s="42">
        <v>3.7085030235715168E-2</v>
      </c>
      <c r="X10" s="42">
        <v>2.7938111554629275E-2</v>
      </c>
      <c r="Y10" s="43">
        <v>2.7938111554629275E-2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  <c r="AE10" s="43">
        <v>0</v>
      </c>
      <c r="AF10" s="43">
        <v>2.7938111554629275E-2</v>
      </c>
      <c r="AG10" s="43">
        <v>2.7938111554629275E-2</v>
      </c>
      <c r="AH10" s="43">
        <v>2.7938111554629275E-2</v>
      </c>
      <c r="AI10" s="43">
        <v>2.7938111554629275E-2</v>
      </c>
      <c r="AJ10" s="43">
        <v>2.7938111554629275E-2</v>
      </c>
      <c r="AK10" s="43">
        <v>2.7938111554629275E-2</v>
      </c>
    </row>
    <row r="11" spans="1:38">
      <c r="A11" s="40" t="s">
        <v>1360</v>
      </c>
      <c r="B11" s="41">
        <v>6.8861634755110923E-2</v>
      </c>
      <c r="C11" s="42">
        <v>2.8249774842389677E-3</v>
      </c>
      <c r="D11" s="42">
        <v>4.3964710192119817E-3</v>
      </c>
      <c r="E11" s="42">
        <v>4.3964710192119817E-3</v>
      </c>
      <c r="F11" s="42">
        <v>4.3964710192119817E-3</v>
      </c>
      <c r="G11" s="42">
        <v>4.3964710192119817E-3</v>
      </c>
      <c r="H11" s="42">
        <v>3.0331014631806184E-2</v>
      </c>
      <c r="I11" s="42">
        <v>3.7436659301560878E-2</v>
      </c>
      <c r="J11" s="42">
        <v>8.0718557420843329E-2</v>
      </c>
      <c r="K11" s="42">
        <v>0.21320741870472248</v>
      </c>
      <c r="L11" s="42">
        <v>1.4491706458909275E-2</v>
      </c>
      <c r="M11" s="42">
        <v>3.7015102877475246E-2</v>
      </c>
      <c r="N11" s="42">
        <v>2.5078774285871536E-2</v>
      </c>
      <c r="O11" s="42">
        <v>6.0852204695715548E-2</v>
      </c>
      <c r="P11" s="42">
        <v>4.0703463864622154E-2</v>
      </c>
      <c r="Q11" s="42">
        <v>3.6998465248848943E-2</v>
      </c>
      <c r="R11" s="42">
        <v>3.9015472017406017E-2</v>
      </c>
      <c r="S11" s="42">
        <v>1.1234027017159547E-2</v>
      </c>
      <c r="T11" s="42">
        <v>1.1234027017159547E-2</v>
      </c>
      <c r="U11" s="42">
        <v>2.2872151392652484E-2</v>
      </c>
      <c r="V11" s="42">
        <v>1.9309838472834066E-2</v>
      </c>
      <c r="W11" s="42">
        <v>0.11111069974083673</v>
      </c>
      <c r="X11" s="42">
        <v>3.6901692041400265E-2</v>
      </c>
      <c r="Y11" s="43">
        <v>3.6901692041400265E-2</v>
      </c>
      <c r="Z11" s="43">
        <v>0.04</v>
      </c>
      <c r="AA11" s="43">
        <v>0.04</v>
      </c>
      <c r="AB11" s="43">
        <v>0.04</v>
      </c>
      <c r="AC11" s="43">
        <v>0.04</v>
      </c>
      <c r="AD11" s="43">
        <v>0.04</v>
      </c>
      <c r="AE11" s="43">
        <v>0.04</v>
      </c>
      <c r="AF11" s="43">
        <v>3.6901692041400265E-2</v>
      </c>
      <c r="AG11" s="43">
        <v>3.6901692041400265E-2</v>
      </c>
      <c r="AH11" s="43">
        <v>3.6901692041400265E-2</v>
      </c>
      <c r="AI11" s="43">
        <v>3.6901692041400265E-2</v>
      </c>
      <c r="AJ11" s="43">
        <v>3.6901692041400265E-2</v>
      </c>
      <c r="AK11" s="43">
        <v>3.6901692041400265E-2</v>
      </c>
    </row>
    <row r="12" spans="1:38">
      <c r="A12" s="40" t="s">
        <v>1361</v>
      </c>
      <c r="B12" s="41">
        <v>0.12150084317032041</v>
      </c>
      <c r="C12" s="42">
        <v>1.7772440708495943E-2</v>
      </c>
      <c r="D12" s="42">
        <v>5.8409312927385215E-3</v>
      </c>
      <c r="E12" s="42">
        <v>5.8409312927385215E-3</v>
      </c>
      <c r="F12" s="42">
        <v>5.8409312927385215E-3</v>
      </c>
      <c r="G12" s="42">
        <v>5.8409312927385215E-3</v>
      </c>
      <c r="H12" s="42">
        <v>7.1999999999999995E-2</v>
      </c>
      <c r="I12" s="42">
        <v>4.7969076018300784E-2</v>
      </c>
      <c r="J12" s="42">
        <v>0.11852706353784037</v>
      </c>
      <c r="K12" s="42">
        <v>3.8711258783158127E-2</v>
      </c>
      <c r="L12" s="42">
        <v>0.50002010555415932</v>
      </c>
      <c r="M12" s="42">
        <v>4.9698329207920793E-3</v>
      </c>
      <c r="N12" s="42">
        <v>0.16</v>
      </c>
      <c r="O12" s="42">
        <v>0.13</v>
      </c>
      <c r="P12" s="42">
        <v>4.7345592278086636E-2</v>
      </c>
      <c r="Q12" s="42">
        <v>6.989695242271432E-2</v>
      </c>
      <c r="R12" s="42">
        <v>0.18427414480841292</v>
      </c>
      <c r="S12" s="42">
        <v>1.285140562248996E-2</v>
      </c>
      <c r="T12" s="42">
        <v>1.285140562248996E-2</v>
      </c>
      <c r="U12" s="42">
        <v>1.5323619563768822E-2</v>
      </c>
      <c r="V12" s="42">
        <v>3.6698972099853157E-2</v>
      </c>
      <c r="W12" s="42">
        <v>1.1334073799827225E-2</v>
      </c>
      <c r="X12" s="42">
        <v>5.7381044897382459E-2</v>
      </c>
      <c r="Y12" s="43">
        <v>5.7381044897382459E-2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5.7381044897382459E-2</v>
      </c>
      <c r="AG12" s="43">
        <v>5.7381044897382459E-2</v>
      </c>
      <c r="AH12" s="43">
        <v>5.7381044897382459E-2</v>
      </c>
      <c r="AI12" s="43">
        <v>5.7381044897382459E-2</v>
      </c>
      <c r="AJ12" s="43">
        <v>5.7381044897382459E-2</v>
      </c>
      <c r="AK12" s="43">
        <v>5.7381044897382459E-2</v>
      </c>
    </row>
    <row r="13" spans="1:38">
      <c r="A13" s="40" t="s">
        <v>1362</v>
      </c>
      <c r="B13" s="41">
        <v>1.5175548060708264E-3</v>
      </c>
      <c r="C13" s="42">
        <v>5.9680256179325526E-4</v>
      </c>
      <c r="D13" s="42">
        <v>4.7618161836535328E-4</v>
      </c>
      <c r="E13" s="42">
        <v>4.7618161836535328E-4</v>
      </c>
      <c r="F13" s="42">
        <v>4.7618161836535328E-4</v>
      </c>
      <c r="G13" s="42">
        <v>4.7618161836535328E-4</v>
      </c>
      <c r="H13" s="42">
        <v>5.1549973614775724E-3</v>
      </c>
      <c r="I13" s="42">
        <v>1.8910817242863969E-3</v>
      </c>
      <c r="J13" s="42">
        <v>8.3656367444825599E-3</v>
      </c>
      <c r="K13" s="42">
        <v>1.4106111443978428E-3</v>
      </c>
      <c r="L13" s="42">
        <v>9.1973711987936653E-4</v>
      </c>
      <c r="M13" s="42">
        <v>2.0000000000000004E-2</v>
      </c>
      <c r="N13" s="42">
        <v>1.2E-2</v>
      </c>
      <c r="O13" s="42">
        <v>1.5689686709354989E-2</v>
      </c>
      <c r="P13" s="42">
        <v>1.4000000000000002E-2</v>
      </c>
      <c r="Q13" s="42">
        <v>2.9493505810129356E-2</v>
      </c>
      <c r="R13" s="42">
        <v>1.356889157500302E-2</v>
      </c>
      <c r="S13" s="42">
        <v>8.8101204819277107E-3</v>
      </c>
      <c r="T13" s="42">
        <v>8.8101204819277107E-3</v>
      </c>
      <c r="U13" s="42">
        <v>9.924525343165562E-3</v>
      </c>
      <c r="V13" s="42">
        <v>2.9522255506607927E-3</v>
      </c>
      <c r="W13" s="42">
        <v>4.5081673454276194E-4</v>
      </c>
      <c r="X13" s="42">
        <v>1.2913329329895088E-2</v>
      </c>
      <c r="Y13" s="43">
        <v>1.2913329329895088E-2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1.2913329329895088E-2</v>
      </c>
      <c r="AG13" s="43">
        <v>1.2913329329895088E-2</v>
      </c>
      <c r="AH13" s="43">
        <v>1.2913329329895088E-2</v>
      </c>
      <c r="AI13" s="43">
        <v>1.2913329329895088E-2</v>
      </c>
      <c r="AJ13" s="43">
        <v>1.2913329329895088E-2</v>
      </c>
      <c r="AK13" s="43">
        <v>1.2913329329895088E-2</v>
      </c>
    </row>
    <row r="14" spans="1:38">
      <c r="A14" s="40" t="s">
        <v>1363</v>
      </c>
      <c r="B14" s="41">
        <v>1.5175548060708264E-3</v>
      </c>
      <c r="C14" s="42">
        <v>5.9680256179325526E-4</v>
      </c>
      <c r="D14" s="42">
        <v>4.7618161836535328E-4</v>
      </c>
      <c r="E14" s="42">
        <v>4.7618161836535328E-4</v>
      </c>
      <c r="F14" s="42">
        <v>4.7618161836535328E-4</v>
      </c>
      <c r="G14" s="42">
        <v>4.7618161836535328E-4</v>
      </c>
      <c r="H14" s="42">
        <v>5.1549973614775724E-3</v>
      </c>
      <c r="I14" s="42">
        <v>1.8910817242863969E-3</v>
      </c>
      <c r="J14" s="42">
        <v>8.3656367444825599E-3</v>
      </c>
      <c r="K14" s="42">
        <v>1.4106111443978428E-3</v>
      </c>
      <c r="L14" s="42">
        <v>9.1973711987936653E-4</v>
      </c>
      <c r="M14" s="42">
        <v>3.2000000000000002E-3</v>
      </c>
      <c r="N14" s="42">
        <v>4.0000000000000008E-2</v>
      </c>
      <c r="O14" s="42">
        <v>1.5689686709354989E-2</v>
      </c>
      <c r="P14" s="42">
        <v>1.4000000000000002E-2</v>
      </c>
      <c r="Q14" s="42">
        <v>2.9493505810129356E-2</v>
      </c>
      <c r="R14" s="42">
        <v>1.356889157500302E-2</v>
      </c>
      <c r="S14" s="42">
        <v>8.8101204819277107E-3</v>
      </c>
      <c r="T14" s="42">
        <v>8.8101204819277107E-3</v>
      </c>
      <c r="U14" s="42">
        <v>9.924525343165562E-3</v>
      </c>
      <c r="V14" s="42">
        <v>2.9522255506607927E-3</v>
      </c>
      <c r="W14" s="42">
        <v>4.5081673454276194E-4</v>
      </c>
      <c r="X14" s="42">
        <v>1.2913329329895088E-2</v>
      </c>
      <c r="Y14" s="43">
        <v>1.2913329329895088E-2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1.2913329329895088E-2</v>
      </c>
      <c r="AG14" s="43">
        <v>1.2913329329895088E-2</v>
      </c>
      <c r="AH14" s="43">
        <v>1.2913329329895088E-2</v>
      </c>
      <c r="AI14" s="43">
        <v>1.2913329329895088E-2</v>
      </c>
      <c r="AJ14" s="43">
        <v>1.2913329329895088E-2</v>
      </c>
      <c r="AK14" s="43">
        <v>1.2913329329895088E-2</v>
      </c>
    </row>
    <row r="15" spans="1:38">
      <c r="A15" s="40" t="s">
        <v>1364</v>
      </c>
      <c r="B15" s="41">
        <v>1.5175548060708264E-3</v>
      </c>
      <c r="C15" s="42">
        <v>5.9680256179325526E-4</v>
      </c>
      <c r="D15" s="42">
        <v>4.7618161836535328E-4</v>
      </c>
      <c r="E15" s="42">
        <v>4.7618161836535328E-4</v>
      </c>
      <c r="F15" s="42">
        <v>4.7618161836535328E-4</v>
      </c>
      <c r="G15" s="42">
        <v>4.7618161836535328E-4</v>
      </c>
      <c r="H15" s="42">
        <v>5.1549973614775724E-3</v>
      </c>
      <c r="I15" s="42">
        <v>1.8910817242863969E-3</v>
      </c>
      <c r="J15" s="42">
        <v>8.3656367444825599E-3</v>
      </c>
      <c r="K15" s="42">
        <v>1.4106111443978428E-3</v>
      </c>
      <c r="L15" s="42">
        <v>9.1973711987936653E-4</v>
      </c>
      <c r="M15" s="42">
        <v>3.2000000000000002E-3</v>
      </c>
      <c r="N15" s="42">
        <v>1.72E-2</v>
      </c>
      <c r="O15" s="42">
        <v>1.5689686709354989E-2</v>
      </c>
      <c r="P15" s="42">
        <v>4.0000000000000008E-2</v>
      </c>
      <c r="Q15" s="42">
        <v>2.9493505810129356E-2</v>
      </c>
      <c r="R15" s="42">
        <v>1.356889157500302E-2</v>
      </c>
      <c r="S15" s="42">
        <v>8.8101204819277107E-3</v>
      </c>
      <c r="T15" s="42">
        <v>8.8101204819277107E-3</v>
      </c>
      <c r="U15" s="42">
        <v>9.924525343165562E-3</v>
      </c>
      <c r="V15" s="42">
        <v>2.9522255506607927E-3</v>
      </c>
      <c r="W15" s="42">
        <v>4.5081673454276194E-4</v>
      </c>
      <c r="X15" s="42">
        <v>1.2913329329895088E-2</v>
      </c>
      <c r="Y15" s="43">
        <v>1.2913329329895088E-2</v>
      </c>
      <c r="Z15" s="43">
        <v>1.2E-2</v>
      </c>
      <c r="AA15" s="43">
        <v>1.2E-2</v>
      </c>
      <c r="AB15" s="43">
        <v>1.2E-2</v>
      </c>
      <c r="AC15" s="43">
        <v>1.2E-2</v>
      </c>
      <c r="AD15" s="43">
        <v>1.2E-2</v>
      </c>
      <c r="AE15" s="43">
        <v>1.2E-2</v>
      </c>
      <c r="AF15" s="43">
        <v>1.2913329329895088E-2</v>
      </c>
      <c r="AG15" s="43">
        <v>1.2913329329895088E-2</v>
      </c>
      <c r="AH15" s="43">
        <v>1.2913329329895088E-2</v>
      </c>
      <c r="AI15" s="43">
        <v>1.2913329329895088E-2</v>
      </c>
      <c r="AJ15" s="43">
        <v>1.2913329329895088E-2</v>
      </c>
      <c r="AK15" s="43">
        <v>1.2913329329895088E-2</v>
      </c>
    </row>
    <row r="16" spans="1:38">
      <c r="A16" s="40" t="s">
        <v>1365</v>
      </c>
      <c r="B16" s="41">
        <v>1.7959527824620576E-2</v>
      </c>
      <c r="C16" s="42">
        <v>7.1140464992161187E-2</v>
      </c>
      <c r="D16" s="42">
        <v>4.4059345490068388E-2</v>
      </c>
      <c r="E16" s="42">
        <v>4.4059345490068388E-2</v>
      </c>
      <c r="F16" s="42">
        <v>4.4059345490068388E-2</v>
      </c>
      <c r="G16" s="42">
        <v>4.4059345490068388E-2</v>
      </c>
      <c r="H16" s="42">
        <v>2.6673063084672585E-2</v>
      </c>
      <c r="I16" s="42">
        <v>2.2365003288275287E-2</v>
      </c>
      <c r="J16" s="42">
        <v>2.6189247442397014E-2</v>
      </c>
      <c r="K16" s="42">
        <v>4.9281006590772919E-2</v>
      </c>
      <c r="L16" s="42">
        <v>3.7499371701432527E-2</v>
      </c>
      <c r="M16" s="42">
        <v>2.6516089108910897E-2</v>
      </c>
      <c r="N16" s="42">
        <v>2.4191617590401237E-2</v>
      </c>
      <c r="O16" s="42">
        <v>3.8025925347493369E-2</v>
      </c>
      <c r="P16" s="42">
        <v>2.6293603763210945E-2</v>
      </c>
      <c r="Q16" s="42">
        <v>2.8458671344003508E-2</v>
      </c>
      <c r="R16" s="42">
        <v>2.4362383657681619E-2</v>
      </c>
      <c r="S16" s="42">
        <v>7.8554216867469884E-2</v>
      </c>
      <c r="T16" s="42">
        <v>7.8554216867469884E-2</v>
      </c>
      <c r="U16" s="42">
        <v>5.1919061792012791E-2</v>
      </c>
      <c r="V16" s="42">
        <v>6.7606461086637301E-2</v>
      </c>
      <c r="W16" s="42">
        <v>6.1572257188695551E-2</v>
      </c>
      <c r="X16" s="42">
        <v>6.5964887491610447E-2</v>
      </c>
      <c r="Y16" s="43">
        <v>6.5964887491610447E-2</v>
      </c>
      <c r="Z16" s="43">
        <v>4.5999999999999999E-2</v>
      </c>
      <c r="AA16" s="43">
        <v>4.5999999999999999E-2</v>
      </c>
      <c r="AB16" s="43">
        <v>4.5999999999999999E-2</v>
      </c>
      <c r="AC16" s="43">
        <v>4.5999999999999999E-2</v>
      </c>
      <c r="AD16" s="43">
        <v>4.5999999999999999E-2</v>
      </c>
      <c r="AE16" s="43">
        <v>4.5999999999999999E-2</v>
      </c>
      <c r="AF16" s="43">
        <v>6.5964887491610447E-2</v>
      </c>
      <c r="AG16" s="43">
        <v>6.5964887491610447E-2</v>
      </c>
      <c r="AH16" s="43">
        <v>6.5964887491610447E-2</v>
      </c>
      <c r="AI16" s="43">
        <v>6.5964887491610447E-2</v>
      </c>
      <c r="AJ16" s="43">
        <v>6.5964887491610447E-2</v>
      </c>
      <c r="AK16" s="43">
        <v>6.5964887491610447E-2</v>
      </c>
    </row>
    <row r="17" spans="1:37">
      <c r="A17" s="40" t="s">
        <v>1366</v>
      </c>
      <c r="B17" s="41">
        <v>0</v>
      </c>
      <c r="C17" s="42">
        <v>0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</row>
    <row r="18" spans="1:37">
      <c r="A18" s="40" t="s">
        <v>1367</v>
      </c>
      <c r="B18" s="41">
        <v>0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  <c r="AE18" s="43">
        <v>0</v>
      </c>
      <c r="AF18" s="43">
        <v>0</v>
      </c>
      <c r="AG18" s="43">
        <v>0</v>
      </c>
      <c r="AH18" s="43">
        <v>0</v>
      </c>
      <c r="AI18" s="43">
        <v>0</v>
      </c>
      <c r="AJ18" s="43">
        <v>0</v>
      </c>
      <c r="AK18" s="43">
        <v>0</v>
      </c>
    </row>
    <row r="19" spans="1:37">
      <c r="A19" s="40" t="s">
        <v>1368</v>
      </c>
      <c r="B19" s="41">
        <v>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0.24844103687477181</v>
      </c>
      <c r="T19" s="44">
        <v>0</v>
      </c>
      <c r="U19" s="42">
        <v>0</v>
      </c>
      <c r="V19" s="42">
        <v>0</v>
      </c>
      <c r="W19" s="42">
        <v>0</v>
      </c>
      <c r="X19" s="42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0</v>
      </c>
      <c r="AE19" s="43">
        <v>0</v>
      </c>
      <c r="AF19" s="43">
        <v>0</v>
      </c>
      <c r="AG19" s="43">
        <v>0</v>
      </c>
      <c r="AH19" s="43">
        <v>0</v>
      </c>
      <c r="AI19" s="43">
        <v>0</v>
      </c>
      <c r="AJ19" s="43">
        <v>0</v>
      </c>
      <c r="AK19" s="43">
        <v>0</v>
      </c>
    </row>
    <row r="20" spans="1:37">
      <c r="A20" s="40" t="s">
        <v>1369</v>
      </c>
      <c r="B20" s="41">
        <v>0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0.24844103687477181</v>
      </c>
      <c r="U20" s="42">
        <v>0</v>
      </c>
      <c r="V20" s="42">
        <v>0</v>
      </c>
      <c r="W20" s="42">
        <v>0</v>
      </c>
      <c r="X20" s="42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  <c r="AE20" s="43">
        <v>0</v>
      </c>
      <c r="AF20" s="43">
        <v>0</v>
      </c>
      <c r="AG20" s="43">
        <v>0</v>
      </c>
      <c r="AH20" s="43">
        <v>0</v>
      </c>
      <c r="AI20" s="43">
        <v>0</v>
      </c>
      <c r="AJ20" s="43">
        <v>0</v>
      </c>
      <c r="AK20" s="43">
        <v>0</v>
      </c>
    </row>
    <row r="21" spans="1:37">
      <c r="A21" s="40" t="s">
        <v>1370</v>
      </c>
      <c r="B21" s="41">
        <v>0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1.8925325397313552E-6</v>
      </c>
      <c r="J21" s="42">
        <v>0</v>
      </c>
      <c r="K21" s="42">
        <v>0</v>
      </c>
      <c r="L21" s="42">
        <v>0</v>
      </c>
      <c r="M21" s="42">
        <v>0</v>
      </c>
      <c r="N21" s="42">
        <v>2.7189168363696407E-3</v>
      </c>
      <c r="O21" s="42">
        <v>2.082357228382529E-4</v>
      </c>
      <c r="P21" s="42">
        <v>0</v>
      </c>
      <c r="Q21" s="42">
        <v>6.4898048673536508E-3</v>
      </c>
      <c r="R21" s="42">
        <v>2.7317780732503327E-3</v>
      </c>
      <c r="S21" s="42">
        <v>1.1829134720700986E-3</v>
      </c>
      <c r="T21" s="42">
        <v>1.1829134720700986E-3</v>
      </c>
      <c r="U21" s="42">
        <v>0.16232508551374883</v>
      </c>
      <c r="V21" s="42">
        <v>2.3494860499265788E-5</v>
      </c>
      <c r="W21" s="42">
        <v>1.0860175243736889E-4</v>
      </c>
      <c r="X21" s="42">
        <v>4.5921791656363701E-3</v>
      </c>
      <c r="Y21" s="43">
        <v>4.5921791656363701E-3</v>
      </c>
      <c r="Z21" s="43">
        <v>0</v>
      </c>
      <c r="AA21" s="43">
        <v>0</v>
      </c>
      <c r="AB21" s="43">
        <v>0</v>
      </c>
      <c r="AC21" s="43">
        <v>0</v>
      </c>
      <c r="AD21" s="43">
        <v>0</v>
      </c>
      <c r="AE21" s="43">
        <v>0</v>
      </c>
      <c r="AF21" s="43">
        <v>4.5921791656363701E-3</v>
      </c>
      <c r="AG21" s="43">
        <v>4.5921791656363701E-3</v>
      </c>
      <c r="AH21" s="43">
        <v>4.5921791656363701E-3</v>
      </c>
      <c r="AI21" s="43">
        <v>4.5921791656363701E-3</v>
      </c>
      <c r="AJ21" s="43">
        <v>4.5921791656363701E-3</v>
      </c>
      <c r="AK21" s="43">
        <v>4.5921791656363701E-3</v>
      </c>
    </row>
    <row r="22" spans="1:37">
      <c r="A22" s="40" t="s">
        <v>1371</v>
      </c>
      <c r="B22" s="41">
        <v>0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4.3175821539937636E-4</v>
      </c>
      <c r="I22" s="42">
        <v>0</v>
      </c>
      <c r="J22" s="42">
        <v>1.2142922194226041E-5</v>
      </c>
      <c r="K22" s="42">
        <v>0</v>
      </c>
      <c r="L22" s="42">
        <v>5.0263885398341291E-6</v>
      </c>
      <c r="M22" s="42">
        <v>1.1796101485148517E-3</v>
      </c>
      <c r="N22" s="42">
        <v>0</v>
      </c>
      <c r="O22" s="42">
        <v>2.1240043729501797E-4</v>
      </c>
      <c r="P22" s="42">
        <v>0</v>
      </c>
      <c r="Q22" s="42">
        <v>6.1390046042534533E-4</v>
      </c>
      <c r="R22" s="42">
        <v>1.0395261694669407E-3</v>
      </c>
      <c r="S22" s="42">
        <v>0</v>
      </c>
      <c r="T22" s="42">
        <v>0</v>
      </c>
      <c r="U22" s="42">
        <v>1.8391008840122607E-3</v>
      </c>
      <c r="V22" s="42">
        <v>0.18871071953010279</v>
      </c>
      <c r="W22" s="42">
        <v>5.9434777242996419E-3</v>
      </c>
      <c r="X22" s="42">
        <v>3.6370058991840051E-2</v>
      </c>
      <c r="Y22" s="43">
        <v>3.6370058991840051E-2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3.6370058991840051E-2</v>
      </c>
      <c r="AG22" s="43">
        <v>3.6370058991840051E-2</v>
      </c>
      <c r="AH22" s="43">
        <v>3.6370058991840051E-2</v>
      </c>
      <c r="AI22" s="43">
        <v>3.6370058991840051E-2</v>
      </c>
      <c r="AJ22" s="43">
        <v>3.6370058991840051E-2</v>
      </c>
      <c r="AK22" s="43">
        <v>3.6370058991840051E-2</v>
      </c>
    </row>
    <row r="23" spans="1:37">
      <c r="A23" s="40" t="s">
        <v>1372</v>
      </c>
      <c r="B23" s="41">
        <v>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5.7567762053250187E-5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7.2155869888271239E-3</v>
      </c>
      <c r="O23" s="42">
        <v>1.1561247331979801E-2</v>
      </c>
      <c r="P23" s="42">
        <v>3.384446209298063E-3</v>
      </c>
      <c r="Q23" s="42">
        <v>1.1401008550756412E-3</v>
      </c>
      <c r="R23" s="42">
        <v>0</v>
      </c>
      <c r="S23" s="42">
        <v>2.7747353048557867E-4</v>
      </c>
      <c r="T23" s="42">
        <v>2.7747353048557867E-4</v>
      </c>
      <c r="U23" s="42">
        <v>0</v>
      </c>
      <c r="V23" s="42">
        <v>9.0455212922173275E-3</v>
      </c>
      <c r="W23" s="42">
        <v>0.14362088115512772</v>
      </c>
      <c r="X23" s="42">
        <v>4.9454237168391677E-4</v>
      </c>
      <c r="Y23" s="43">
        <v>4.9454237168391677E-4</v>
      </c>
      <c r="Z23" s="43">
        <v>0</v>
      </c>
      <c r="AA23" s="43">
        <v>0</v>
      </c>
      <c r="AB23" s="43">
        <v>0</v>
      </c>
      <c r="AC23" s="43">
        <v>0</v>
      </c>
      <c r="AD23" s="43">
        <v>0</v>
      </c>
      <c r="AE23" s="43">
        <v>0</v>
      </c>
      <c r="AF23" s="43">
        <v>4.9454237168391677E-4</v>
      </c>
      <c r="AG23" s="43">
        <v>4.9454237168391677E-4</v>
      </c>
      <c r="AH23" s="43">
        <v>4.9454237168391677E-4</v>
      </c>
      <c r="AI23" s="43">
        <v>4.9454237168391677E-4</v>
      </c>
      <c r="AJ23" s="43">
        <v>4.9454237168391677E-4</v>
      </c>
      <c r="AK23" s="43">
        <v>4.9454237168391677E-4</v>
      </c>
    </row>
    <row r="24" spans="1:37">
      <c r="A24" s="40" t="s">
        <v>1373</v>
      </c>
      <c r="B24" s="41">
        <v>0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0.14076088876329085</v>
      </c>
      <c r="Y24" s="43">
        <v>0</v>
      </c>
      <c r="Z24" s="43">
        <v>0</v>
      </c>
      <c r="AA24" s="43">
        <v>0</v>
      </c>
      <c r="AB24" s="43">
        <v>0</v>
      </c>
      <c r="AC24" s="43">
        <v>0</v>
      </c>
      <c r="AD24" s="43">
        <v>0</v>
      </c>
      <c r="AE24" s="43">
        <v>0</v>
      </c>
      <c r="AF24" s="43">
        <v>0</v>
      </c>
      <c r="AG24" s="43">
        <v>0</v>
      </c>
      <c r="AH24" s="43">
        <v>0</v>
      </c>
      <c r="AI24" s="43">
        <v>0</v>
      </c>
      <c r="AJ24" s="43">
        <v>0</v>
      </c>
      <c r="AK24" s="43">
        <v>0</v>
      </c>
    </row>
    <row r="25" spans="1:37">
      <c r="A25" s="40" t="s">
        <v>1374</v>
      </c>
      <c r="B25" s="41">
        <v>0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3">
        <v>0</v>
      </c>
      <c r="Z25" s="43">
        <v>0</v>
      </c>
      <c r="AA25" s="43">
        <v>0</v>
      </c>
      <c r="AB25" s="43">
        <v>0</v>
      </c>
      <c r="AC25" s="43">
        <v>0</v>
      </c>
      <c r="AD25" s="43">
        <v>0</v>
      </c>
      <c r="AE25" s="43">
        <v>0</v>
      </c>
      <c r="AF25" s="43">
        <v>0</v>
      </c>
      <c r="AG25" s="43">
        <v>0</v>
      </c>
      <c r="AH25" s="43">
        <v>0</v>
      </c>
      <c r="AI25" s="43">
        <v>0</v>
      </c>
      <c r="AJ25" s="43">
        <v>0</v>
      </c>
      <c r="AK25" s="43">
        <v>0</v>
      </c>
    </row>
    <row r="26" spans="1:37">
      <c r="A26" t="s">
        <v>1376</v>
      </c>
      <c r="B26" s="45">
        <v>0</v>
      </c>
      <c r="C26" s="46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/>
      <c r="AA26" s="45"/>
      <c r="AB26" s="45"/>
      <c r="AC26" s="45"/>
      <c r="AD26" s="45"/>
      <c r="AE26" s="45"/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</row>
    <row r="27" spans="1:37">
      <c r="A27" s="47"/>
      <c r="B27" s="47">
        <f>SUM(B2:B26)</f>
        <v>1</v>
      </c>
      <c r="C27" s="47">
        <f>SUM(C2:C26)</f>
        <v>1</v>
      </c>
      <c r="D27" s="47">
        <f>SUM(D2:D26)</f>
        <v>1</v>
      </c>
      <c r="E27" s="47">
        <f>SUM(E2:E26)</f>
        <v>1</v>
      </c>
      <c r="F27" s="47">
        <f>SUM(F2:F26)</f>
        <v>1</v>
      </c>
      <c r="G27" s="47">
        <f t="shared" ref="G27:AK27" si="0">SUM(G2:G26)</f>
        <v>1</v>
      </c>
      <c r="H27" s="47">
        <f t="shared" si="0"/>
        <v>1.0000000000000002</v>
      </c>
      <c r="I27" s="47">
        <f t="shared" si="0"/>
        <v>1.0000000000000002</v>
      </c>
      <c r="J27" s="47">
        <f t="shared" si="0"/>
        <v>1.0000000000000002</v>
      </c>
      <c r="K27" s="47">
        <f t="shared" si="0"/>
        <v>1</v>
      </c>
      <c r="L27" s="47">
        <f t="shared" si="0"/>
        <v>1</v>
      </c>
      <c r="M27" s="47">
        <f t="shared" si="0"/>
        <v>1</v>
      </c>
      <c r="N27" s="47">
        <f t="shared" si="0"/>
        <v>1.0000000000000002</v>
      </c>
      <c r="O27" s="47">
        <f t="shared" si="0"/>
        <v>1</v>
      </c>
      <c r="P27" s="47">
        <f t="shared" si="0"/>
        <v>1</v>
      </c>
      <c r="Q27" s="47">
        <f t="shared" si="0"/>
        <v>1</v>
      </c>
      <c r="R27" s="47">
        <f t="shared" si="0"/>
        <v>1.0000000000000002</v>
      </c>
      <c r="S27" s="47">
        <f t="shared" si="0"/>
        <v>1.0000000000000007</v>
      </c>
      <c r="T27" s="47">
        <f t="shared" si="0"/>
        <v>1.0000000000000002</v>
      </c>
      <c r="U27" s="47">
        <f t="shared" si="0"/>
        <v>1</v>
      </c>
      <c r="V27" s="47">
        <f t="shared" si="0"/>
        <v>1</v>
      </c>
      <c r="W27" s="47">
        <f t="shared" si="0"/>
        <v>0.99999999999999989</v>
      </c>
      <c r="X27" s="47">
        <f t="shared" si="0"/>
        <v>1</v>
      </c>
      <c r="Y27" s="47">
        <f t="shared" si="0"/>
        <v>1</v>
      </c>
      <c r="Z27" s="47">
        <f>SUM(Z3:Z26)</f>
        <v>1</v>
      </c>
      <c r="AA27" s="47">
        <f t="shared" ref="AA27:AE27" si="1">SUM(AA3:AA26)</f>
        <v>1</v>
      </c>
      <c r="AB27" s="47">
        <f t="shared" si="1"/>
        <v>1</v>
      </c>
      <c r="AC27" s="47">
        <f t="shared" si="1"/>
        <v>1</v>
      </c>
      <c r="AD27" s="47">
        <f t="shared" si="1"/>
        <v>1</v>
      </c>
      <c r="AE27" s="47">
        <f t="shared" si="1"/>
        <v>1</v>
      </c>
      <c r="AF27" s="47">
        <f t="shared" si="0"/>
        <v>1</v>
      </c>
      <c r="AG27" s="47">
        <f t="shared" si="0"/>
        <v>1</v>
      </c>
      <c r="AH27" s="47">
        <f t="shared" si="0"/>
        <v>1</v>
      </c>
      <c r="AI27" s="47">
        <f t="shared" si="0"/>
        <v>1</v>
      </c>
      <c r="AJ27" s="47">
        <f t="shared" si="0"/>
        <v>1</v>
      </c>
      <c r="AK27" s="47">
        <f t="shared" si="0"/>
        <v>1</v>
      </c>
    </row>
    <row r="28" spans="1:37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</row>
    <row r="30" spans="1:37">
      <c r="B30" t="s">
        <v>1351</v>
      </c>
      <c r="C30" t="s">
        <v>1352</v>
      </c>
      <c r="D30" t="s">
        <v>1353</v>
      </c>
      <c r="E30" t="s">
        <v>1354</v>
      </c>
      <c r="F30" t="s">
        <v>1355</v>
      </c>
      <c r="G30" t="s">
        <v>1356</v>
      </c>
      <c r="H30" t="s">
        <v>1357</v>
      </c>
      <c r="I30" t="s">
        <v>1358</v>
      </c>
      <c r="J30" t="s">
        <v>1359</v>
      </c>
      <c r="K30" t="s">
        <v>1360</v>
      </c>
      <c r="L30" t="s">
        <v>1361</v>
      </c>
      <c r="M30" t="s">
        <v>1362</v>
      </c>
      <c r="N30" t="s">
        <v>1363</v>
      </c>
      <c r="O30" t="s">
        <v>1364</v>
      </c>
      <c r="P30" t="s">
        <v>1365</v>
      </c>
      <c r="Q30" t="s">
        <v>1366</v>
      </c>
      <c r="R30" t="s">
        <v>1367</v>
      </c>
      <c r="S30" t="s">
        <v>1368</v>
      </c>
      <c r="T30" t="s">
        <v>1369</v>
      </c>
      <c r="U30" t="s">
        <v>1370</v>
      </c>
      <c r="V30" t="s">
        <v>1371</v>
      </c>
      <c r="W30" t="s">
        <v>1372</v>
      </c>
      <c r="X30" t="s">
        <v>1373</v>
      </c>
      <c r="Y30" t="s">
        <v>1374</v>
      </c>
      <c r="Z30" s="17" t="s">
        <v>280</v>
      </c>
      <c r="AA30" s="17" t="s">
        <v>281</v>
      </c>
      <c r="AB30" s="17" t="s">
        <v>282</v>
      </c>
      <c r="AC30" s="17" t="s">
        <v>283</v>
      </c>
      <c r="AD30" s="17" t="s">
        <v>284</v>
      </c>
      <c r="AE30" s="17" t="s">
        <v>285</v>
      </c>
      <c r="AF30" t="s">
        <v>1375</v>
      </c>
      <c r="AG30" t="s">
        <v>668</v>
      </c>
      <c r="AH30" t="s">
        <v>669</v>
      </c>
      <c r="AI30" t="s">
        <v>670</v>
      </c>
      <c r="AJ30" t="s">
        <v>671</v>
      </c>
      <c r="AK30" t="s">
        <v>672</v>
      </c>
    </row>
    <row r="31" spans="1:37">
      <c r="A31" s="11" t="s">
        <v>258</v>
      </c>
      <c r="B31" s="48">
        <f>B2</f>
        <v>0</v>
      </c>
      <c r="C31" s="48">
        <f t="shared" ref="C31:AK31" si="2">C2</f>
        <v>0</v>
      </c>
      <c r="D31" s="48">
        <f t="shared" si="2"/>
        <v>0</v>
      </c>
      <c r="E31" s="48">
        <f t="shared" si="2"/>
        <v>0</v>
      </c>
      <c r="F31" s="48">
        <f t="shared" si="2"/>
        <v>0</v>
      </c>
      <c r="G31" s="48">
        <f t="shared" si="2"/>
        <v>0</v>
      </c>
      <c r="H31" s="48">
        <f t="shared" si="2"/>
        <v>0</v>
      </c>
      <c r="I31" s="48">
        <f t="shared" si="2"/>
        <v>0</v>
      </c>
      <c r="J31" s="48">
        <f t="shared" si="2"/>
        <v>0</v>
      </c>
      <c r="K31" s="48">
        <f t="shared" si="2"/>
        <v>0</v>
      </c>
      <c r="L31" s="48">
        <f t="shared" si="2"/>
        <v>0</v>
      </c>
      <c r="M31" s="48">
        <f t="shared" si="2"/>
        <v>0</v>
      </c>
      <c r="N31" s="48">
        <f t="shared" si="2"/>
        <v>0</v>
      </c>
      <c r="O31" s="48">
        <f t="shared" si="2"/>
        <v>0</v>
      </c>
      <c r="P31" s="48">
        <f t="shared" si="2"/>
        <v>0</v>
      </c>
      <c r="Q31" s="48">
        <f t="shared" si="2"/>
        <v>0</v>
      </c>
      <c r="R31" s="48">
        <f t="shared" si="2"/>
        <v>0</v>
      </c>
      <c r="S31" s="48">
        <f t="shared" si="2"/>
        <v>0</v>
      </c>
      <c r="T31" s="48">
        <f t="shared" si="2"/>
        <v>0</v>
      </c>
      <c r="U31" s="48">
        <f t="shared" si="2"/>
        <v>0</v>
      </c>
      <c r="V31" s="48">
        <f t="shared" si="2"/>
        <v>0</v>
      </c>
      <c r="W31" s="48">
        <f t="shared" si="2"/>
        <v>0</v>
      </c>
      <c r="X31" s="48">
        <f t="shared" si="2"/>
        <v>0</v>
      </c>
      <c r="Y31" s="48">
        <f t="shared" si="2"/>
        <v>0</v>
      </c>
      <c r="Z31" s="48">
        <f t="shared" si="2"/>
        <v>0</v>
      </c>
      <c r="AA31" s="48">
        <f t="shared" si="2"/>
        <v>0</v>
      </c>
      <c r="AB31" s="48">
        <f t="shared" si="2"/>
        <v>0</v>
      </c>
      <c r="AC31" s="48">
        <f t="shared" si="2"/>
        <v>0</v>
      </c>
      <c r="AD31" s="48">
        <f t="shared" si="2"/>
        <v>0</v>
      </c>
      <c r="AE31" s="48">
        <f t="shared" si="2"/>
        <v>0</v>
      </c>
      <c r="AF31" s="48">
        <f t="shared" si="2"/>
        <v>0</v>
      </c>
      <c r="AG31" s="48">
        <f t="shared" si="2"/>
        <v>0</v>
      </c>
      <c r="AH31" s="48">
        <f t="shared" si="2"/>
        <v>0</v>
      </c>
      <c r="AI31" s="48">
        <f t="shared" si="2"/>
        <v>0</v>
      </c>
      <c r="AJ31" s="48">
        <f t="shared" si="2"/>
        <v>0</v>
      </c>
      <c r="AK31" s="48">
        <f t="shared" si="2"/>
        <v>0</v>
      </c>
    </row>
    <row r="32" spans="1:37">
      <c r="A32" s="11" t="s">
        <v>259</v>
      </c>
      <c r="B32" s="48">
        <f>B3</f>
        <v>0</v>
      </c>
      <c r="C32" s="48">
        <f t="shared" ref="C32:AK32" si="3">C3</f>
        <v>0.107</v>
      </c>
      <c r="D32" s="48">
        <f t="shared" si="3"/>
        <v>0</v>
      </c>
      <c r="E32" s="48">
        <f t="shared" si="3"/>
        <v>0</v>
      </c>
      <c r="F32" s="48">
        <f t="shared" si="3"/>
        <v>0</v>
      </c>
      <c r="G32" s="48">
        <f t="shared" si="3"/>
        <v>0</v>
      </c>
      <c r="H32" s="48">
        <f t="shared" si="3"/>
        <v>0</v>
      </c>
      <c r="I32" s="48">
        <f t="shared" si="3"/>
        <v>0</v>
      </c>
      <c r="J32" s="48">
        <f t="shared" si="3"/>
        <v>0</v>
      </c>
      <c r="K32" s="48">
        <f t="shared" si="3"/>
        <v>0</v>
      </c>
      <c r="L32" s="48">
        <f t="shared" si="3"/>
        <v>0</v>
      </c>
      <c r="M32" s="48">
        <f t="shared" si="3"/>
        <v>0</v>
      </c>
      <c r="N32" s="48">
        <f t="shared" si="3"/>
        <v>0</v>
      </c>
      <c r="O32" s="48">
        <f t="shared" si="3"/>
        <v>0</v>
      </c>
      <c r="P32" s="48">
        <f t="shared" si="3"/>
        <v>0</v>
      </c>
      <c r="Q32" s="48">
        <f t="shared" si="3"/>
        <v>0</v>
      </c>
      <c r="R32" s="48">
        <f t="shared" si="3"/>
        <v>0</v>
      </c>
      <c r="S32" s="48">
        <f t="shared" si="3"/>
        <v>0</v>
      </c>
      <c r="T32" s="48">
        <f t="shared" si="3"/>
        <v>0</v>
      </c>
      <c r="U32" s="48">
        <f t="shared" si="3"/>
        <v>0</v>
      </c>
      <c r="V32" s="48">
        <f t="shared" si="3"/>
        <v>0</v>
      </c>
      <c r="W32" s="48">
        <f t="shared" si="3"/>
        <v>0</v>
      </c>
      <c r="X32" s="48">
        <f t="shared" si="3"/>
        <v>0</v>
      </c>
      <c r="Y32" s="48">
        <f t="shared" si="3"/>
        <v>0</v>
      </c>
      <c r="Z32" s="48">
        <f t="shared" si="3"/>
        <v>0</v>
      </c>
      <c r="AA32" s="48">
        <f t="shared" si="3"/>
        <v>0</v>
      </c>
      <c r="AB32" s="48">
        <f t="shared" si="3"/>
        <v>0</v>
      </c>
      <c r="AC32" s="48">
        <f t="shared" si="3"/>
        <v>0</v>
      </c>
      <c r="AD32" s="48">
        <f t="shared" si="3"/>
        <v>0</v>
      </c>
      <c r="AE32" s="48">
        <f t="shared" si="3"/>
        <v>0</v>
      </c>
      <c r="AF32" s="48">
        <f t="shared" si="3"/>
        <v>0</v>
      </c>
      <c r="AG32" s="48">
        <f t="shared" si="3"/>
        <v>0</v>
      </c>
      <c r="AH32" s="48">
        <f t="shared" si="3"/>
        <v>0</v>
      </c>
      <c r="AI32" s="48">
        <f t="shared" si="3"/>
        <v>0</v>
      </c>
      <c r="AJ32" s="48">
        <f t="shared" si="3"/>
        <v>0</v>
      </c>
      <c r="AK32" s="48">
        <f t="shared" si="3"/>
        <v>0</v>
      </c>
    </row>
    <row r="33" spans="1:37">
      <c r="A33" s="11" t="s">
        <v>260</v>
      </c>
      <c r="B33" s="48">
        <f>SUM(B4:B7)</f>
        <v>3.9646067527562999E-3</v>
      </c>
      <c r="C33" s="48">
        <f t="shared" ref="C33:AK33" si="4">SUM(C4:C7)</f>
        <v>0.13186213925544471</v>
      </c>
      <c r="D33" s="48">
        <f t="shared" si="4"/>
        <v>0.436</v>
      </c>
      <c r="E33" s="48">
        <f t="shared" si="4"/>
        <v>0.436</v>
      </c>
      <c r="F33" s="48">
        <f t="shared" si="4"/>
        <v>0.436</v>
      </c>
      <c r="G33" s="48">
        <f t="shared" si="4"/>
        <v>0.436</v>
      </c>
      <c r="H33" s="48">
        <f t="shared" si="4"/>
        <v>8.5852722475413784E-2</v>
      </c>
      <c r="I33" s="48">
        <f t="shared" si="4"/>
        <v>2.9267069460675543E-2</v>
      </c>
      <c r="J33" s="48">
        <f t="shared" si="4"/>
        <v>1.511793813181142E-2</v>
      </c>
      <c r="K33" s="48">
        <f t="shared" si="4"/>
        <v>8.4699602374857033E-3</v>
      </c>
      <c r="L33" s="48">
        <f t="shared" si="4"/>
        <v>0.14567730585574262</v>
      </c>
      <c r="M33" s="48">
        <f t="shared" si="4"/>
        <v>8.9561417079207922E-2</v>
      </c>
      <c r="N33" s="48">
        <f t="shared" si="4"/>
        <v>1.603005118608619E-3</v>
      </c>
      <c r="O33" s="48">
        <f t="shared" si="4"/>
        <v>2.0442500911031287E-2</v>
      </c>
      <c r="P33" s="48">
        <f t="shared" si="4"/>
        <v>9.0353717392632447E-3</v>
      </c>
      <c r="Q33" s="48">
        <f t="shared" si="4"/>
        <v>1.3944310458232845E-2</v>
      </c>
      <c r="R33" s="48">
        <f t="shared" si="4"/>
        <v>3.7229541883234629E-2</v>
      </c>
      <c r="S33" s="48">
        <f t="shared" si="4"/>
        <v>4.4760861628331513E-3</v>
      </c>
      <c r="T33" s="48">
        <f t="shared" si="4"/>
        <v>4.4760861628331513E-3</v>
      </c>
      <c r="U33" s="48">
        <f t="shared" si="4"/>
        <v>1.8790813380125276E-3</v>
      </c>
      <c r="V33" s="48">
        <f t="shared" si="4"/>
        <v>3.9941262848751835E-4</v>
      </c>
      <c r="W33" s="48">
        <f t="shared" si="4"/>
        <v>2.2312723682586695E-3</v>
      </c>
      <c r="X33" s="48">
        <f t="shared" si="4"/>
        <v>4.931293934791056E-3</v>
      </c>
      <c r="Y33" s="48">
        <f t="shared" si="4"/>
        <v>4.931293934791056E-3</v>
      </c>
      <c r="Z33" s="48">
        <f t="shared" si="4"/>
        <v>0</v>
      </c>
      <c r="AA33" s="48">
        <f t="shared" si="4"/>
        <v>0</v>
      </c>
      <c r="AB33" s="48">
        <f t="shared" si="4"/>
        <v>0</v>
      </c>
      <c r="AC33" s="48">
        <f t="shared" si="4"/>
        <v>0</v>
      </c>
      <c r="AD33" s="48">
        <f t="shared" si="4"/>
        <v>0</v>
      </c>
      <c r="AE33" s="48">
        <f t="shared" si="4"/>
        <v>0</v>
      </c>
      <c r="AF33" s="48">
        <f t="shared" si="4"/>
        <v>4.931293934791056E-3</v>
      </c>
      <c r="AG33" s="48">
        <f t="shared" si="4"/>
        <v>4.931293934791056E-3</v>
      </c>
      <c r="AH33" s="48">
        <f t="shared" si="4"/>
        <v>4.931293934791056E-3</v>
      </c>
      <c r="AI33" s="48">
        <f t="shared" si="4"/>
        <v>4.931293934791056E-3</v>
      </c>
      <c r="AJ33" s="48">
        <f t="shared" si="4"/>
        <v>4.931293934791056E-3</v>
      </c>
      <c r="AK33" s="48">
        <f t="shared" si="4"/>
        <v>4.931293934791056E-3</v>
      </c>
    </row>
    <row r="34" spans="1:37">
      <c r="A34" s="11" t="s">
        <v>261</v>
      </c>
      <c r="B34" s="48">
        <f>B8</f>
        <v>0.10042158516020237</v>
      </c>
      <c r="C34" s="48">
        <f t="shared" ref="C34:AK34" si="5">C8</f>
        <v>0.35659094699623067</v>
      </c>
      <c r="D34" s="48">
        <f t="shared" si="5"/>
        <v>0.22036592315206774</v>
      </c>
      <c r="E34" s="48">
        <f t="shared" si="5"/>
        <v>0.22036592315206774</v>
      </c>
      <c r="F34" s="48">
        <f t="shared" si="5"/>
        <v>0.22036592315206774</v>
      </c>
      <c r="G34" s="48">
        <f t="shared" si="5"/>
        <v>0.22036592315206774</v>
      </c>
      <c r="H34" s="48">
        <f t="shared" si="5"/>
        <v>0.23499999999999999</v>
      </c>
      <c r="I34" s="48">
        <f t="shared" si="5"/>
        <v>0.11211835898503479</v>
      </c>
      <c r="J34" s="48">
        <f t="shared" si="5"/>
        <v>0.13372696639446283</v>
      </c>
      <c r="K34" s="48">
        <f t="shared" si="5"/>
        <v>0.24716215480145975</v>
      </c>
      <c r="L34" s="48">
        <f t="shared" si="5"/>
        <v>0.18894948479517468</v>
      </c>
      <c r="M34" s="48">
        <f t="shared" si="5"/>
        <v>0.13358601485148516</v>
      </c>
      <c r="N34" s="48">
        <f t="shared" si="5"/>
        <v>0.30099999999999999</v>
      </c>
      <c r="O34" s="48">
        <f t="shared" si="5"/>
        <v>0.32600000000000001</v>
      </c>
      <c r="P34" s="48">
        <f t="shared" si="5"/>
        <v>0.14108375588001709</v>
      </c>
      <c r="Q34" s="48">
        <f t="shared" si="5"/>
        <v>0.14457355843016881</v>
      </c>
      <c r="R34" s="48">
        <f t="shared" si="5"/>
        <v>0.13844433699987913</v>
      </c>
      <c r="S34" s="48">
        <f t="shared" si="5"/>
        <v>0.42716319824753601</v>
      </c>
      <c r="T34" s="48">
        <f t="shared" si="5"/>
        <v>0.42716319824753562</v>
      </c>
      <c r="U34" s="48">
        <f t="shared" si="5"/>
        <v>0.27138065834480918</v>
      </c>
      <c r="V34" s="48">
        <f t="shared" si="5"/>
        <v>0.39340969162995593</v>
      </c>
      <c r="W34" s="48">
        <f t="shared" si="5"/>
        <v>0.31014192274466246</v>
      </c>
      <c r="X34" s="48">
        <f t="shared" si="5"/>
        <v>0.34518351054434987</v>
      </c>
      <c r="Y34" s="48">
        <f t="shared" si="5"/>
        <v>0.34518351054434987</v>
      </c>
      <c r="Z34" s="48">
        <f t="shared" si="5"/>
        <v>8.4000000000000005E-2</v>
      </c>
      <c r="AA34" s="48">
        <f t="shared" si="5"/>
        <v>8.4000000000000005E-2</v>
      </c>
      <c r="AB34" s="48">
        <f t="shared" si="5"/>
        <v>8.4000000000000005E-2</v>
      </c>
      <c r="AC34" s="48">
        <f t="shared" si="5"/>
        <v>8.4000000000000005E-2</v>
      </c>
      <c r="AD34" s="48">
        <f t="shared" si="5"/>
        <v>8.4000000000000005E-2</v>
      </c>
      <c r="AE34" s="48">
        <f t="shared" si="5"/>
        <v>8.4000000000000005E-2</v>
      </c>
      <c r="AF34" s="48">
        <f t="shared" si="5"/>
        <v>0.34518351054434987</v>
      </c>
      <c r="AG34" s="48">
        <f t="shared" si="5"/>
        <v>0.34518351054434987</v>
      </c>
      <c r="AH34" s="48">
        <f t="shared" si="5"/>
        <v>0.34518351054434987</v>
      </c>
      <c r="AI34" s="48">
        <f t="shared" si="5"/>
        <v>0.34518351054434987</v>
      </c>
      <c r="AJ34" s="48">
        <f t="shared" si="5"/>
        <v>0.34518351054434987</v>
      </c>
      <c r="AK34" s="48">
        <f t="shared" si="5"/>
        <v>0.34518351054434987</v>
      </c>
    </row>
    <row r="35" spans="1:37">
      <c r="A35" s="11" t="s">
        <v>262</v>
      </c>
      <c r="B35">
        <f>ROUND(0.2*B9,2)</f>
        <v>0.12</v>
      </c>
      <c r="C35">
        <f t="shared" ref="C35:AK35" si="6">ROUND(0.2*C9,2)</f>
        <v>0.06</v>
      </c>
      <c r="D35">
        <f t="shared" si="6"/>
        <v>0.06</v>
      </c>
      <c r="E35">
        <f t="shared" si="6"/>
        <v>0.06</v>
      </c>
      <c r="F35">
        <f t="shared" si="6"/>
        <v>0.06</v>
      </c>
      <c r="G35">
        <f t="shared" si="6"/>
        <v>0.06</v>
      </c>
      <c r="H35">
        <f t="shared" si="6"/>
        <v>0.1</v>
      </c>
      <c r="I35">
        <f t="shared" si="6"/>
        <v>0.13</v>
      </c>
      <c r="J35">
        <f t="shared" si="6"/>
        <v>0.11</v>
      </c>
      <c r="K35">
        <f t="shared" si="6"/>
        <v>0.08</v>
      </c>
      <c r="L35">
        <f t="shared" si="6"/>
        <v>0.02</v>
      </c>
      <c r="M35">
        <f t="shared" si="6"/>
        <v>0.12</v>
      </c>
      <c r="N35">
        <f t="shared" si="6"/>
        <v>7.0000000000000007E-2</v>
      </c>
      <c r="O35">
        <f t="shared" si="6"/>
        <v>7.0000000000000007E-2</v>
      </c>
      <c r="P35">
        <f t="shared" si="6"/>
        <v>0.12</v>
      </c>
      <c r="Q35">
        <f t="shared" si="6"/>
        <v>0.11</v>
      </c>
      <c r="R35">
        <f t="shared" si="6"/>
        <v>0.1</v>
      </c>
      <c r="S35">
        <f t="shared" si="6"/>
        <v>0.03</v>
      </c>
      <c r="T35">
        <f t="shared" si="6"/>
        <v>0.03</v>
      </c>
      <c r="U35">
        <f t="shared" si="6"/>
        <v>0.08</v>
      </c>
      <c r="V35">
        <f t="shared" si="6"/>
        <v>0.05</v>
      </c>
      <c r="W35">
        <f t="shared" si="6"/>
        <v>0.06</v>
      </c>
      <c r="X35">
        <f t="shared" si="6"/>
        <v>0.05</v>
      </c>
      <c r="Y35">
        <f t="shared" si="6"/>
        <v>0.08</v>
      </c>
      <c r="Z35">
        <f t="shared" si="6"/>
        <v>0.16</v>
      </c>
      <c r="AA35">
        <f t="shared" si="6"/>
        <v>0.16</v>
      </c>
      <c r="AB35">
        <f t="shared" si="6"/>
        <v>0.16</v>
      </c>
      <c r="AC35">
        <f t="shared" si="6"/>
        <v>0.16</v>
      </c>
      <c r="AD35">
        <f t="shared" si="6"/>
        <v>0.16</v>
      </c>
      <c r="AE35">
        <f t="shared" si="6"/>
        <v>0.16</v>
      </c>
      <c r="AF35">
        <f t="shared" si="6"/>
        <v>0.08</v>
      </c>
      <c r="AG35">
        <f t="shared" si="6"/>
        <v>0.08</v>
      </c>
      <c r="AH35">
        <f t="shared" si="6"/>
        <v>0.08</v>
      </c>
      <c r="AI35">
        <f t="shared" si="6"/>
        <v>0.08</v>
      </c>
      <c r="AJ35">
        <f t="shared" si="6"/>
        <v>0.08</v>
      </c>
      <c r="AK35">
        <f t="shared" si="6"/>
        <v>0.08</v>
      </c>
    </row>
    <row r="36" spans="1:37">
      <c r="A36" s="11" t="s">
        <v>263</v>
      </c>
      <c r="B36" s="48">
        <f>B9-B35</f>
        <v>0.49314403029725662</v>
      </c>
      <c r="C36" s="48">
        <f t="shared" ref="C36:AK36" si="7">C9-C35</f>
        <v>0.24610518347046345</v>
      </c>
      <c r="D36" s="48">
        <f t="shared" si="7"/>
        <v>0.22032880210029288</v>
      </c>
      <c r="E36" s="48">
        <f t="shared" si="7"/>
        <v>0.22032880210029288</v>
      </c>
      <c r="F36" s="48">
        <f t="shared" si="7"/>
        <v>0.22032880210029288</v>
      </c>
      <c r="G36" s="48">
        <f t="shared" si="7"/>
        <v>0.22032880210029288</v>
      </c>
      <c r="H36" s="48">
        <f t="shared" si="7"/>
        <v>0.38872474166466786</v>
      </c>
      <c r="I36" s="48">
        <f t="shared" si="7"/>
        <v>0.54490558590441773</v>
      </c>
      <c r="J36" s="48">
        <f t="shared" si="7"/>
        <v>0.42962031146595436</v>
      </c>
      <c r="K36" s="48">
        <f t="shared" si="7"/>
        <v>0.31280368048368629</v>
      </c>
      <c r="L36" s="48">
        <f t="shared" si="7"/>
        <v>7.9458054284996318E-2</v>
      </c>
      <c r="M36" s="48">
        <f t="shared" si="7"/>
        <v>0.49062477181311881</v>
      </c>
      <c r="N36" s="48">
        <f t="shared" si="7"/>
        <v>0.29399209917992192</v>
      </c>
      <c r="O36" s="48">
        <f t="shared" si="7"/>
        <v>0.25862842542558168</v>
      </c>
      <c r="P36" s="48">
        <f t="shared" si="7"/>
        <v>0.47621131406927719</v>
      </c>
      <c r="Q36" s="48">
        <f t="shared" si="7"/>
        <v>0.43575539574654687</v>
      </c>
      <c r="R36" s="48">
        <f t="shared" si="7"/>
        <v>0.37703477335912006</v>
      </c>
      <c r="S36" s="48">
        <f t="shared" si="7"/>
        <v>0.14013407813070458</v>
      </c>
      <c r="T36" s="48">
        <f t="shared" si="7"/>
        <v>0.14013407813070458</v>
      </c>
      <c r="U36" s="48">
        <f t="shared" si="7"/>
        <v>0.31986637777086763</v>
      </c>
      <c r="V36" s="48">
        <f t="shared" si="7"/>
        <v>0.1969524276064612</v>
      </c>
      <c r="W36" s="48">
        <f t="shared" si="7"/>
        <v>0.25549933308651124</v>
      </c>
      <c r="X36" s="48">
        <f t="shared" si="7"/>
        <v>0.19074180225370013</v>
      </c>
      <c r="Y36" s="48">
        <f t="shared" si="7"/>
        <v>0.30150269101699095</v>
      </c>
      <c r="Z36" s="48">
        <f t="shared" si="7"/>
        <v>0.65799999999999992</v>
      </c>
      <c r="AA36" s="48">
        <f t="shared" si="7"/>
        <v>0.65799999999999992</v>
      </c>
      <c r="AB36" s="48">
        <f t="shared" si="7"/>
        <v>0.65799999999999992</v>
      </c>
      <c r="AC36" s="48">
        <f t="shared" si="7"/>
        <v>0.65799999999999992</v>
      </c>
      <c r="AD36" s="48">
        <f t="shared" si="7"/>
        <v>0.65799999999999992</v>
      </c>
      <c r="AE36" s="48">
        <f t="shared" si="7"/>
        <v>0.65799999999999992</v>
      </c>
      <c r="AF36" s="48">
        <f t="shared" si="7"/>
        <v>0.30150269101699095</v>
      </c>
      <c r="AG36" s="48">
        <f t="shared" si="7"/>
        <v>0.30150269101699095</v>
      </c>
      <c r="AH36" s="48">
        <f t="shared" si="7"/>
        <v>0.30150269101699095</v>
      </c>
      <c r="AI36" s="48">
        <f t="shared" si="7"/>
        <v>0.30150269101699095</v>
      </c>
      <c r="AJ36" s="48">
        <f t="shared" si="7"/>
        <v>0.30150269101699095</v>
      </c>
      <c r="AK36" s="48">
        <f t="shared" si="7"/>
        <v>0.30150269101699095</v>
      </c>
    </row>
    <row r="37" spans="1:37">
      <c r="A37" s="11" t="s">
        <v>264</v>
      </c>
      <c r="B37" s="48">
        <f>SUM(B10:B11)</f>
        <v>0.13845674237663125</v>
      </c>
      <c r="C37" s="48">
        <f t="shared" ref="C37:AK37" si="8">SUM(C10:C11)</f>
        <v>7.7384168918242782E-3</v>
      </c>
      <c r="D37" s="48">
        <f t="shared" si="8"/>
        <v>1.1976453109736239E-2</v>
      </c>
      <c r="E37" s="48">
        <f t="shared" si="8"/>
        <v>1.1976453109736239E-2</v>
      </c>
      <c r="F37" s="48">
        <f t="shared" si="8"/>
        <v>1.1976453109736239E-2</v>
      </c>
      <c r="G37" s="48">
        <f t="shared" si="8"/>
        <v>1.1976453109736239E-2</v>
      </c>
      <c r="H37" s="48">
        <f t="shared" si="8"/>
        <v>7.5795154713360499E-2</v>
      </c>
      <c r="I37" s="48">
        <f t="shared" si="8"/>
        <v>0.10769976863789704</v>
      </c>
      <c r="J37" s="48">
        <f t="shared" si="8"/>
        <v>0.14170941987189217</v>
      </c>
      <c r="K37" s="48">
        <f t="shared" si="8"/>
        <v>0.25934010567024346</v>
      </c>
      <c r="L37" s="48">
        <f t="shared" si="8"/>
        <v>2.5631440060316667E-2</v>
      </c>
      <c r="M37" s="48">
        <f t="shared" si="8"/>
        <v>0.1071622640779703</v>
      </c>
      <c r="N37" s="48">
        <f t="shared" si="8"/>
        <v>7.0078774285871531E-2</v>
      </c>
      <c r="O37" s="48">
        <f t="shared" si="8"/>
        <v>9.7852204695715539E-2</v>
      </c>
      <c r="P37" s="48">
        <f t="shared" si="8"/>
        <v>0.10864591606084673</v>
      </c>
      <c r="Q37" s="48">
        <f t="shared" si="8"/>
        <v>0.100646787985091</v>
      </c>
      <c r="R37" s="48">
        <f t="shared" si="8"/>
        <v>9.4176840323945354E-2</v>
      </c>
      <c r="S37" s="48">
        <f t="shared" si="8"/>
        <v>3.0489229645856153E-2</v>
      </c>
      <c r="T37" s="48">
        <f t="shared" si="8"/>
        <v>3.0489229645856153E-2</v>
      </c>
      <c r="U37" s="48">
        <f t="shared" si="8"/>
        <v>6.56934387632713E-2</v>
      </c>
      <c r="V37" s="48">
        <f t="shared" si="8"/>
        <v>4.8296622613803228E-2</v>
      </c>
      <c r="W37" s="48">
        <f t="shared" si="8"/>
        <v>0.14819572997655189</v>
      </c>
      <c r="X37" s="48">
        <f t="shared" si="8"/>
        <v>6.4839803596029533E-2</v>
      </c>
      <c r="Y37" s="48">
        <f t="shared" si="8"/>
        <v>6.4839803596029533E-2</v>
      </c>
      <c r="Z37" s="48">
        <f t="shared" si="8"/>
        <v>0.04</v>
      </c>
      <c r="AA37" s="48">
        <f t="shared" si="8"/>
        <v>0.04</v>
      </c>
      <c r="AB37" s="48">
        <f t="shared" si="8"/>
        <v>0.04</v>
      </c>
      <c r="AC37" s="48">
        <f t="shared" si="8"/>
        <v>0.04</v>
      </c>
      <c r="AD37" s="48">
        <f t="shared" si="8"/>
        <v>0.04</v>
      </c>
      <c r="AE37" s="48">
        <f t="shared" si="8"/>
        <v>0.04</v>
      </c>
      <c r="AF37" s="48">
        <f t="shared" si="8"/>
        <v>6.4839803596029533E-2</v>
      </c>
      <c r="AG37" s="48">
        <f t="shared" si="8"/>
        <v>6.4839803596029533E-2</v>
      </c>
      <c r="AH37" s="48">
        <f t="shared" si="8"/>
        <v>6.4839803596029533E-2</v>
      </c>
      <c r="AI37" s="48">
        <f t="shared" si="8"/>
        <v>6.4839803596029533E-2</v>
      </c>
      <c r="AJ37" s="48">
        <f t="shared" si="8"/>
        <v>6.4839803596029533E-2</v>
      </c>
      <c r="AK37" s="48">
        <f t="shared" si="8"/>
        <v>6.4839803596029533E-2</v>
      </c>
    </row>
    <row r="38" spans="1:37">
      <c r="A38" s="11" t="s">
        <v>265</v>
      </c>
      <c r="B38" s="48">
        <f>SUM(B12,B23)</f>
        <v>0.12150084317032041</v>
      </c>
      <c r="C38" s="48">
        <f t="shared" ref="C38:AK38" si="9">SUM(C12,C23)</f>
        <v>1.7772440708495943E-2</v>
      </c>
      <c r="D38" s="48">
        <f t="shared" si="9"/>
        <v>5.8409312927385215E-3</v>
      </c>
      <c r="E38" s="48">
        <f t="shared" si="9"/>
        <v>5.8409312927385215E-3</v>
      </c>
      <c r="F38" s="48">
        <f t="shared" si="9"/>
        <v>5.8409312927385215E-3</v>
      </c>
      <c r="G38" s="48">
        <f t="shared" si="9"/>
        <v>5.8409312927385215E-3</v>
      </c>
      <c r="H38" s="48">
        <f t="shared" si="9"/>
        <v>7.2057567762053243E-2</v>
      </c>
      <c r="I38" s="48">
        <f t="shared" si="9"/>
        <v>4.7969076018300784E-2</v>
      </c>
      <c r="J38" s="48">
        <f t="shared" si="9"/>
        <v>0.11852706353784037</v>
      </c>
      <c r="K38" s="48">
        <f t="shared" si="9"/>
        <v>3.8711258783158127E-2</v>
      </c>
      <c r="L38" s="48">
        <f t="shared" si="9"/>
        <v>0.50002010555415932</v>
      </c>
      <c r="M38" s="48">
        <f t="shared" si="9"/>
        <v>4.9698329207920793E-3</v>
      </c>
      <c r="N38" s="48">
        <f t="shared" si="9"/>
        <v>0.16721558698882713</v>
      </c>
      <c r="O38" s="48">
        <f t="shared" si="9"/>
        <v>0.14156124733197981</v>
      </c>
      <c r="P38" s="48">
        <f t="shared" si="9"/>
        <v>5.07300384873847E-2</v>
      </c>
      <c r="Q38" s="48">
        <f t="shared" si="9"/>
        <v>7.103705327778996E-2</v>
      </c>
      <c r="R38" s="48">
        <f t="shared" si="9"/>
        <v>0.18427414480841292</v>
      </c>
      <c r="S38" s="48">
        <f t="shared" si="9"/>
        <v>1.312887915297554E-2</v>
      </c>
      <c r="T38" s="48">
        <f t="shared" si="9"/>
        <v>1.312887915297554E-2</v>
      </c>
      <c r="U38" s="48">
        <f t="shared" si="9"/>
        <v>1.5323619563768822E-2</v>
      </c>
      <c r="V38" s="48">
        <f t="shared" si="9"/>
        <v>4.5744493392070484E-2</v>
      </c>
      <c r="W38" s="48">
        <f t="shared" si="9"/>
        <v>0.15495495495495495</v>
      </c>
      <c r="X38" s="48">
        <f t="shared" si="9"/>
        <v>5.7875587269066373E-2</v>
      </c>
      <c r="Y38" s="48">
        <f t="shared" si="9"/>
        <v>5.7875587269066373E-2</v>
      </c>
      <c r="Z38" s="48">
        <f t="shared" si="9"/>
        <v>0</v>
      </c>
      <c r="AA38" s="48">
        <f t="shared" si="9"/>
        <v>0</v>
      </c>
      <c r="AB38" s="48">
        <f t="shared" si="9"/>
        <v>0</v>
      </c>
      <c r="AC38" s="48">
        <f t="shared" si="9"/>
        <v>0</v>
      </c>
      <c r="AD38" s="48">
        <f t="shared" si="9"/>
        <v>0</v>
      </c>
      <c r="AE38" s="48">
        <f t="shared" si="9"/>
        <v>0</v>
      </c>
      <c r="AF38" s="48">
        <f t="shared" si="9"/>
        <v>5.7875587269066373E-2</v>
      </c>
      <c r="AG38" s="48">
        <f t="shared" si="9"/>
        <v>5.7875587269066373E-2</v>
      </c>
      <c r="AH38" s="48">
        <f t="shared" si="9"/>
        <v>5.7875587269066373E-2</v>
      </c>
      <c r="AI38" s="48">
        <f t="shared" si="9"/>
        <v>5.7875587269066373E-2</v>
      </c>
      <c r="AJ38" s="48">
        <f t="shared" si="9"/>
        <v>5.7875587269066373E-2</v>
      </c>
      <c r="AK38" s="48">
        <f t="shared" si="9"/>
        <v>5.7875587269066373E-2</v>
      </c>
    </row>
    <row r="39" spans="1:37">
      <c r="A39" s="11" t="s">
        <v>266</v>
      </c>
      <c r="B39" s="48">
        <f>B13</f>
        <v>1.5175548060708264E-3</v>
      </c>
      <c r="C39" s="48">
        <f t="shared" ref="C39:AK39" si="10">C13</f>
        <v>5.9680256179325526E-4</v>
      </c>
      <c r="D39" s="48">
        <f t="shared" si="10"/>
        <v>4.7618161836535328E-4</v>
      </c>
      <c r="E39" s="48">
        <f t="shared" si="10"/>
        <v>4.7618161836535328E-4</v>
      </c>
      <c r="F39" s="48">
        <f t="shared" si="10"/>
        <v>4.7618161836535328E-4</v>
      </c>
      <c r="G39" s="48">
        <f t="shared" si="10"/>
        <v>4.7618161836535328E-4</v>
      </c>
      <c r="H39" s="48">
        <f t="shared" si="10"/>
        <v>5.1549973614775724E-3</v>
      </c>
      <c r="I39" s="48">
        <f t="shared" si="10"/>
        <v>1.8910817242863969E-3</v>
      </c>
      <c r="J39" s="48">
        <f t="shared" si="10"/>
        <v>8.3656367444825599E-3</v>
      </c>
      <c r="K39" s="48">
        <f t="shared" si="10"/>
        <v>1.4106111443978428E-3</v>
      </c>
      <c r="L39" s="48">
        <f t="shared" si="10"/>
        <v>9.1973711987936653E-4</v>
      </c>
      <c r="M39" s="48">
        <f t="shared" si="10"/>
        <v>2.0000000000000004E-2</v>
      </c>
      <c r="N39" s="48">
        <f t="shared" si="10"/>
        <v>1.2E-2</v>
      </c>
      <c r="O39" s="48">
        <f t="shared" si="10"/>
        <v>1.5689686709354989E-2</v>
      </c>
      <c r="P39" s="48">
        <f t="shared" si="10"/>
        <v>1.4000000000000002E-2</v>
      </c>
      <c r="Q39" s="48">
        <f t="shared" si="10"/>
        <v>2.9493505810129356E-2</v>
      </c>
      <c r="R39" s="48">
        <f t="shared" si="10"/>
        <v>1.356889157500302E-2</v>
      </c>
      <c r="S39" s="48">
        <f t="shared" si="10"/>
        <v>8.8101204819277107E-3</v>
      </c>
      <c r="T39" s="48">
        <f t="shared" si="10"/>
        <v>8.8101204819277107E-3</v>
      </c>
      <c r="U39" s="48">
        <f t="shared" si="10"/>
        <v>9.924525343165562E-3</v>
      </c>
      <c r="V39" s="48">
        <f t="shared" si="10"/>
        <v>2.9522255506607927E-3</v>
      </c>
      <c r="W39" s="48">
        <f t="shared" si="10"/>
        <v>4.5081673454276194E-4</v>
      </c>
      <c r="X39" s="48">
        <f t="shared" si="10"/>
        <v>1.2913329329895088E-2</v>
      </c>
      <c r="Y39" s="48">
        <f t="shared" si="10"/>
        <v>1.2913329329895088E-2</v>
      </c>
      <c r="Z39" s="48">
        <f t="shared" si="10"/>
        <v>0</v>
      </c>
      <c r="AA39" s="48">
        <f t="shared" si="10"/>
        <v>0</v>
      </c>
      <c r="AB39" s="48">
        <f t="shared" si="10"/>
        <v>0</v>
      </c>
      <c r="AC39" s="48">
        <f t="shared" si="10"/>
        <v>0</v>
      </c>
      <c r="AD39" s="48">
        <f t="shared" si="10"/>
        <v>0</v>
      </c>
      <c r="AE39" s="48">
        <f t="shared" si="10"/>
        <v>0</v>
      </c>
      <c r="AF39" s="48">
        <f t="shared" si="10"/>
        <v>1.2913329329895088E-2</v>
      </c>
      <c r="AG39" s="48">
        <f t="shared" si="10"/>
        <v>1.2913329329895088E-2</v>
      </c>
      <c r="AH39" s="48">
        <f t="shared" si="10"/>
        <v>1.2913329329895088E-2</v>
      </c>
      <c r="AI39" s="48">
        <f t="shared" si="10"/>
        <v>1.2913329329895088E-2</v>
      </c>
      <c r="AJ39" s="48">
        <f t="shared" si="10"/>
        <v>1.2913329329895088E-2</v>
      </c>
      <c r="AK39" s="48">
        <f t="shared" si="10"/>
        <v>1.2913329329895088E-2</v>
      </c>
    </row>
    <row r="40" spans="1:37">
      <c r="A40" s="11" t="s">
        <v>267</v>
      </c>
      <c r="B40" s="48">
        <f>SUM(B14:B15)</f>
        <v>3.0351096121416527E-3</v>
      </c>
      <c r="C40" s="48">
        <f t="shared" ref="C40:AK40" si="11">SUM(C14:C15)</f>
        <v>1.1936051235865105E-3</v>
      </c>
      <c r="D40" s="48">
        <f t="shared" si="11"/>
        <v>9.5236323673070656E-4</v>
      </c>
      <c r="E40" s="48">
        <f t="shared" si="11"/>
        <v>9.5236323673070656E-4</v>
      </c>
      <c r="F40" s="48">
        <f t="shared" si="11"/>
        <v>9.5236323673070656E-4</v>
      </c>
      <c r="G40" s="48">
        <f t="shared" si="11"/>
        <v>9.5236323673070656E-4</v>
      </c>
      <c r="H40" s="48">
        <f t="shared" si="11"/>
        <v>1.0309994722955145E-2</v>
      </c>
      <c r="I40" s="48">
        <f t="shared" si="11"/>
        <v>3.7821634485727938E-3</v>
      </c>
      <c r="J40" s="48">
        <f t="shared" si="11"/>
        <v>1.673127348896512E-2</v>
      </c>
      <c r="K40" s="48">
        <f t="shared" si="11"/>
        <v>2.8212222887956857E-3</v>
      </c>
      <c r="L40" s="48">
        <f t="shared" si="11"/>
        <v>1.8394742397587331E-3</v>
      </c>
      <c r="M40" s="48">
        <f t="shared" si="11"/>
        <v>6.4000000000000003E-3</v>
      </c>
      <c r="N40" s="48">
        <f t="shared" si="11"/>
        <v>5.7200000000000008E-2</v>
      </c>
      <c r="O40" s="48">
        <f t="shared" si="11"/>
        <v>3.1379373418709978E-2</v>
      </c>
      <c r="P40" s="48">
        <f t="shared" si="11"/>
        <v>5.4000000000000006E-2</v>
      </c>
      <c r="Q40" s="48">
        <f t="shared" si="11"/>
        <v>5.8987011620258711E-2</v>
      </c>
      <c r="R40" s="48">
        <f t="shared" si="11"/>
        <v>2.7137783150006041E-2</v>
      </c>
      <c r="S40" s="48">
        <f t="shared" si="11"/>
        <v>1.7620240963855421E-2</v>
      </c>
      <c r="T40" s="48">
        <f t="shared" si="11"/>
        <v>1.7620240963855421E-2</v>
      </c>
      <c r="U40" s="48">
        <f t="shared" si="11"/>
        <v>1.9849050686331124E-2</v>
      </c>
      <c r="V40" s="48">
        <f t="shared" si="11"/>
        <v>5.9044511013215855E-3</v>
      </c>
      <c r="W40" s="48">
        <f t="shared" si="11"/>
        <v>9.0163346908552389E-4</v>
      </c>
      <c r="X40" s="48">
        <f t="shared" si="11"/>
        <v>2.5826658659790176E-2</v>
      </c>
      <c r="Y40" s="48">
        <f t="shared" si="11"/>
        <v>2.5826658659790176E-2</v>
      </c>
      <c r="Z40" s="48">
        <f t="shared" si="11"/>
        <v>1.2E-2</v>
      </c>
      <c r="AA40" s="48">
        <f t="shared" si="11"/>
        <v>1.2E-2</v>
      </c>
      <c r="AB40" s="48">
        <f t="shared" si="11"/>
        <v>1.2E-2</v>
      </c>
      <c r="AC40" s="48">
        <f t="shared" si="11"/>
        <v>1.2E-2</v>
      </c>
      <c r="AD40" s="48">
        <f t="shared" si="11"/>
        <v>1.2E-2</v>
      </c>
      <c r="AE40" s="48">
        <f t="shared" si="11"/>
        <v>1.2E-2</v>
      </c>
      <c r="AF40" s="48">
        <f t="shared" si="11"/>
        <v>2.5826658659790176E-2</v>
      </c>
      <c r="AG40" s="48">
        <f t="shared" si="11"/>
        <v>2.5826658659790176E-2</v>
      </c>
      <c r="AH40" s="48">
        <f t="shared" si="11"/>
        <v>2.5826658659790176E-2</v>
      </c>
      <c r="AI40" s="48">
        <f t="shared" si="11"/>
        <v>2.5826658659790176E-2</v>
      </c>
      <c r="AJ40" s="48">
        <f t="shared" si="11"/>
        <v>2.5826658659790176E-2</v>
      </c>
      <c r="AK40" s="48">
        <f t="shared" si="11"/>
        <v>2.5826658659790176E-2</v>
      </c>
    </row>
    <row r="41" spans="1:37">
      <c r="A41" s="11" t="s">
        <v>268</v>
      </c>
      <c r="B41" s="48">
        <f>SUM(B16:B18)</f>
        <v>1.7959527824620576E-2</v>
      </c>
      <c r="C41" s="48">
        <f t="shared" ref="C41:AK41" si="12">SUM(C16:C18)</f>
        <v>7.1140464992161187E-2</v>
      </c>
      <c r="D41" s="48">
        <f t="shared" si="12"/>
        <v>4.4059345490068388E-2</v>
      </c>
      <c r="E41" s="48">
        <f t="shared" si="12"/>
        <v>4.4059345490068388E-2</v>
      </c>
      <c r="F41" s="48">
        <f t="shared" si="12"/>
        <v>4.4059345490068388E-2</v>
      </c>
      <c r="G41" s="48">
        <f t="shared" si="12"/>
        <v>4.4059345490068388E-2</v>
      </c>
      <c r="H41" s="48">
        <f t="shared" si="12"/>
        <v>2.6673063084672585E-2</v>
      </c>
      <c r="I41" s="48">
        <f t="shared" si="12"/>
        <v>2.2365003288275287E-2</v>
      </c>
      <c r="J41" s="48">
        <f t="shared" si="12"/>
        <v>2.6189247442397014E-2</v>
      </c>
      <c r="K41" s="48">
        <f t="shared" si="12"/>
        <v>4.9281006590772919E-2</v>
      </c>
      <c r="L41" s="48">
        <f t="shared" si="12"/>
        <v>3.7499371701432527E-2</v>
      </c>
      <c r="M41" s="48">
        <f t="shared" si="12"/>
        <v>2.6516089108910897E-2</v>
      </c>
      <c r="N41" s="48">
        <f t="shared" si="12"/>
        <v>2.4191617590401237E-2</v>
      </c>
      <c r="O41" s="48">
        <f t="shared" si="12"/>
        <v>3.8025925347493369E-2</v>
      </c>
      <c r="P41" s="48">
        <f t="shared" si="12"/>
        <v>2.6293603763210945E-2</v>
      </c>
      <c r="Q41" s="48">
        <f t="shared" si="12"/>
        <v>2.8458671344003508E-2</v>
      </c>
      <c r="R41" s="48">
        <f t="shared" si="12"/>
        <v>2.4362383657681619E-2</v>
      </c>
      <c r="S41" s="48">
        <f t="shared" si="12"/>
        <v>7.8554216867469884E-2</v>
      </c>
      <c r="T41" s="48">
        <f t="shared" si="12"/>
        <v>7.8554216867469884E-2</v>
      </c>
      <c r="U41" s="48">
        <f t="shared" si="12"/>
        <v>5.1919061792012791E-2</v>
      </c>
      <c r="V41" s="48">
        <f t="shared" si="12"/>
        <v>6.7606461086637301E-2</v>
      </c>
      <c r="W41" s="48">
        <f t="shared" si="12"/>
        <v>6.1572257188695551E-2</v>
      </c>
      <c r="X41" s="48">
        <f t="shared" si="12"/>
        <v>6.5964887491610447E-2</v>
      </c>
      <c r="Y41" s="48">
        <f t="shared" si="12"/>
        <v>6.5964887491610447E-2</v>
      </c>
      <c r="Z41" s="48">
        <f t="shared" si="12"/>
        <v>4.5999999999999999E-2</v>
      </c>
      <c r="AA41" s="48">
        <f t="shared" si="12"/>
        <v>4.5999999999999999E-2</v>
      </c>
      <c r="AB41" s="48">
        <f t="shared" si="12"/>
        <v>4.5999999999999999E-2</v>
      </c>
      <c r="AC41" s="48">
        <f t="shared" si="12"/>
        <v>4.5999999999999999E-2</v>
      </c>
      <c r="AD41" s="48">
        <f t="shared" si="12"/>
        <v>4.5999999999999999E-2</v>
      </c>
      <c r="AE41" s="48">
        <f t="shared" si="12"/>
        <v>4.5999999999999999E-2</v>
      </c>
      <c r="AF41" s="48">
        <f t="shared" si="12"/>
        <v>6.5964887491610447E-2</v>
      </c>
      <c r="AG41" s="48">
        <f t="shared" si="12"/>
        <v>6.5964887491610447E-2</v>
      </c>
      <c r="AH41" s="48">
        <f t="shared" si="12"/>
        <v>6.5964887491610447E-2</v>
      </c>
      <c r="AI41" s="48">
        <f t="shared" si="12"/>
        <v>6.5964887491610447E-2</v>
      </c>
      <c r="AJ41" s="48">
        <f t="shared" si="12"/>
        <v>6.5964887491610447E-2</v>
      </c>
      <c r="AK41" s="48">
        <f t="shared" si="12"/>
        <v>6.5964887491610447E-2</v>
      </c>
    </row>
    <row r="42" spans="1:37">
      <c r="A42" s="11" t="s">
        <v>269</v>
      </c>
      <c r="B42" s="48">
        <f>SUM(B19:B20)</f>
        <v>0</v>
      </c>
      <c r="C42" s="48">
        <f t="shared" ref="C42:AK42" si="13">SUM(C19:C20)</f>
        <v>0</v>
      </c>
      <c r="D42" s="48">
        <f t="shared" si="13"/>
        <v>0</v>
      </c>
      <c r="E42" s="48">
        <f t="shared" si="13"/>
        <v>0</v>
      </c>
      <c r="F42" s="48">
        <f t="shared" si="13"/>
        <v>0</v>
      </c>
      <c r="G42" s="48">
        <f t="shared" si="13"/>
        <v>0</v>
      </c>
      <c r="H42" s="48">
        <f t="shared" si="13"/>
        <v>0</v>
      </c>
      <c r="I42" s="48">
        <f t="shared" si="13"/>
        <v>0</v>
      </c>
      <c r="J42" s="48">
        <f t="shared" si="13"/>
        <v>0</v>
      </c>
      <c r="K42" s="48">
        <f t="shared" si="13"/>
        <v>0</v>
      </c>
      <c r="L42" s="48">
        <f t="shared" si="13"/>
        <v>0</v>
      </c>
      <c r="M42" s="48">
        <f t="shared" si="13"/>
        <v>0</v>
      </c>
      <c r="N42" s="48">
        <f t="shared" si="13"/>
        <v>0</v>
      </c>
      <c r="O42" s="48">
        <f t="shared" si="13"/>
        <v>0</v>
      </c>
      <c r="P42" s="48">
        <f t="shared" si="13"/>
        <v>0</v>
      </c>
      <c r="Q42" s="48">
        <f t="shared" si="13"/>
        <v>0</v>
      </c>
      <c r="R42" s="48">
        <f t="shared" si="13"/>
        <v>0</v>
      </c>
      <c r="S42" s="48">
        <f t="shared" si="13"/>
        <v>0.24844103687477181</v>
      </c>
      <c r="T42" s="48">
        <f t="shared" si="13"/>
        <v>0.24844103687477181</v>
      </c>
      <c r="U42" s="48">
        <f t="shared" si="13"/>
        <v>0</v>
      </c>
      <c r="V42" s="48">
        <f t="shared" si="13"/>
        <v>0</v>
      </c>
      <c r="W42" s="48">
        <f t="shared" si="13"/>
        <v>0</v>
      </c>
      <c r="X42" s="48">
        <f t="shared" si="13"/>
        <v>0</v>
      </c>
      <c r="Y42" s="48">
        <f t="shared" si="13"/>
        <v>0</v>
      </c>
      <c r="Z42" s="48">
        <f t="shared" si="13"/>
        <v>0</v>
      </c>
      <c r="AA42" s="48">
        <f t="shared" si="13"/>
        <v>0</v>
      </c>
      <c r="AB42" s="48">
        <f t="shared" si="13"/>
        <v>0</v>
      </c>
      <c r="AC42" s="48">
        <f t="shared" si="13"/>
        <v>0</v>
      </c>
      <c r="AD42" s="48">
        <f t="shared" si="13"/>
        <v>0</v>
      </c>
      <c r="AE42" s="48">
        <f t="shared" si="13"/>
        <v>0</v>
      </c>
      <c r="AF42" s="48">
        <f t="shared" si="13"/>
        <v>0</v>
      </c>
      <c r="AG42" s="48">
        <f t="shared" si="13"/>
        <v>0</v>
      </c>
      <c r="AH42" s="48">
        <f t="shared" si="13"/>
        <v>0</v>
      </c>
      <c r="AI42" s="48">
        <f t="shared" si="13"/>
        <v>0</v>
      </c>
      <c r="AJ42" s="48">
        <f t="shared" si="13"/>
        <v>0</v>
      </c>
      <c r="AK42" s="48">
        <f t="shared" si="13"/>
        <v>0</v>
      </c>
    </row>
    <row r="43" spans="1:37">
      <c r="A43" s="11" t="s">
        <v>270</v>
      </c>
      <c r="B43" s="48">
        <f>B21</f>
        <v>0</v>
      </c>
      <c r="C43" s="48">
        <f t="shared" ref="C43:AK43" si="14">C21</f>
        <v>0</v>
      </c>
      <c r="D43" s="48">
        <f t="shared" si="14"/>
        <v>0</v>
      </c>
      <c r="E43" s="48">
        <f t="shared" si="14"/>
        <v>0</v>
      </c>
      <c r="F43" s="48">
        <f t="shared" si="14"/>
        <v>0</v>
      </c>
      <c r="G43" s="48">
        <f t="shared" si="14"/>
        <v>0</v>
      </c>
      <c r="H43" s="48">
        <f t="shared" si="14"/>
        <v>0</v>
      </c>
      <c r="I43" s="48">
        <f t="shared" si="14"/>
        <v>1.8925325397313552E-6</v>
      </c>
      <c r="J43" s="48">
        <f t="shared" si="14"/>
        <v>0</v>
      </c>
      <c r="K43" s="48">
        <f t="shared" si="14"/>
        <v>0</v>
      </c>
      <c r="L43" s="48">
        <f t="shared" si="14"/>
        <v>0</v>
      </c>
      <c r="M43" s="48">
        <f t="shared" si="14"/>
        <v>0</v>
      </c>
      <c r="N43" s="48">
        <f t="shared" si="14"/>
        <v>2.7189168363696407E-3</v>
      </c>
      <c r="O43" s="48">
        <f t="shared" si="14"/>
        <v>2.082357228382529E-4</v>
      </c>
      <c r="P43" s="48">
        <f t="shared" si="14"/>
        <v>0</v>
      </c>
      <c r="Q43" s="48">
        <f t="shared" si="14"/>
        <v>6.4898048673536508E-3</v>
      </c>
      <c r="R43" s="48">
        <f t="shared" si="14"/>
        <v>2.7317780732503327E-3</v>
      </c>
      <c r="S43" s="48">
        <f t="shared" si="14"/>
        <v>1.1829134720700986E-3</v>
      </c>
      <c r="T43" s="48">
        <f t="shared" si="14"/>
        <v>1.1829134720700986E-3</v>
      </c>
      <c r="U43" s="48">
        <f t="shared" si="14"/>
        <v>0.16232508551374883</v>
      </c>
      <c r="V43" s="48">
        <f t="shared" si="14"/>
        <v>2.3494860499265788E-5</v>
      </c>
      <c r="W43" s="48">
        <f t="shared" si="14"/>
        <v>1.0860175243736889E-4</v>
      </c>
      <c r="X43" s="48">
        <f t="shared" si="14"/>
        <v>4.5921791656363701E-3</v>
      </c>
      <c r="Y43" s="48">
        <f t="shared" si="14"/>
        <v>4.5921791656363701E-3</v>
      </c>
      <c r="Z43" s="48">
        <f t="shared" si="14"/>
        <v>0</v>
      </c>
      <c r="AA43" s="48">
        <f t="shared" si="14"/>
        <v>0</v>
      </c>
      <c r="AB43" s="48">
        <f t="shared" si="14"/>
        <v>0</v>
      </c>
      <c r="AC43" s="48">
        <f t="shared" si="14"/>
        <v>0</v>
      </c>
      <c r="AD43" s="48">
        <f t="shared" si="14"/>
        <v>0</v>
      </c>
      <c r="AE43" s="48">
        <f t="shared" si="14"/>
        <v>0</v>
      </c>
      <c r="AF43" s="48">
        <f t="shared" si="14"/>
        <v>4.5921791656363701E-3</v>
      </c>
      <c r="AG43" s="48">
        <f t="shared" si="14"/>
        <v>4.5921791656363701E-3</v>
      </c>
      <c r="AH43" s="48">
        <f t="shared" si="14"/>
        <v>4.5921791656363701E-3</v>
      </c>
      <c r="AI43" s="48">
        <f t="shared" si="14"/>
        <v>4.5921791656363701E-3</v>
      </c>
      <c r="AJ43" s="48">
        <f t="shared" si="14"/>
        <v>4.5921791656363701E-3</v>
      </c>
      <c r="AK43" s="48">
        <f t="shared" si="14"/>
        <v>4.5921791656363701E-3</v>
      </c>
    </row>
    <row r="44" spans="1:37">
      <c r="A44" s="11" t="s">
        <v>271</v>
      </c>
      <c r="B44" s="48">
        <f>B22</f>
        <v>0</v>
      </c>
      <c r="C44" s="48">
        <f t="shared" ref="C44:AK44" si="15">C22</f>
        <v>0</v>
      </c>
      <c r="D44" s="48">
        <f t="shared" si="15"/>
        <v>0</v>
      </c>
      <c r="E44" s="48">
        <f t="shared" si="15"/>
        <v>0</v>
      </c>
      <c r="F44" s="48">
        <f t="shared" si="15"/>
        <v>0</v>
      </c>
      <c r="G44" s="48">
        <f t="shared" si="15"/>
        <v>0</v>
      </c>
      <c r="H44" s="48">
        <f t="shared" si="15"/>
        <v>4.3175821539937636E-4</v>
      </c>
      <c r="I44" s="48">
        <f t="shared" si="15"/>
        <v>0</v>
      </c>
      <c r="J44" s="48">
        <f t="shared" si="15"/>
        <v>1.2142922194226041E-5</v>
      </c>
      <c r="K44" s="48">
        <f t="shared" si="15"/>
        <v>0</v>
      </c>
      <c r="L44" s="48">
        <f t="shared" si="15"/>
        <v>5.0263885398341291E-6</v>
      </c>
      <c r="M44" s="48">
        <f t="shared" si="15"/>
        <v>1.1796101485148517E-3</v>
      </c>
      <c r="N44" s="48">
        <f t="shared" si="15"/>
        <v>0</v>
      </c>
      <c r="O44" s="48">
        <f t="shared" si="15"/>
        <v>2.1240043729501797E-4</v>
      </c>
      <c r="P44" s="48">
        <f t="shared" si="15"/>
        <v>0</v>
      </c>
      <c r="Q44" s="48">
        <f t="shared" si="15"/>
        <v>6.1390046042534533E-4</v>
      </c>
      <c r="R44" s="48">
        <f t="shared" si="15"/>
        <v>1.0395261694669407E-3</v>
      </c>
      <c r="S44" s="48">
        <f t="shared" si="15"/>
        <v>0</v>
      </c>
      <c r="T44" s="48">
        <f t="shared" si="15"/>
        <v>0</v>
      </c>
      <c r="U44" s="48">
        <f t="shared" si="15"/>
        <v>1.8391008840122607E-3</v>
      </c>
      <c r="V44" s="48">
        <f t="shared" si="15"/>
        <v>0.18871071953010279</v>
      </c>
      <c r="W44" s="48">
        <f t="shared" si="15"/>
        <v>5.9434777242996419E-3</v>
      </c>
      <c r="X44" s="48">
        <f t="shared" si="15"/>
        <v>3.6370058991840051E-2</v>
      </c>
      <c r="Y44" s="48">
        <f t="shared" si="15"/>
        <v>3.6370058991840051E-2</v>
      </c>
      <c r="Z44" s="48">
        <f t="shared" si="15"/>
        <v>0</v>
      </c>
      <c r="AA44" s="48">
        <f t="shared" si="15"/>
        <v>0</v>
      </c>
      <c r="AB44" s="48">
        <f t="shared" si="15"/>
        <v>0</v>
      </c>
      <c r="AC44" s="48">
        <f t="shared" si="15"/>
        <v>0</v>
      </c>
      <c r="AD44" s="48">
        <f t="shared" si="15"/>
        <v>0</v>
      </c>
      <c r="AE44" s="48">
        <f t="shared" si="15"/>
        <v>0</v>
      </c>
      <c r="AF44" s="48">
        <f t="shared" si="15"/>
        <v>3.6370058991840051E-2</v>
      </c>
      <c r="AG44" s="48">
        <f t="shared" si="15"/>
        <v>3.6370058991840051E-2</v>
      </c>
      <c r="AH44" s="48">
        <f t="shared" si="15"/>
        <v>3.6370058991840051E-2</v>
      </c>
      <c r="AI44" s="48">
        <f t="shared" si="15"/>
        <v>3.6370058991840051E-2</v>
      </c>
      <c r="AJ44" s="48">
        <f t="shared" si="15"/>
        <v>3.6370058991840051E-2</v>
      </c>
      <c r="AK44" s="48">
        <f t="shared" si="15"/>
        <v>3.6370058991840051E-2</v>
      </c>
    </row>
    <row r="45" spans="1:37">
      <c r="A45" s="11" t="s">
        <v>272</v>
      </c>
      <c r="B45" s="48">
        <f>B24</f>
        <v>0</v>
      </c>
      <c r="C45" s="48">
        <f t="shared" ref="C45:AK45" si="16">C24</f>
        <v>0</v>
      </c>
      <c r="D45" s="48">
        <f t="shared" si="16"/>
        <v>0</v>
      </c>
      <c r="E45" s="48">
        <f t="shared" si="16"/>
        <v>0</v>
      </c>
      <c r="F45" s="48">
        <f t="shared" si="16"/>
        <v>0</v>
      </c>
      <c r="G45" s="48">
        <f t="shared" si="16"/>
        <v>0</v>
      </c>
      <c r="H45" s="48">
        <f t="shared" si="16"/>
        <v>0</v>
      </c>
      <c r="I45" s="48">
        <f t="shared" si="16"/>
        <v>0</v>
      </c>
      <c r="J45" s="48">
        <f t="shared" si="16"/>
        <v>0</v>
      </c>
      <c r="K45" s="48">
        <f t="shared" si="16"/>
        <v>0</v>
      </c>
      <c r="L45" s="48">
        <f t="shared" si="16"/>
        <v>0</v>
      </c>
      <c r="M45" s="48">
        <f t="shared" si="16"/>
        <v>0</v>
      </c>
      <c r="N45" s="48">
        <f t="shared" si="16"/>
        <v>0</v>
      </c>
      <c r="O45" s="48">
        <f t="shared" si="16"/>
        <v>0</v>
      </c>
      <c r="P45" s="48">
        <f t="shared" si="16"/>
        <v>0</v>
      </c>
      <c r="Q45" s="48">
        <f t="shared" si="16"/>
        <v>0</v>
      </c>
      <c r="R45" s="48">
        <f t="shared" si="16"/>
        <v>0</v>
      </c>
      <c r="S45" s="48">
        <f t="shared" si="16"/>
        <v>0</v>
      </c>
      <c r="T45" s="48">
        <f t="shared" si="16"/>
        <v>0</v>
      </c>
      <c r="U45" s="48">
        <f t="shared" si="16"/>
        <v>0</v>
      </c>
      <c r="V45" s="48">
        <f t="shared" si="16"/>
        <v>0</v>
      </c>
      <c r="W45" s="48">
        <f t="shared" si="16"/>
        <v>0</v>
      </c>
      <c r="X45" s="48">
        <f t="shared" si="16"/>
        <v>0.14076088876329085</v>
      </c>
      <c r="Y45" s="48">
        <f t="shared" si="16"/>
        <v>0</v>
      </c>
      <c r="Z45" s="48">
        <f t="shared" si="16"/>
        <v>0</v>
      </c>
      <c r="AA45" s="48">
        <f t="shared" si="16"/>
        <v>0</v>
      </c>
      <c r="AB45" s="48">
        <f t="shared" si="16"/>
        <v>0</v>
      </c>
      <c r="AC45" s="48">
        <f t="shared" si="16"/>
        <v>0</v>
      </c>
      <c r="AD45" s="48">
        <f t="shared" si="16"/>
        <v>0</v>
      </c>
      <c r="AE45" s="48">
        <f t="shared" si="16"/>
        <v>0</v>
      </c>
      <c r="AF45" s="48">
        <f t="shared" si="16"/>
        <v>0</v>
      </c>
      <c r="AG45" s="48">
        <f t="shared" si="16"/>
        <v>0</v>
      </c>
      <c r="AH45" s="48">
        <f t="shared" si="16"/>
        <v>0</v>
      </c>
      <c r="AI45" s="48">
        <f t="shared" si="16"/>
        <v>0</v>
      </c>
      <c r="AJ45" s="48">
        <f t="shared" si="16"/>
        <v>0</v>
      </c>
      <c r="AK45" s="48">
        <f t="shared" si="16"/>
        <v>0</v>
      </c>
    </row>
    <row r="46" spans="1:37">
      <c r="A46" s="11" t="s">
        <v>273</v>
      </c>
      <c r="B46" s="48">
        <f>B25</f>
        <v>0</v>
      </c>
      <c r="C46" s="48">
        <f t="shared" ref="C46:AK46" si="17">C25</f>
        <v>0</v>
      </c>
      <c r="D46" s="48">
        <f t="shared" si="17"/>
        <v>0</v>
      </c>
      <c r="E46" s="48">
        <f t="shared" si="17"/>
        <v>0</v>
      </c>
      <c r="F46" s="48">
        <f t="shared" si="17"/>
        <v>0</v>
      </c>
      <c r="G46" s="48">
        <f t="shared" si="17"/>
        <v>0</v>
      </c>
      <c r="H46" s="48">
        <f t="shared" si="17"/>
        <v>0</v>
      </c>
      <c r="I46" s="48">
        <f t="shared" si="17"/>
        <v>0</v>
      </c>
      <c r="J46" s="48">
        <f t="shared" si="17"/>
        <v>0</v>
      </c>
      <c r="K46" s="48">
        <f t="shared" si="17"/>
        <v>0</v>
      </c>
      <c r="L46" s="48">
        <f t="shared" si="17"/>
        <v>0</v>
      </c>
      <c r="M46" s="48">
        <f t="shared" si="17"/>
        <v>0</v>
      </c>
      <c r="N46" s="48">
        <f t="shared" si="17"/>
        <v>0</v>
      </c>
      <c r="O46" s="48">
        <f t="shared" si="17"/>
        <v>0</v>
      </c>
      <c r="P46" s="48">
        <f t="shared" si="17"/>
        <v>0</v>
      </c>
      <c r="Q46" s="48">
        <f t="shared" si="17"/>
        <v>0</v>
      </c>
      <c r="R46" s="48">
        <f t="shared" si="17"/>
        <v>0</v>
      </c>
      <c r="S46" s="48">
        <f t="shared" si="17"/>
        <v>0</v>
      </c>
      <c r="T46" s="48">
        <f t="shared" si="17"/>
        <v>0</v>
      </c>
      <c r="U46" s="48">
        <f t="shared" si="17"/>
        <v>0</v>
      </c>
      <c r="V46" s="48">
        <f t="shared" si="17"/>
        <v>0</v>
      </c>
      <c r="W46" s="48">
        <f t="shared" si="17"/>
        <v>0</v>
      </c>
      <c r="X46" s="48">
        <f t="shared" si="17"/>
        <v>0</v>
      </c>
      <c r="Y46" s="48">
        <f t="shared" si="17"/>
        <v>0</v>
      </c>
      <c r="Z46" s="48">
        <f t="shared" si="17"/>
        <v>0</v>
      </c>
      <c r="AA46" s="48">
        <f t="shared" si="17"/>
        <v>0</v>
      </c>
      <c r="AB46" s="48">
        <f t="shared" si="17"/>
        <v>0</v>
      </c>
      <c r="AC46" s="48">
        <f t="shared" si="17"/>
        <v>0</v>
      </c>
      <c r="AD46" s="48">
        <f t="shared" si="17"/>
        <v>0</v>
      </c>
      <c r="AE46" s="48">
        <f t="shared" si="17"/>
        <v>0</v>
      </c>
      <c r="AF46" s="48">
        <f t="shared" si="17"/>
        <v>0</v>
      </c>
      <c r="AG46" s="48">
        <f t="shared" si="17"/>
        <v>0</v>
      </c>
      <c r="AH46" s="48">
        <f t="shared" si="17"/>
        <v>0</v>
      </c>
      <c r="AI46" s="48">
        <f t="shared" si="17"/>
        <v>0</v>
      </c>
      <c r="AJ46" s="48">
        <f t="shared" si="17"/>
        <v>0</v>
      </c>
      <c r="AK46" s="48">
        <f t="shared" si="17"/>
        <v>0</v>
      </c>
    </row>
    <row r="47" spans="1:37">
      <c r="B47" s="48">
        <f>SUM(B31:B46)</f>
        <v>1</v>
      </c>
      <c r="C47" s="48">
        <f t="shared" ref="C47:AK47" si="18">SUM(C31:C46)</f>
        <v>1</v>
      </c>
      <c r="D47" s="48">
        <f t="shared" si="18"/>
        <v>1</v>
      </c>
      <c r="E47" s="48">
        <f t="shared" si="18"/>
        <v>1</v>
      </c>
      <c r="F47" s="48">
        <f t="shared" si="18"/>
        <v>1</v>
      </c>
      <c r="G47" s="48">
        <f t="shared" si="18"/>
        <v>1</v>
      </c>
      <c r="H47" s="48">
        <f t="shared" si="18"/>
        <v>1</v>
      </c>
      <c r="I47" s="48">
        <f t="shared" si="18"/>
        <v>1.0000000000000002</v>
      </c>
      <c r="J47" s="48">
        <f t="shared" si="18"/>
        <v>1.0000000000000002</v>
      </c>
      <c r="K47" s="48">
        <f t="shared" si="18"/>
        <v>0.99999999999999989</v>
      </c>
      <c r="L47" s="48">
        <f t="shared" si="18"/>
        <v>1</v>
      </c>
      <c r="M47" s="48">
        <f t="shared" si="18"/>
        <v>1</v>
      </c>
      <c r="N47" s="48">
        <f t="shared" si="18"/>
        <v>1</v>
      </c>
      <c r="O47" s="48">
        <f t="shared" si="18"/>
        <v>1</v>
      </c>
      <c r="P47" s="48">
        <f t="shared" si="18"/>
        <v>1</v>
      </c>
      <c r="Q47" s="48">
        <f t="shared" si="18"/>
        <v>0.99999999999999989</v>
      </c>
      <c r="R47" s="48">
        <f t="shared" si="18"/>
        <v>1</v>
      </c>
      <c r="S47" s="48">
        <f t="shared" si="18"/>
        <v>1.0000000000000002</v>
      </c>
      <c r="T47" s="48">
        <f t="shared" si="18"/>
        <v>0.99999999999999989</v>
      </c>
      <c r="U47" s="48">
        <f t="shared" si="18"/>
        <v>1</v>
      </c>
      <c r="V47" s="48">
        <f t="shared" si="18"/>
        <v>0.99999999999999989</v>
      </c>
      <c r="W47" s="48">
        <f t="shared" si="18"/>
        <v>1</v>
      </c>
      <c r="X47" s="48">
        <f t="shared" si="18"/>
        <v>1</v>
      </c>
      <c r="Y47" s="48">
        <f t="shared" si="18"/>
        <v>1</v>
      </c>
      <c r="Z47" s="48">
        <f t="shared" si="18"/>
        <v>1</v>
      </c>
      <c r="AA47" s="48">
        <f t="shared" si="18"/>
        <v>1</v>
      </c>
      <c r="AB47" s="48">
        <f t="shared" si="18"/>
        <v>1</v>
      </c>
      <c r="AC47" s="48">
        <f t="shared" si="18"/>
        <v>1</v>
      </c>
      <c r="AD47" s="48">
        <f t="shared" si="18"/>
        <v>1</v>
      </c>
      <c r="AE47" s="48">
        <f t="shared" si="18"/>
        <v>1</v>
      </c>
      <c r="AF47" s="48">
        <f t="shared" si="18"/>
        <v>1</v>
      </c>
      <c r="AG47" s="48">
        <f t="shared" si="18"/>
        <v>1</v>
      </c>
      <c r="AH47" s="48">
        <f t="shared" si="18"/>
        <v>1</v>
      </c>
      <c r="AI47" s="48">
        <f t="shared" si="18"/>
        <v>1</v>
      </c>
      <c r="AJ47" s="48">
        <f t="shared" si="18"/>
        <v>1</v>
      </c>
      <c r="AK47" s="48">
        <f t="shared" si="18"/>
        <v>1</v>
      </c>
    </row>
    <row r="49" spans="1:24">
      <c r="B49" s="11" t="s">
        <v>258</v>
      </c>
      <c r="C49" s="11" t="s">
        <v>259</v>
      </c>
      <c r="D49" s="11" t="s">
        <v>260</v>
      </c>
      <c r="E49" s="11" t="s">
        <v>261</v>
      </c>
      <c r="F49" s="11" t="s">
        <v>262</v>
      </c>
      <c r="G49" s="11" t="s">
        <v>263</v>
      </c>
      <c r="H49" s="11" t="s">
        <v>264</v>
      </c>
      <c r="I49" s="11" t="s">
        <v>265</v>
      </c>
      <c r="J49" s="11" t="s">
        <v>266</v>
      </c>
      <c r="K49" s="11" t="s">
        <v>267</v>
      </c>
      <c r="L49" s="11" t="s">
        <v>268</v>
      </c>
      <c r="M49" s="11" t="s">
        <v>269</v>
      </c>
      <c r="N49" s="11" t="s">
        <v>270</v>
      </c>
      <c r="O49" s="11" t="s">
        <v>271</v>
      </c>
      <c r="P49" s="11" t="s">
        <v>272</v>
      </c>
      <c r="Q49" s="11" t="s">
        <v>280</v>
      </c>
      <c r="R49" s="11"/>
      <c r="S49" t="s">
        <v>1375</v>
      </c>
      <c r="T49" t="s">
        <v>668</v>
      </c>
      <c r="U49" t="s">
        <v>669</v>
      </c>
      <c r="V49" t="s">
        <v>670</v>
      </c>
      <c r="W49" t="s">
        <v>671</v>
      </c>
      <c r="X49" t="s">
        <v>672</v>
      </c>
    </row>
    <row r="50" spans="1:24">
      <c r="A50" s="11" t="s">
        <v>258</v>
      </c>
      <c r="B50" s="48">
        <f>AVERAGE(B31)</f>
        <v>0</v>
      </c>
      <c r="C50" s="48">
        <f>C31</f>
        <v>0</v>
      </c>
      <c r="D50" s="48">
        <f>AVERAGE(D31:G31)</f>
        <v>0</v>
      </c>
      <c r="E50" s="48">
        <f>H31</f>
        <v>0</v>
      </c>
      <c r="F50" s="48">
        <f>I31</f>
        <v>0</v>
      </c>
      <c r="G50" s="48">
        <f>I31</f>
        <v>0</v>
      </c>
      <c r="H50" s="48">
        <f>AVERAGE(J31:K31)</f>
        <v>0</v>
      </c>
      <c r="I50" s="48">
        <f>AVERAGE(L31,W31)</f>
        <v>0</v>
      </c>
      <c r="J50" s="48">
        <f>M31</f>
        <v>0</v>
      </c>
      <c r="K50" s="48">
        <f>AVERAGE(N31:O31)</f>
        <v>0</v>
      </c>
      <c r="L50" s="48">
        <f>AVERAGE(P31:R31)</f>
        <v>0</v>
      </c>
      <c r="M50" s="48">
        <f>AVERAGE(S31:T31)</f>
        <v>0</v>
      </c>
      <c r="N50" s="48">
        <f>U31</f>
        <v>0</v>
      </c>
      <c r="O50" s="48">
        <f>V31</f>
        <v>0</v>
      </c>
      <c r="P50" s="48">
        <f>X31</f>
        <v>0</v>
      </c>
      <c r="Q50" s="48">
        <f>AVERAGE(Z31:AE31)</f>
        <v>0</v>
      </c>
      <c r="R50" s="48"/>
      <c r="S50" s="48">
        <f t="shared" ref="S50:X50" si="19">AF31</f>
        <v>0</v>
      </c>
      <c r="T50" s="48">
        <f t="shared" si="19"/>
        <v>0</v>
      </c>
      <c r="U50" s="48">
        <f t="shared" si="19"/>
        <v>0</v>
      </c>
      <c r="V50" s="48">
        <f t="shared" si="19"/>
        <v>0</v>
      </c>
      <c r="W50" s="48">
        <f t="shared" si="19"/>
        <v>0</v>
      </c>
      <c r="X50" s="48">
        <f t="shared" si="19"/>
        <v>0</v>
      </c>
    </row>
    <row r="51" spans="1:24">
      <c r="A51" s="11" t="s">
        <v>259</v>
      </c>
      <c r="B51" s="48">
        <f t="shared" ref="B51:B65" si="20">AVERAGE(B32)</f>
        <v>0</v>
      </c>
      <c r="C51" s="48">
        <f t="shared" ref="C51:C65" si="21">C32</f>
        <v>0.107</v>
      </c>
      <c r="D51" s="48">
        <f t="shared" ref="D51:D65" si="22">AVERAGE(D32:G32)</f>
        <v>0</v>
      </c>
      <c r="E51" s="48">
        <f t="shared" ref="E51:E65" si="23">H32</f>
        <v>0</v>
      </c>
      <c r="F51" s="48">
        <f t="shared" ref="F51:F65" si="24">I32</f>
        <v>0</v>
      </c>
      <c r="G51" s="48">
        <f t="shared" ref="G51:G65" si="25">I32</f>
        <v>0</v>
      </c>
      <c r="H51" s="48">
        <f t="shared" ref="H51:H65" si="26">AVERAGE(J32:K32)</f>
        <v>0</v>
      </c>
      <c r="I51" s="48">
        <f t="shared" ref="I51:I65" si="27">AVERAGE(L32,W32)</f>
        <v>0</v>
      </c>
      <c r="J51" s="48">
        <f t="shared" ref="J51:J65" si="28">M32</f>
        <v>0</v>
      </c>
      <c r="K51" s="48">
        <f t="shared" ref="K51:K65" si="29">AVERAGE(N32:O32)</f>
        <v>0</v>
      </c>
      <c r="L51" s="48">
        <f t="shared" ref="L51:L65" si="30">AVERAGE(P32:R32)</f>
        <v>0</v>
      </c>
      <c r="M51" s="48">
        <f t="shared" ref="M51:M65" si="31">AVERAGE(S32:T32)</f>
        <v>0</v>
      </c>
      <c r="N51" s="48">
        <f t="shared" ref="N51:N65" si="32">U32</f>
        <v>0</v>
      </c>
      <c r="O51" s="48">
        <f t="shared" ref="O51:O65" si="33">V32</f>
        <v>0</v>
      </c>
      <c r="P51" s="48">
        <f t="shared" ref="P51:P65" si="34">X32</f>
        <v>0</v>
      </c>
      <c r="Q51" s="48">
        <f t="shared" ref="Q51:Q65" si="35">AVERAGE(Z32:AE32)</f>
        <v>0</v>
      </c>
      <c r="R51" s="48"/>
      <c r="S51" s="48">
        <f t="shared" ref="S51:S65" si="36">AF32</f>
        <v>0</v>
      </c>
      <c r="T51" s="48">
        <f t="shared" ref="T51:T65" si="37">AG32</f>
        <v>0</v>
      </c>
      <c r="U51" s="48">
        <f t="shared" ref="U51:U65" si="38">AH32</f>
        <v>0</v>
      </c>
      <c r="V51" s="48">
        <f t="shared" ref="V51:V65" si="39">AI32</f>
        <v>0</v>
      </c>
      <c r="W51" s="48">
        <f t="shared" ref="W51:W65" si="40">AJ32</f>
        <v>0</v>
      </c>
      <c r="X51" s="48">
        <f t="shared" ref="X51:X65" si="41">AK32</f>
        <v>0</v>
      </c>
    </row>
    <row r="52" spans="1:24">
      <c r="A52" s="11" t="s">
        <v>260</v>
      </c>
      <c r="B52" s="48">
        <f t="shared" si="20"/>
        <v>3.9646067527562999E-3</v>
      </c>
      <c r="C52" s="48">
        <f t="shared" si="21"/>
        <v>0.13186213925544471</v>
      </c>
      <c r="D52" s="48">
        <f t="shared" si="22"/>
        <v>0.436</v>
      </c>
      <c r="E52" s="48">
        <f t="shared" si="23"/>
        <v>8.5852722475413784E-2</v>
      </c>
      <c r="F52" s="48">
        <f t="shared" si="24"/>
        <v>2.9267069460675543E-2</v>
      </c>
      <c r="G52" s="48">
        <f t="shared" si="25"/>
        <v>2.9267069460675543E-2</v>
      </c>
      <c r="H52" s="48">
        <f t="shared" si="26"/>
        <v>1.1793949184648562E-2</v>
      </c>
      <c r="I52" s="48">
        <f t="shared" si="27"/>
        <v>7.3954289112000651E-2</v>
      </c>
      <c r="J52" s="48">
        <f t="shared" si="28"/>
        <v>8.9561417079207922E-2</v>
      </c>
      <c r="K52" s="48">
        <f t="shared" si="29"/>
        <v>1.1022753014819954E-2</v>
      </c>
      <c r="L52" s="48">
        <f t="shared" si="30"/>
        <v>2.0069741360243573E-2</v>
      </c>
      <c r="M52" s="48">
        <f t="shared" si="31"/>
        <v>4.4760861628331513E-3</v>
      </c>
      <c r="N52" s="48">
        <f t="shared" si="32"/>
        <v>1.8790813380125276E-3</v>
      </c>
      <c r="O52" s="48">
        <f t="shared" si="33"/>
        <v>3.9941262848751835E-4</v>
      </c>
      <c r="P52" s="48">
        <f t="shared" si="34"/>
        <v>4.931293934791056E-3</v>
      </c>
      <c r="Q52" s="48">
        <f t="shared" si="35"/>
        <v>0</v>
      </c>
      <c r="R52" s="48"/>
      <c r="S52" s="48">
        <f t="shared" si="36"/>
        <v>4.931293934791056E-3</v>
      </c>
      <c r="T52" s="48">
        <f t="shared" si="37"/>
        <v>4.931293934791056E-3</v>
      </c>
      <c r="U52" s="48">
        <f t="shared" si="38"/>
        <v>4.931293934791056E-3</v>
      </c>
      <c r="V52" s="48">
        <f t="shared" si="39"/>
        <v>4.931293934791056E-3</v>
      </c>
      <c r="W52" s="48">
        <f t="shared" si="40"/>
        <v>4.931293934791056E-3</v>
      </c>
      <c r="X52" s="48">
        <f t="shared" si="41"/>
        <v>4.931293934791056E-3</v>
      </c>
    </row>
    <row r="53" spans="1:24">
      <c r="A53" s="11" t="s">
        <v>261</v>
      </c>
      <c r="B53" s="48">
        <f t="shared" si="20"/>
        <v>0.10042158516020237</v>
      </c>
      <c r="C53" s="48">
        <f t="shared" si="21"/>
        <v>0.35659094699623067</v>
      </c>
      <c r="D53" s="48">
        <f t="shared" si="22"/>
        <v>0.22036592315206774</v>
      </c>
      <c r="E53" s="48">
        <f t="shared" si="23"/>
        <v>0.23499999999999999</v>
      </c>
      <c r="F53" s="48">
        <f t="shared" si="24"/>
        <v>0.11211835898503479</v>
      </c>
      <c r="G53" s="48">
        <f t="shared" si="25"/>
        <v>0.11211835898503479</v>
      </c>
      <c r="H53" s="48">
        <f t="shared" si="26"/>
        <v>0.19044456059796128</v>
      </c>
      <c r="I53" s="48">
        <f t="shared" si="27"/>
        <v>0.24954570376991858</v>
      </c>
      <c r="J53" s="48">
        <f t="shared" si="28"/>
        <v>0.13358601485148516</v>
      </c>
      <c r="K53" s="48">
        <f t="shared" si="29"/>
        <v>0.3135</v>
      </c>
      <c r="L53" s="48">
        <f t="shared" si="30"/>
        <v>0.14136721710335501</v>
      </c>
      <c r="M53" s="48">
        <f t="shared" si="31"/>
        <v>0.42716319824753579</v>
      </c>
      <c r="N53" s="48">
        <f t="shared" si="32"/>
        <v>0.27138065834480918</v>
      </c>
      <c r="O53" s="48">
        <f t="shared" si="33"/>
        <v>0.39340969162995593</v>
      </c>
      <c r="P53" s="48">
        <f t="shared" si="34"/>
        <v>0.34518351054434987</v>
      </c>
      <c r="Q53" s="48">
        <f t="shared" si="35"/>
        <v>8.4000000000000005E-2</v>
      </c>
      <c r="R53" s="48"/>
      <c r="S53" s="48">
        <f t="shared" si="36"/>
        <v>0.34518351054434987</v>
      </c>
      <c r="T53" s="48">
        <f t="shared" si="37"/>
        <v>0.34518351054434987</v>
      </c>
      <c r="U53" s="48">
        <f t="shared" si="38"/>
        <v>0.34518351054434987</v>
      </c>
      <c r="V53" s="48">
        <f t="shared" si="39"/>
        <v>0.34518351054434987</v>
      </c>
      <c r="W53" s="48">
        <f t="shared" si="40"/>
        <v>0.34518351054434987</v>
      </c>
      <c r="X53" s="48">
        <f t="shared" si="41"/>
        <v>0.34518351054434987</v>
      </c>
    </row>
    <row r="54" spans="1:24">
      <c r="A54" s="11" t="s">
        <v>262</v>
      </c>
      <c r="B54" s="48">
        <f t="shared" si="20"/>
        <v>0.12</v>
      </c>
      <c r="C54" s="48">
        <f t="shared" si="21"/>
        <v>0.06</v>
      </c>
      <c r="D54" s="48">
        <f t="shared" si="22"/>
        <v>0.06</v>
      </c>
      <c r="E54" s="48">
        <f t="shared" si="23"/>
        <v>0.1</v>
      </c>
      <c r="F54" s="48">
        <f t="shared" si="24"/>
        <v>0.13</v>
      </c>
      <c r="G54" s="48">
        <f t="shared" si="25"/>
        <v>0.13</v>
      </c>
      <c r="H54" s="48">
        <f t="shared" si="26"/>
        <v>9.5000000000000001E-2</v>
      </c>
      <c r="I54" s="48">
        <f t="shared" si="27"/>
        <v>0.04</v>
      </c>
      <c r="J54" s="48">
        <f t="shared" si="28"/>
        <v>0.12</v>
      </c>
      <c r="K54" s="48">
        <f t="shared" si="29"/>
        <v>7.0000000000000007E-2</v>
      </c>
      <c r="L54" s="48">
        <f t="shared" si="30"/>
        <v>0.10999999999999999</v>
      </c>
      <c r="M54" s="48">
        <f t="shared" si="31"/>
        <v>0.03</v>
      </c>
      <c r="N54" s="48">
        <f t="shared" si="32"/>
        <v>0.08</v>
      </c>
      <c r="O54" s="48">
        <f t="shared" si="33"/>
        <v>0.05</v>
      </c>
      <c r="P54" s="48">
        <f t="shared" si="34"/>
        <v>0.05</v>
      </c>
      <c r="Q54" s="48">
        <f t="shared" si="35"/>
        <v>0.16</v>
      </c>
      <c r="R54" s="48"/>
      <c r="S54" s="48">
        <f t="shared" si="36"/>
        <v>0.08</v>
      </c>
      <c r="T54" s="48">
        <f t="shared" si="37"/>
        <v>0.08</v>
      </c>
      <c r="U54" s="48">
        <f t="shared" si="38"/>
        <v>0.08</v>
      </c>
      <c r="V54" s="48">
        <f t="shared" si="39"/>
        <v>0.08</v>
      </c>
      <c r="W54" s="48">
        <f t="shared" si="40"/>
        <v>0.08</v>
      </c>
      <c r="X54" s="48">
        <f t="shared" si="41"/>
        <v>0.08</v>
      </c>
    </row>
    <row r="55" spans="1:24">
      <c r="A55" s="11" t="s">
        <v>263</v>
      </c>
      <c r="B55" s="48">
        <f t="shared" si="20"/>
        <v>0.49314403029725662</v>
      </c>
      <c r="C55" s="48">
        <f t="shared" si="21"/>
        <v>0.24610518347046345</v>
      </c>
      <c r="D55" s="48">
        <f t="shared" si="22"/>
        <v>0.22032880210029288</v>
      </c>
      <c r="E55" s="48">
        <f t="shared" si="23"/>
        <v>0.38872474166466786</v>
      </c>
      <c r="F55" s="48">
        <f t="shared" si="24"/>
        <v>0.54490558590441773</v>
      </c>
      <c r="G55" s="48">
        <f t="shared" si="25"/>
        <v>0.54490558590441773</v>
      </c>
      <c r="H55" s="48">
        <f t="shared" si="26"/>
        <v>0.37121199597482035</v>
      </c>
      <c r="I55" s="48">
        <f t="shared" si="27"/>
        <v>0.16747869368575377</v>
      </c>
      <c r="J55" s="48">
        <f t="shared" si="28"/>
        <v>0.49062477181311881</v>
      </c>
      <c r="K55" s="48">
        <f t="shared" si="29"/>
        <v>0.2763102623027518</v>
      </c>
      <c r="L55" s="48">
        <f t="shared" si="30"/>
        <v>0.42966716105831471</v>
      </c>
      <c r="M55" s="48">
        <f t="shared" si="31"/>
        <v>0.14013407813070458</v>
      </c>
      <c r="N55" s="48">
        <f t="shared" si="32"/>
        <v>0.31986637777086763</v>
      </c>
      <c r="O55" s="48">
        <f t="shared" si="33"/>
        <v>0.1969524276064612</v>
      </c>
      <c r="P55" s="48">
        <f t="shared" si="34"/>
        <v>0.19074180225370013</v>
      </c>
      <c r="Q55" s="48">
        <f t="shared" si="35"/>
        <v>0.65799999999999992</v>
      </c>
      <c r="R55" s="48"/>
      <c r="S55" s="48">
        <f t="shared" si="36"/>
        <v>0.30150269101699095</v>
      </c>
      <c r="T55" s="48">
        <f t="shared" si="37"/>
        <v>0.30150269101699095</v>
      </c>
      <c r="U55" s="48">
        <f t="shared" si="38"/>
        <v>0.30150269101699095</v>
      </c>
      <c r="V55" s="48">
        <f t="shared" si="39"/>
        <v>0.30150269101699095</v>
      </c>
      <c r="W55" s="48">
        <f t="shared" si="40"/>
        <v>0.30150269101699095</v>
      </c>
      <c r="X55" s="48">
        <f t="shared" si="41"/>
        <v>0.30150269101699095</v>
      </c>
    </row>
    <row r="56" spans="1:24">
      <c r="A56" s="11" t="s">
        <v>264</v>
      </c>
      <c r="B56" s="48">
        <f t="shared" si="20"/>
        <v>0.13845674237663125</v>
      </c>
      <c r="C56" s="48">
        <f t="shared" si="21"/>
        <v>7.7384168918242782E-3</v>
      </c>
      <c r="D56" s="48">
        <f t="shared" si="22"/>
        <v>1.1976453109736239E-2</v>
      </c>
      <c r="E56" s="48">
        <f t="shared" si="23"/>
        <v>7.5795154713360499E-2</v>
      </c>
      <c r="F56" s="48">
        <f t="shared" si="24"/>
        <v>0.10769976863789704</v>
      </c>
      <c r="G56" s="48">
        <f t="shared" si="25"/>
        <v>0.10769976863789704</v>
      </c>
      <c r="H56" s="48">
        <f t="shared" si="26"/>
        <v>0.20052476277106782</v>
      </c>
      <c r="I56" s="48">
        <f t="shared" si="27"/>
        <v>8.6913585018434283E-2</v>
      </c>
      <c r="J56" s="48">
        <f t="shared" si="28"/>
        <v>0.1071622640779703</v>
      </c>
      <c r="K56" s="48">
        <f t="shared" si="29"/>
        <v>8.3965489490793535E-2</v>
      </c>
      <c r="L56" s="48">
        <f t="shared" si="30"/>
        <v>0.10115651478996102</v>
      </c>
      <c r="M56" s="48">
        <f t="shared" si="31"/>
        <v>3.0489229645856153E-2</v>
      </c>
      <c r="N56" s="48">
        <f t="shared" si="32"/>
        <v>6.56934387632713E-2</v>
      </c>
      <c r="O56" s="48">
        <f t="shared" si="33"/>
        <v>4.8296622613803228E-2</v>
      </c>
      <c r="P56" s="48">
        <f t="shared" si="34"/>
        <v>6.4839803596029533E-2</v>
      </c>
      <c r="Q56" s="48">
        <f t="shared" si="35"/>
        <v>0.04</v>
      </c>
      <c r="R56" s="48"/>
      <c r="S56" s="48">
        <f t="shared" si="36"/>
        <v>6.4839803596029533E-2</v>
      </c>
      <c r="T56" s="48">
        <f t="shared" si="37"/>
        <v>6.4839803596029533E-2</v>
      </c>
      <c r="U56" s="48">
        <f t="shared" si="38"/>
        <v>6.4839803596029533E-2</v>
      </c>
      <c r="V56" s="48">
        <f t="shared" si="39"/>
        <v>6.4839803596029533E-2</v>
      </c>
      <c r="W56" s="48">
        <f t="shared" si="40"/>
        <v>6.4839803596029533E-2</v>
      </c>
      <c r="X56" s="48">
        <f t="shared" si="41"/>
        <v>6.4839803596029533E-2</v>
      </c>
    </row>
    <row r="57" spans="1:24">
      <c r="A57" s="11" t="s">
        <v>265</v>
      </c>
      <c r="B57" s="48">
        <f t="shared" si="20"/>
        <v>0.12150084317032041</v>
      </c>
      <c r="C57" s="48">
        <f t="shared" si="21"/>
        <v>1.7772440708495943E-2</v>
      </c>
      <c r="D57" s="48">
        <f t="shared" si="22"/>
        <v>5.8409312927385215E-3</v>
      </c>
      <c r="E57" s="48">
        <f t="shared" si="23"/>
        <v>7.2057567762053243E-2</v>
      </c>
      <c r="F57" s="48">
        <f t="shared" si="24"/>
        <v>4.7969076018300784E-2</v>
      </c>
      <c r="G57" s="48">
        <f t="shared" si="25"/>
        <v>4.7969076018300784E-2</v>
      </c>
      <c r="H57" s="48">
        <f t="shared" si="26"/>
        <v>7.8619161160499246E-2</v>
      </c>
      <c r="I57" s="48">
        <f t="shared" si="27"/>
        <v>0.32748753025455712</v>
      </c>
      <c r="J57" s="48">
        <f t="shared" si="28"/>
        <v>4.9698329207920793E-3</v>
      </c>
      <c r="K57" s="48">
        <f t="shared" si="29"/>
        <v>0.15438841716040347</v>
      </c>
      <c r="L57" s="48">
        <f t="shared" si="30"/>
        <v>0.1020137455245292</v>
      </c>
      <c r="M57" s="48">
        <f t="shared" si="31"/>
        <v>1.312887915297554E-2</v>
      </c>
      <c r="N57" s="48">
        <f t="shared" si="32"/>
        <v>1.5323619563768822E-2</v>
      </c>
      <c r="O57" s="48">
        <f t="shared" si="33"/>
        <v>4.5744493392070484E-2</v>
      </c>
      <c r="P57" s="48">
        <f t="shared" si="34"/>
        <v>5.7875587269066373E-2</v>
      </c>
      <c r="Q57" s="48">
        <f t="shared" si="35"/>
        <v>0</v>
      </c>
      <c r="R57" s="48"/>
      <c r="S57" s="48">
        <f t="shared" si="36"/>
        <v>5.7875587269066373E-2</v>
      </c>
      <c r="T57" s="48">
        <f t="shared" si="37"/>
        <v>5.7875587269066373E-2</v>
      </c>
      <c r="U57" s="48">
        <f t="shared" si="38"/>
        <v>5.7875587269066373E-2</v>
      </c>
      <c r="V57" s="48">
        <f t="shared" si="39"/>
        <v>5.7875587269066373E-2</v>
      </c>
      <c r="W57" s="48">
        <f t="shared" si="40"/>
        <v>5.7875587269066373E-2</v>
      </c>
      <c r="X57" s="48">
        <f t="shared" si="41"/>
        <v>5.7875587269066373E-2</v>
      </c>
    </row>
    <row r="58" spans="1:24">
      <c r="A58" s="11" t="s">
        <v>266</v>
      </c>
      <c r="B58" s="48">
        <f t="shared" si="20"/>
        <v>1.5175548060708264E-3</v>
      </c>
      <c r="C58" s="48">
        <f t="shared" si="21"/>
        <v>5.9680256179325526E-4</v>
      </c>
      <c r="D58" s="48">
        <f t="shared" si="22"/>
        <v>4.7618161836535328E-4</v>
      </c>
      <c r="E58" s="48">
        <f t="shared" si="23"/>
        <v>5.1549973614775724E-3</v>
      </c>
      <c r="F58" s="48">
        <f t="shared" si="24"/>
        <v>1.8910817242863969E-3</v>
      </c>
      <c r="G58" s="48">
        <f t="shared" si="25"/>
        <v>1.8910817242863969E-3</v>
      </c>
      <c r="H58" s="48">
        <f t="shared" si="26"/>
        <v>4.8881239444402017E-3</v>
      </c>
      <c r="I58" s="48">
        <f t="shared" si="27"/>
        <v>6.8527692721106429E-4</v>
      </c>
      <c r="J58" s="48">
        <f t="shared" si="28"/>
        <v>2.0000000000000004E-2</v>
      </c>
      <c r="K58" s="48">
        <f t="shared" si="29"/>
        <v>1.3844843354677495E-2</v>
      </c>
      <c r="L58" s="48">
        <f t="shared" si="30"/>
        <v>1.9020799128377456E-2</v>
      </c>
      <c r="M58" s="48">
        <f t="shared" si="31"/>
        <v>8.8101204819277107E-3</v>
      </c>
      <c r="N58" s="48">
        <f t="shared" si="32"/>
        <v>9.924525343165562E-3</v>
      </c>
      <c r="O58" s="48">
        <f t="shared" si="33"/>
        <v>2.9522255506607927E-3</v>
      </c>
      <c r="P58" s="48">
        <f t="shared" si="34"/>
        <v>1.2913329329895088E-2</v>
      </c>
      <c r="Q58" s="48">
        <f t="shared" si="35"/>
        <v>0</v>
      </c>
      <c r="R58" s="48"/>
      <c r="S58" s="48">
        <f t="shared" si="36"/>
        <v>1.2913329329895088E-2</v>
      </c>
      <c r="T58" s="48">
        <f t="shared" si="37"/>
        <v>1.2913329329895088E-2</v>
      </c>
      <c r="U58" s="48">
        <f t="shared" si="38"/>
        <v>1.2913329329895088E-2</v>
      </c>
      <c r="V58" s="48">
        <f t="shared" si="39"/>
        <v>1.2913329329895088E-2</v>
      </c>
      <c r="W58" s="48">
        <f t="shared" si="40"/>
        <v>1.2913329329895088E-2</v>
      </c>
      <c r="X58" s="48">
        <f t="shared" si="41"/>
        <v>1.2913329329895088E-2</v>
      </c>
    </row>
    <row r="59" spans="1:24">
      <c r="A59" s="11" t="s">
        <v>267</v>
      </c>
      <c r="B59" s="48">
        <f t="shared" si="20"/>
        <v>3.0351096121416527E-3</v>
      </c>
      <c r="C59" s="48">
        <f t="shared" si="21"/>
        <v>1.1936051235865105E-3</v>
      </c>
      <c r="D59" s="48">
        <f t="shared" si="22"/>
        <v>9.5236323673070656E-4</v>
      </c>
      <c r="E59" s="48">
        <f t="shared" si="23"/>
        <v>1.0309994722955145E-2</v>
      </c>
      <c r="F59" s="48">
        <f t="shared" si="24"/>
        <v>3.7821634485727938E-3</v>
      </c>
      <c r="G59" s="48">
        <f t="shared" si="25"/>
        <v>3.7821634485727938E-3</v>
      </c>
      <c r="H59" s="48">
        <f t="shared" si="26"/>
        <v>9.7762478888804034E-3</v>
      </c>
      <c r="I59" s="48">
        <f t="shared" si="27"/>
        <v>1.3705538544221286E-3</v>
      </c>
      <c r="J59" s="48">
        <f t="shared" si="28"/>
        <v>6.4000000000000003E-3</v>
      </c>
      <c r="K59" s="48">
        <f t="shared" si="29"/>
        <v>4.4289686709354993E-2</v>
      </c>
      <c r="L59" s="48">
        <f t="shared" si="30"/>
        <v>4.6708264923421589E-2</v>
      </c>
      <c r="M59" s="48">
        <f t="shared" si="31"/>
        <v>1.7620240963855421E-2</v>
      </c>
      <c r="N59" s="48">
        <f t="shared" si="32"/>
        <v>1.9849050686331124E-2</v>
      </c>
      <c r="O59" s="48">
        <f t="shared" si="33"/>
        <v>5.9044511013215855E-3</v>
      </c>
      <c r="P59" s="48">
        <f t="shared" si="34"/>
        <v>2.5826658659790176E-2</v>
      </c>
      <c r="Q59" s="48">
        <f t="shared" si="35"/>
        <v>1.1999999999999999E-2</v>
      </c>
      <c r="R59" s="48"/>
      <c r="S59" s="48">
        <f t="shared" si="36"/>
        <v>2.5826658659790176E-2</v>
      </c>
      <c r="T59" s="48">
        <f t="shared" si="37"/>
        <v>2.5826658659790176E-2</v>
      </c>
      <c r="U59" s="48">
        <f t="shared" si="38"/>
        <v>2.5826658659790176E-2</v>
      </c>
      <c r="V59" s="48">
        <f t="shared" si="39"/>
        <v>2.5826658659790176E-2</v>
      </c>
      <c r="W59" s="48">
        <f t="shared" si="40"/>
        <v>2.5826658659790176E-2</v>
      </c>
      <c r="X59" s="48">
        <f t="shared" si="41"/>
        <v>2.5826658659790176E-2</v>
      </c>
    </row>
    <row r="60" spans="1:24">
      <c r="A60" s="11" t="s">
        <v>268</v>
      </c>
      <c r="B60" s="48">
        <f t="shared" si="20"/>
        <v>1.7959527824620576E-2</v>
      </c>
      <c r="C60" s="48">
        <f t="shared" si="21"/>
        <v>7.1140464992161187E-2</v>
      </c>
      <c r="D60" s="48">
        <f t="shared" si="22"/>
        <v>4.4059345490068388E-2</v>
      </c>
      <c r="E60" s="48">
        <f t="shared" si="23"/>
        <v>2.6673063084672585E-2</v>
      </c>
      <c r="F60" s="48">
        <f t="shared" si="24"/>
        <v>2.2365003288275287E-2</v>
      </c>
      <c r="G60" s="48">
        <f t="shared" si="25"/>
        <v>2.2365003288275287E-2</v>
      </c>
      <c r="H60" s="48">
        <f t="shared" si="26"/>
        <v>3.7735127016584963E-2</v>
      </c>
      <c r="I60" s="48">
        <f t="shared" si="27"/>
        <v>4.9535814445064039E-2</v>
      </c>
      <c r="J60" s="48">
        <f t="shared" si="28"/>
        <v>2.6516089108910897E-2</v>
      </c>
      <c r="K60" s="48">
        <f t="shared" si="29"/>
        <v>3.1108771468947305E-2</v>
      </c>
      <c r="L60" s="48">
        <f t="shared" si="30"/>
        <v>2.6371552921632024E-2</v>
      </c>
      <c r="M60" s="48">
        <f t="shared" si="31"/>
        <v>7.8554216867469884E-2</v>
      </c>
      <c r="N60" s="48">
        <f t="shared" si="32"/>
        <v>5.1919061792012791E-2</v>
      </c>
      <c r="O60" s="48">
        <f t="shared" si="33"/>
        <v>6.7606461086637301E-2</v>
      </c>
      <c r="P60" s="48">
        <f t="shared" si="34"/>
        <v>6.5964887491610447E-2</v>
      </c>
      <c r="Q60" s="48">
        <f t="shared" si="35"/>
        <v>4.5999999999999992E-2</v>
      </c>
      <c r="R60" s="48"/>
      <c r="S60" s="48">
        <f t="shared" si="36"/>
        <v>6.5964887491610447E-2</v>
      </c>
      <c r="T60" s="48">
        <f t="shared" si="37"/>
        <v>6.5964887491610447E-2</v>
      </c>
      <c r="U60" s="48">
        <f t="shared" si="38"/>
        <v>6.5964887491610447E-2</v>
      </c>
      <c r="V60" s="48">
        <f t="shared" si="39"/>
        <v>6.5964887491610447E-2</v>
      </c>
      <c r="W60" s="48">
        <f t="shared" si="40"/>
        <v>6.5964887491610447E-2</v>
      </c>
      <c r="X60" s="48">
        <f t="shared" si="41"/>
        <v>6.5964887491610447E-2</v>
      </c>
    </row>
    <row r="61" spans="1:24">
      <c r="A61" s="11" t="s">
        <v>269</v>
      </c>
      <c r="B61" s="48">
        <f t="shared" si="20"/>
        <v>0</v>
      </c>
      <c r="C61" s="48">
        <f t="shared" si="21"/>
        <v>0</v>
      </c>
      <c r="D61" s="48">
        <f t="shared" si="22"/>
        <v>0</v>
      </c>
      <c r="E61" s="48">
        <f t="shared" si="23"/>
        <v>0</v>
      </c>
      <c r="F61" s="48">
        <f t="shared" si="24"/>
        <v>0</v>
      </c>
      <c r="G61" s="48">
        <f t="shared" si="25"/>
        <v>0</v>
      </c>
      <c r="H61" s="48">
        <f t="shared" si="26"/>
        <v>0</v>
      </c>
      <c r="I61" s="48">
        <f t="shared" si="27"/>
        <v>0</v>
      </c>
      <c r="J61" s="48">
        <f t="shared" si="28"/>
        <v>0</v>
      </c>
      <c r="K61" s="48">
        <f t="shared" si="29"/>
        <v>0</v>
      </c>
      <c r="L61" s="48">
        <f t="shared" si="30"/>
        <v>0</v>
      </c>
      <c r="M61" s="48">
        <f t="shared" si="31"/>
        <v>0.24844103687477181</v>
      </c>
      <c r="N61" s="48">
        <f t="shared" si="32"/>
        <v>0</v>
      </c>
      <c r="O61" s="48">
        <f t="shared" si="33"/>
        <v>0</v>
      </c>
      <c r="P61" s="48">
        <f t="shared" si="34"/>
        <v>0</v>
      </c>
      <c r="Q61" s="48">
        <f t="shared" si="35"/>
        <v>0</v>
      </c>
      <c r="R61" s="48"/>
      <c r="S61" s="48">
        <f t="shared" si="36"/>
        <v>0</v>
      </c>
      <c r="T61" s="48">
        <f t="shared" si="37"/>
        <v>0</v>
      </c>
      <c r="U61" s="48">
        <f t="shared" si="38"/>
        <v>0</v>
      </c>
      <c r="V61" s="48">
        <f t="shared" si="39"/>
        <v>0</v>
      </c>
      <c r="W61" s="48">
        <f t="shared" si="40"/>
        <v>0</v>
      </c>
      <c r="X61" s="48">
        <f t="shared" si="41"/>
        <v>0</v>
      </c>
    </row>
    <row r="62" spans="1:24">
      <c r="A62" s="11" t="s">
        <v>270</v>
      </c>
      <c r="B62" s="48">
        <f t="shared" si="20"/>
        <v>0</v>
      </c>
      <c r="C62" s="48">
        <f t="shared" si="21"/>
        <v>0</v>
      </c>
      <c r="D62" s="48">
        <f t="shared" si="22"/>
        <v>0</v>
      </c>
      <c r="E62" s="48">
        <f t="shared" si="23"/>
        <v>0</v>
      </c>
      <c r="F62" s="48">
        <f t="shared" si="24"/>
        <v>1.8925325397313552E-6</v>
      </c>
      <c r="G62" s="48">
        <f t="shared" si="25"/>
        <v>1.8925325397313552E-6</v>
      </c>
      <c r="H62" s="48">
        <f t="shared" si="26"/>
        <v>0</v>
      </c>
      <c r="I62" s="48">
        <f t="shared" si="27"/>
        <v>5.4300876218684447E-5</v>
      </c>
      <c r="J62" s="48">
        <f t="shared" si="28"/>
        <v>0</v>
      </c>
      <c r="K62" s="48">
        <f t="shared" si="29"/>
        <v>1.4635762796039468E-3</v>
      </c>
      <c r="L62" s="48">
        <f t="shared" si="30"/>
        <v>3.0738609802013275E-3</v>
      </c>
      <c r="M62" s="48">
        <f t="shared" si="31"/>
        <v>1.1829134720700986E-3</v>
      </c>
      <c r="N62" s="48">
        <f t="shared" si="32"/>
        <v>0.16232508551374883</v>
      </c>
      <c r="O62" s="48">
        <f t="shared" si="33"/>
        <v>2.3494860499265788E-5</v>
      </c>
      <c r="P62" s="48">
        <f t="shared" si="34"/>
        <v>4.5921791656363701E-3</v>
      </c>
      <c r="Q62" s="48">
        <f t="shared" si="35"/>
        <v>0</v>
      </c>
      <c r="R62" s="48"/>
      <c r="S62" s="48">
        <f t="shared" si="36"/>
        <v>4.5921791656363701E-3</v>
      </c>
      <c r="T62" s="48">
        <f t="shared" si="37"/>
        <v>4.5921791656363701E-3</v>
      </c>
      <c r="U62" s="48">
        <f t="shared" si="38"/>
        <v>4.5921791656363701E-3</v>
      </c>
      <c r="V62" s="48">
        <f t="shared" si="39"/>
        <v>4.5921791656363701E-3</v>
      </c>
      <c r="W62" s="48">
        <f t="shared" si="40"/>
        <v>4.5921791656363701E-3</v>
      </c>
      <c r="X62" s="48">
        <f t="shared" si="41"/>
        <v>4.5921791656363701E-3</v>
      </c>
    </row>
    <row r="63" spans="1:24">
      <c r="A63" s="11" t="s">
        <v>271</v>
      </c>
      <c r="B63" s="48">
        <f t="shared" si="20"/>
        <v>0</v>
      </c>
      <c r="C63" s="48">
        <f t="shared" si="21"/>
        <v>0</v>
      </c>
      <c r="D63" s="48">
        <f t="shared" si="22"/>
        <v>0</v>
      </c>
      <c r="E63" s="48">
        <f t="shared" si="23"/>
        <v>4.3175821539937636E-4</v>
      </c>
      <c r="F63" s="48">
        <f t="shared" si="24"/>
        <v>0</v>
      </c>
      <c r="G63" s="48">
        <f t="shared" si="25"/>
        <v>0</v>
      </c>
      <c r="H63" s="48">
        <f t="shared" si="26"/>
        <v>6.0714610971130205E-6</v>
      </c>
      <c r="I63" s="48">
        <f t="shared" si="27"/>
        <v>2.974252056419738E-3</v>
      </c>
      <c r="J63" s="48">
        <f t="shared" si="28"/>
        <v>1.1796101485148517E-3</v>
      </c>
      <c r="K63" s="48">
        <f t="shared" si="29"/>
        <v>1.0620021864750899E-4</v>
      </c>
      <c r="L63" s="48">
        <f t="shared" si="30"/>
        <v>5.5114220996409539E-4</v>
      </c>
      <c r="M63" s="48">
        <f t="shared" si="31"/>
        <v>0</v>
      </c>
      <c r="N63" s="48">
        <f t="shared" si="32"/>
        <v>1.8391008840122607E-3</v>
      </c>
      <c r="O63" s="48">
        <f t="shared" si="33"/>
        <v>0.18871071953010279</v>
      </c>
      <c r="P63" s="48">
        <f t="shared" si="34"/>
        <v>3.6370058991840051E-2</v>
      </c>
      <c r="Q63" s="48">
        <f t="shared" si="35"/>
        <v>0</v>
      </c>
      <c r="R63" s="48"/>
      <c r="S63" s="48">
        <f t="shared" si="36"/>
        <v>3.6370058991840051E-2</v>
      </c>
      <c r="T63" s="48">
        <f t="shared" si="37"/>
        <v>3.6370058991840051E-2</v>
      </c>
      <c r="U63" s="48">
        <f t="shared" si="38"/>
        <v>3.6370058991840051E-2</v>
      </c>
      <c r="V63" s="48">
        <f t="shared" si="39"/>
        <v>3.6370058991840051E-2</v>
      </c>
      <c r="W63" s="48">
        <f t="shared" si="40"/>
        <v>3.6370058991840051E-2</v>
      </c>
      <c r="X63" s="48">
        <f t="shared" si="41"/>
        <v>3.6370058991840051E-2</v>
      </c>
    </row>
    <row r="64" spans="1:24">
      <c r="A64" s="11" t="s">
        <v>272</v>
      </c>
      <c r="B64" s="48">
        <f t="shared" si="20"/>
        <v>0</v>
      </c>
      <c r="C64" s="48">
        <f t="shared" si="21"/>
        <v>0</v>
      </c>
      <c r="D64" s="48">
        <f t="shared" si="22"/>
        <v>0</v>
      </c>
      <c r="E64" s="48">
        <f t="shared" si="23"/>
        <v>0</v>
      </c>
      <c r="F64" s="48">
        <f t="shared" si="24"/>
        <v>0</v>
      </c>
      <c r="G64" s="48">
        <f t="shared" si="25"/>
        <v>0</v>
      </c>
      <c r="H64" s="48">
        <f t="shared" si="26"/>
        <v>0</v>
      </c>
      <c r="I64" s="48">
        <f t="shared" si="27"/>
        <v>0</v>
      </c>
      <c r="J64" s="48">
        <f t="shared" si="28"/>
        <v>0</v>
      </c>
      <c r="K64" s="48">
        <f t="shared" si="29"/>
        <v>0</v>
      </c>
      <c r="L64" s="48">
        <f t="shared" si="30"/>
        <v>0</v>
      </c>
      <c r="M64" s="48">
        <f t="shared" si="31"/>
        <v>0</v>
      </c>
      <c r="N64" s="48">
        <f t="shared" si="32"/>
        <v>0</v>
      </c>
      <c r="O64" s="48">
        <f t="shared" si="33"/>
        <v>0</v>
      </c>
      <c r="P64" s="48">
        <f t="shared" si="34"/>
        <v>0.14076088876329085</v>
      </c>
      <c r="Q64" s="48">
        <f t="shared" si="35"/>
        <v>0</v>
      </c>
      <c r="R64" s="48"/>
      <c r="S64" s="48">
        <f t="shared" si="36"/>
        <v>0</v>
      </c>
      <c r="T64" s="48">
        <f t="shared" si="37"/>
        <v>0</v>
      </c>
      <c r="U64" s="48">
        <f t="shared" si="38"/>
        <v>0</v>
      </c>
      <c r="V64" s="48">
        <f t="shared" si="39"/>
        <v>0</v>
      </c>
      <c r="W64" s="48">
        <f t="shared" si="40"/>
        <v>0</v>
      </c>
      <c r="X64" s="48">
        <f t="shared" si="41"/>
        <v>0</v>
      </c>
    </row>
    <row r="65" spans="1:24">
      <c r="A65" s="11" t="s">
        <v>280</v>
      </c>
      <c r="B65" s="48">
        <f t="shared" si="20"/>
        <v>0</v>
      </c>
      <c r="C65" s="48">
        <f t="shared" si="21"/>
        <v>0</v>
      </c>
      <c r="D65" s="48">
        <f t="shared" si="22"/>
        <v>0</v>
      </c>
      <c r="E65" s="48">
        <f t="shared" si="23"/>
        <v>0</v>
      </c>
      <c r="F65" s="48">
        <f t="shared" si="24"/>
        <v>0</v>
      </c>
      <c r="G65" s="48">
        <f t="shared" si="25"/>
        <v>0</v>
      </c>
      <c r="H65" s="48">
        <f t="shared" si="26"/>
        <v>0</v>
      </c>
      <c r="I65" s="48">
        <f t="shared" si="27"/>
        <v>0</v>
      </c>
      <c r="J65" s="48">
        <f t="shared" si="28"/>
        <v>0</v>
      </c>
      <c r="K65" s="48">
        <f t="shared" si="29"/>
        <v>0</v>
      </c>
      <c r="L65" s="48">
        <f t="shared" si="30"/>
        <v>0</v>
      </c>
      <c r="M65" s="48">
        <f t="shared" si="31"/>
        <v>0</v>
      </c>
      <c r="N65" s="48">
        <f t="shared" si="32"/>
        <v>0</v>
      </c>
      <c r="O65" s="48">
        <f t="shared" si="33"/>
        <v>0</v>
      </c>
      <c r="P65" s="48">
        <f t="shared" si="34"/>
        <v>0</v>
      </c>
      <c r="Q65" s="48">
        <f t="shared" si="35"/>
        <v>0</v>
      </c>
      <c r="R65" s="48"/>
      <c r="S65" s="48">
        <f t="shared" si="36"/>
        <v>0</v>
      </c>
      <c r="T65" s="48">
        <f t="shared" si="37"/>
        <v>0</v>
      </c>
      <c r="U65" s="48">
        <f t="shared" si="38"/>
        <v>0</v>
      </c>
      <c r="V65" s="48">
        <f t="shared" si="39"/>
        <v>0</v>
      </c>
      <c r="W65" s="48">
        <f t="shared" si="40"/>
        <v>0</v>
      </c>
      <c r="X65" s="48">
        <f t="shared" si="41"/>
        <v>0</v>
      </c>
    </row>
    <row r="66" spans="1:24">
      <c r="B66" s="47">
        <f>SUM(B50:B65)</f>
        <v>1</v>
      </c>
      <c r="C66" s="47">
        <f t="shared" ref="C66:E66" si="42">SUM(C50:C65)</f>
        <v>1</v>
      </c>
      <c r="D66" s="47">
        <f t="shared" si="42"/>
        <v>1</v>
      </c>
      <c r="E66" s="47">
        <f t="shared" si="42"/>
        <v>1</v>
      </c>
      <c r="F66" s="47">
        <f t="shared" ref="F66" si="43">SUM(F50:F65)</f>
        <v>1.0000000000000002</v>
      </c>
      <c r="G66" s="47">
        <f t="shared" ref="G66" si="44">SUM(G50:G65)</f>
        <v>1.0000000000000002</v>
      </c>
      <c r="H66" s="47">
        <f t="shared" ref="H66" si="45">SUM(H50:H65)</f>
        <v>0.99999999999999989</v>
      </c>
      <c r="I66" s="47">
        <f t="shared" ref="I66" si="46">SUM(I50:I65)</f>
        <v>1</v>
      </c>
      <c r="J66" s="47">
        <f t="shared" ref="J66:N66" si="47">SUM(J50:J65)</f>
        <v>1</v>
      </c>
      <c r="K66" s="47">
        <f t="shared" si="47"/>
        <v>0.99999999999999989</v>
      </c>
      <c r="L66" s="47">
        <f t="shared" si="47"/>
        <v>1</v>
      </c>
      <c r="M66" s="47">
        <f t="shared" si="47"/>
        <v>1</v>
      </c>
      <c r="N66" s="47">
        <f t="shared" si="47"/>
        <v>1</v>
      </c>
      <c r="O66" s="47">
        <f t="shared" ref="O66" si="48">SUM(O50:O65)</f>
        <v>0.99999999999999989</v>
      </c>
      <c r="P66" s="47">
        <f t="shared" ref="P66:Q66" si="49">SUM(P50:P65)</f>
        <v>1</v>
      </c>
      <c r="Q66" s="47">
        <f t="shared" si="49"/>
        <v>1</v>
      </c>
      <c r="R66" s="47"/>
      <c r="S66" s="47">
        <f t="shared" ref="S66" si="50">SUM(S50:S65)</f>
        <v>1</v>
      </c>
      <c r="T66" s="47">
        <f t="shared" ref="T66" si="51">SUM(T50:T65)</f>
        <v>1</v>
      </c>
      <c r="U66" s="47">
        <f t="shared" ref="U66" si="52">SUM(U50:U65)</f>
        <v>1</v>
      </c>
      <c r="V66" s="47">
        <f t="shared" ref="V66" si="53">SUM(V50:V65)</f>
        <v>1</v>
      </c>
      <c r="W66" s="47">
        <f t="shared" ref="W66" si="54">SUM(W50:W65)</f>
        <v>1</v>
      </c>
      <c r="X66" s="47">
        <f t="shared" ref="X66" si="55">SUM(X50:X65)</f>
        <v>1</v>
      </c>
    </row>
    <row r="68" spans="1:24">
      <c r="A68" s="11" t="s">
        <v>295</v>
      </c>
      <c r="B68">
        <f>SAM!B27</f>
        <v>4.4000400205365597</v>
      </c>
      <c r="C68">
        <f>SAM!C27</f>
        <v>56.232136168039155</v>
      </c>
      <c r="D68">
        <f>SAM!D27</f>
        <v>200.78681922634846</v>
      </c>
      <c r="E68">
        <f>SAM!E27</f>
        <v>41.483190396483636</v>
      </c>
      <c r="F68">
        <f>SAM!F27</f>
        <v>2.001284523432723</v>
      </c>
      <c r="G68">
        <f>SAM!G27</f>
        <v>244.83300064840239</v>
      </c>
      <c r="H68">
        <f>SAM!H27</f>
        <v>153.64963919050086</v>
      </c>
      <c r="I68">
        <f>SAM!I27</f>
        <v>30.789430602879715</v>
      </c>
      <c r="J68">
        <f>SAM!J27</f>
        <v>15.124435675260038</v>
      </c>
      <c r="K68">
        <f>SAM!K27</f>
        <v>58.030886908254004</v>
      </c>
      <c r="L68">
        <f>SAM!L27</f>
        <v>193.90243925245511</v>
      </c>
      <c r="M68">
        <f>SAM!M27</f>
        <v>245.21459726852709</v>
      </c>
      <c r="N68">
        <f>SAM!N27</f>
        <v>24.193995984654084</v>
      </c>
      <c r="O68">
        <f>SAM!O27</f>
        <v>95.648470527630039</v>
      </c>
      <c r="P68">
        <f>SAM!P27</f>
        <v>24.709668448325814</v>
      </c>
      <c r="Q68" s="55">
        <f>SAM!Q27</f>
        <v>434.33086220996069</v>
      </c>
    </row>
    <row r="71" spans="1:24">
      <c r="A71" s="1" t="s">
        <v>380</v>
      </c>
      <c r="B71" s="1" t="s">
        <v>1377</v>
      </c>
      <c r="C71" s="1" t="s">
        <v>295</v>
      </c>
    </row>
    <row r="72" spans="1:24">
      <c r="A72" s="11" t="s">
        <v>258</v>
      </c>
      <c r="B72" s="1">
        <f t="array" ref="B72:B87">MMULT((B50:Q65),(C72:C87))</f>
        <v>0</v>
      </c>
      <c r="C72">
        <f>SAM!B27</f>
        <v>4.4000400205365597</v>
      </c>
    </row>
    <row r="73" spans="1:24">
      <c r="A73" s="11" t="s">
        <v>259</v>
      </c>
      <c r="B73" s="1">
        <v>6.0168385699801892</v>
      </c>
      <c r="C73">
        <f>SAM!C27</f>
        <v>56.232136168039155</v>
      </c>
    </row>
    <row r="74" spans="1:24">
      <c r="A74" s="11" t="s">
        <v>260</v>
      </c>
      <c r="B74">
        <v>117.03901069965943</v>
      </c>
      <c r="C74">
        <f>SAM!D27</f>
        <v>200.78681922634846</v>
      </c>
    </row>
    <row r="75" spans="1:24">
      <c r="A75" s="11" t="s">
        <v>261</v>
      </c>
      <c r="B75">
        <v>380.68779171084549</v>
      </c>
      <c r="C75">
        <f>SAM!E27</f>
        <v>41.483190396483636</v>
      </c>
    </row>
    <row r="76" spans="1:24">
      <c r="A76" s="11" t="s">
        <v>262</v>
      </c>
      <c r="B76">
        <v>180.02337636692602</v>
      </c>
      <c r="C76">
        <f>SAM!F27</f>
        <v>2.001284523432723</v>
      </c>
    </row>
    <row r="77" spans="1:24">
      <c r="A77" s="11" t="s">
        <v>263</v>
      </c>
      <c r="B77">
        <v>731.27938199732353</v>
      </c>
      <c r="C77">
        <f>SAM!G27</f>
        <v>244.83300064840239</v>
      </c>
    </row>
    <row r="78" spans="1:24">
      <c r="A78" s="11" t="s">
        <v>264</v>
      </c>
      <c r="B78">
        <v>125.43242347060809</v>
      </c>
      <c r="C78">
        <f>SAM!H27</f>
        <v>153.64963919050086</v>
      </c>
    </row>
    <row r="79" spans="1:24">
      <c r="A79" s="11" t="s">
        <v>265</v>
      </c>
      <c r="B79">
        <v>77.910110212144986</v>
      </c>
      <c r="C79">
        <f>SAM!I27</f>
        <v>30.789430602879715</v>
      </c>
    </row>
    <row r="80" spans="1:24">
      <c r="A80" s="11" t="s">
        <v>266</v>
      </c>
      <c r="B80">
        <v>9.3846757038076358</v>
      </c>
      <c r="C80">
        <f>SAM!J27</f>
        <v>15.124435675260038</v>
      </c>
    </row>
    <row r="81" spans="1:3">
      <c r="A81" s="11" t="s">
        <v>267</v>
      </c>
      <c r="B81">
        <v>26.116941244977699</v>
      </c>
      <c r="C81">
        <f>SAM!K27</f>
        <v>58.030886908254004</v>
      </c>
    </row>
    <row r="82" spans="1:3">
      <c r="A82" s="11" t="s">
        <v>268</v>
      </c>
      <c r="B82">
        <v>82.790274228255953</v>
      </c>
      <c r="C82">
        <f>SAM!L27</f>
        <v>193.90243925245511</v>
      </c>
    </row>
    <row r="83" spans="1:3">
      <c r="A83" s="11" t="s">
        <v>269</v>
      </c>
      <c r="B83">
        <v>60.92136880222246</v>
      </c>
      <c r="C83">
        <f>SAM!M27</f>
        <v>245.21459726852709</v>
      </c>
    </row>
    <row r="84" spans="1:3">
      <c r="A84" s="11" t="s">
        <v>270</v>
      </c>
      <c r="B84">
        <v>5.0161793964195525</v>
      </c>
      <c r="C84">
        <f>SAM!N27</f>
        <v>24.193995984654084</v>
      </c>
    </row>
    <row r="85" spans="1:3">
      <c r="A85" s="11" t="s">
        <v>271</v>
      </c>
      <c r="B85">
        <v>19.234369756686768</v>
      </c>
      <c r="C85">
        <f>SAM!O27</f>
        <v>95.648470527630039</v>
      </c>
    </row>
    <row r="86" spans="1:3">
      <c r="A86" s="11" t="s">
        <v>272</v>
      </c>
      <c r="B86">
        <v>3.4781548918325877</v>
      </c>
      <c r="C86">
        <f>SAM!P27</f>
        <v>24.709668448325814</v>
      </c>
    </row>
    <row r="87" spans="1:3">
      <c r="A87" s="11" t="s">
        <v>280</v>
      </c>
      <c r="B87" s="1">
        <v>0</v>
      </c>
      <c r="C87">
        <f>SAM!Q27</f>
        <v>434.33086220996069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K2" sqref="K2"/>
    </sheetView>
  </sheetViews>
  <sheetFormatPr baseColWidth="10" defaultColWidth="8.83203125" defaultRowHeight="14" x14ac:dyDescent="0"/>
  <cols>
    <col min="5" max="5" width="15.1640625" bestFit="1" customWidth="1"/>
    <col min="6" max="6" width="10" bestFit="1" customWidth="1"/>
    <col min="9" max="9" width="15.6640625" bestFit="1" customWidth="1"/>
    <col min="10" max="10" width="15.6640625" customWidth="1"/>
    <col min="11" max="11" width="15.1640625" bestFit="1" customWidth="1"/>
  </cols>
  <sheetData>
    <row r="1" spans="1:14">
      <c r="A1" s="49"/>
      <c r="B1" s="49" t="s">
        <v>1378</v>
      </c>
      <c r="C1" s="49" t="s">
        <v>1379</v>
      </c>
      <c r="D1" s="49" t="s">
        <v>1380</v>
      </c>
      <c r="E1" s="49" t="s">
        <v>1383</v>
      </c>
      <c r="F1" s="1" t="s">
        <v>1382</v>
      </c>
      <c r="K1" s="1" t="s">
        <v>1383</v>
      </c>
      <c r="L1" s="1" t="s">
        <v>1384</v>
      </c>
      <c r="M1" s="1"/>
      <c r="N1" s="1"/>
    </row>
    <row r="2" spans="1:14">
      <c r="A2" s="49" t="s">
        <v>1351</v>
      </c>
      <c r="B2" s="49">
        <v>194</v>
      </c>
      <c r="C2" s="49">
        <v>66.5</v>
      </c>
      <c r="D2" s="49">
        <v>1940</v>
      </c>
      <c r="E2" s="49">
        <v>486.89148053220515</v>
      </c>
      <c r="F2">
        <f>B2/E2</f>
        <v>0.39844607629598477</v>
      </c>
      <c r="I2" s="11" t="s">
        <v>258</v>
      </c>
      <c r="J2" s="11">
        <f>F2</f>
        <v>0.39844607629598477</v>
      </c>
      <c r="K2">
        <f>SUM(SAM!B18:B26)</f>
        <v>11.042999999999999</v>
      </c>
      <c r="L2">
        <f>K2*J2</f>
        <v>4.4000400205365597</v>
      </c>
      <c r="N2">
        <f>L2*10</f>
        <v>44.000400205365594</v>
      </c>
    </row>
    <row r="3" spans="1:14">
      <c r="A3" s="49" t="s">
        <v>1352</v>
      </c>
      <c r="B3" s="49">
        <v>158.4</v>
      </c>
      <c r="C3" s="49">
        <v>54</v>
      </c>
      <c r="D3" s="49">
        <v>1584</v>
      </c>
      <c r="E3" s="49">
        <v>485.86079529961944</v>
      </c>
      <c r="F3">
        <f t="shared" ref="F3:F26" si="0">B3/E3</f>
        <v>0.32601930744858365</v>
      </c>
      <c r="I3" s="11" t="s">
        <v>259</v>
      </c>
      <c r="J3" s="11">
        <f>F3</f>
        <v>0.32601930744858365</v>
      </c>
      <c r="K3">
        <f>SUM(SAM!C18:C26)</f>
        <v>172.48099999999999</v>
      </c>
      <c r="L3">
        <f t="shared" ref="L3:L17" si="1">K3*J3</f>
        <v>56.232136168039155</v>
      </c>
      <c r="N3" s="53">
        <f t="shared" ref="N3:N16" si="2">L3*10</f>
        <v>562.32136168039153</v>
      </c>
    </row>
    <row r="4" spans="1:14">
      <c r="A4" s="49" t="s">
        <v>1353</v>
      </c>
      <c r="B4" s="49">
        <v>276.8</v>
      </c>
      <c r="C4" s="49">
        <v>76.599999999999994</v>
      </c>
      <c r="D4" s="49">
        <v>2768</v>
      </c>
      <c r="E4" s="49">
        <v>191.73203000000001</v>
      </c>
      <c r="F4">
        <f t="shared" si="0"/>
        <v>1.4436815799634521</v>
      </c>
      <c r="I4" s="11" t="s">
        <v>260</v>
      </c>
      <c r="J4" s="11">
        <f>AVERAGE(F4:F7)</f>
        <v>2.2486540700885684</v>
      </c>
      <c r="K4">
        <f>SUM(SAM!D18:D26)</f>
        <v>89.292000000000002</v>
      </c>
      <c r="L4">
        <f t="shared" si="1"/>
        <v>200.78681922634846</v>
      </c>
      <c r="N4" s="53">
        <f t="shared" si="2"/>
        <v>2007.8681922634846</v>
      </c>
    </row>
    <row r="5" spans="1:14">
      <c r="A5" s="49" t="s">
        <v>1354</v>
      </c>
      <c r="B5" s="49">
        <v>1736</v>
      </c>
      <c r="C5" s="49">
        <v>615.20000000000005</v>
      </c>
      <c r="D5" s="49">
        <v>17360</v>
      </c>
      <c r="E5" s="49">
        <v>633.36749099999997</v>
      </c>
      <c r="F5">
        <f t="shared" si="0"/>
        <v>2.7409048059272751</v>
      </c>
      <c r="I5" s="11" t="s">
        <v>261</v>
      </c>
      <c r="J5" s="11">
        <f>F8</f>
        <v>4.9320735680001372E-2</v>
      </c>
      <c r="K5">
        <f>SUM(SAM!E18:E26)</f>
        <v>841.09026000000006</v>
      </c>
      <c r="L5">
        <f t="shared" si="1"/>
        <v>41.483190396483636</v>
      </c>
      <c r="N5" s="53">
        <f t="shared" si="2"/>
        <v>414.83190396483633</v>
      </c>
    </row>
    <row r="6" spans="1:14">
      <c r="A6" s="49" t="s">
        <v>1355</v>
      </c>
      <c r="B6" s="49">
        <v>4263.3999999999996</v>
      </c>
      <c r="C6" s="49">
        <v>1001.6</v>
      </c>
      <c r="D6" s="49">
        <v>42634</v>
      </c>
      <c r="E6" s="49">
        <v>2101.0377669999998</v>
      </c>
      <c r="F6">
        <f t="shared" si="0"/>
        <v>2.0291877028405647</v>
      </c>
      <c r="I6" s="11" t="s">
        <v>262</v>
      </c>
      <c r="J6" s="11">
        <f>0.2*F9</f>
        <v>5.1305515992758344E-2</v>
      </c>
      <c r="K6">
        <f>SUM(SAM!F18:F26)</f>
        <v>39.007199999999997</v>
      </c>
      <c r="L6">
        <f t="shared" si="1"/>
        <v>2.001284523432723</v>
      </c>
      <c r="N6" s="53">
        <f t="shared" si="2"/>
        <v>20.01284523432723</v>
      </c>
    </row>
    <row r="7" spans="1:14">
      <c r="A7" s="49" t="s">
        <v>1356</v>
      </c>
      <c r="B7" s="49">
        <v>984</v>
      </c>
      <c r="C7" s="49">
        <v>185.6</v>
      </c>
      <c r="D7" s="49">
        <v>9840</v>
      </c>
      <c r="E7" s="49">
        <v>353.84963697839623</v>
      </c>
      <c r="F7">
        <f t="shared" si="0"/>
        <v>2.7808421916229822</v>
      </c>
      <c r="I7" s="11" t="s">
        <v>263</v>
      </c>
      <c r="J7" s="11">
        <f>0.8*F9</f>
        <v>0.20522206397103337</v>
      </c>
      <c r="K7">
        <f>SUM(SAM!G18:G26)</f>
        <v>1193.0150000000001</v>
      </c>
      <c r="L7">
        <f t="shared" si="1"/>
        <v>244.83300064840239</v>
      </c>
      <c r="N7" s="53">
        <f t="shared" si="2"/>
        <v>2448.3300064840241</v>
      </c>
    </row>
    <row r="8" spans="1:14">
      <c r="A8" s="49" t="s">
        <v>1357</v>
      </c>
      <c r="B8" s="49">
        <v>482.2</v>
      </c>
      <c r="C8" s="49">
        <v>227.1</v>
      </c>
      <c r="D8" s="49">
        <v>4822</v>
      </c>
      <c r="E8" s="49">
        <v>9776.8209121731124</v>
      </c>
      <c r="F8">
        <f t="shared" si="0"/>
        <v>4.9320735680001372E-2</v>
      </c>
      <c r="I8" s="11" t="s">
        <v>264</v>
      </c>
      <c r="J8" s="11">
        <f>AVERAGE(F10:F11)</f>
        <v>8.7428765625951727E-2</v>
      </c>
      <c r="K8">
        <f>SUM(SAM!H18:H26)</f>
        <v>1757.42661</v>
      </c>
      <c r="L8">
        <f t="shared" si="1"/>
        <v>153.64963919050086</v>
      </c>
      <c r="N8" s="53">
        <f t="shared" si="2"/>
        <v>1536.4963919050087</v>
      </c>
    </row>
    <row r="9" spans="1:14">
      <c r="A9" s="49" t="s">
        <v>1358</v>
      </c>
      <c r="B9" s="49">
        <v>2209.8000000000002</v>
      </c>
      <c r="C9" s="49">
        <v>573.20000000000005</v>
      </c>
      <c r="D9" s="49">
        <v>22098</v>
      </c>
      <c r="E9" s="49">
        <v>8614.2784347472825</v>
      </c>
      <c r="F9">
        <f t="shared" si="0"/>
        <v>0.25652757996379172</v>
      </c>
      <c r="I9" s="11" t="s">
        <v>265</v>
      </c>
      <c r="J9" s="11">
        <f>AVERAGE(F12,F24)</f>
        <v>8.9817475504316541E-2</v>
      </c>
      <c r="K9">
        <f>SUM(SAM!I18:I26)</f>
        <v>342.80000000000007</v>
      </c>
      <c r="L9">
        <f t="shared" si="1"/>
        <v>30.789430602879715</v>
      </c>
      <c r="N9" s="53">
        <f t="shared" si="2"/>
        <v>307.89430602879713</v>
      </c>
    </row>
    <row r="10" spans="1:14">
      <c r="A10" s="49" t="s">
        <v>1359</v>
      </c>
      <c r="B10" s="49">
        <v>389.6</v>
      </c>
      <c r="C10" s="49">
        <v>174.6</v>
      </c>
      <c r="D10" s="49">
        <v>3896</v>
      </c>
      <c r="E10" s="49">
        <v>6431.4904157779793</v>
      </c>
      <c r="F10">
        <f t="shared" si="0"/>
        <v>6.0576938596412791E-2</v>
      </c>
      <c r="I10" s="11" t="s">
        <v>266</v>
      </c>
      <c r="J10" s="11">
        <f>F13</f>
        <v>3.8812125712713544E-2</v>
      </c>
      <c r="K10">
        <f>SUM(SAM!J18:J26)</f>
        <v>389.68326000000002</v>
      </c>
      <c r="L10">
        <f t="shared" si="1"/>
        <v>15.124435675260038</v>
      </c>
      <c r="N10" s="53">
        <f t="shared" si="2"/>
        <v>151.24435675260037</v>
      </c>
    </row>
    <row r="11" spans="1:14">
      <c r="A11" s="49" t="s">
        <v>1360</v>
      </c>
      <c r="B11" s="49">
        <v>844.3</v>
      </c>
      <c r="C11" s="49">
        <v>474.1</v>
      </c>
      <c r="D11" s="49">
        <v>8443</v>
      </c>
      <c r="E11" s="49">
        <v>7387.9560858178247</v>
      </c>
      <c r="F11">
        <f t="shared" si="0"/>
        <v>0.11428059265549065</v>
      </c>
      <c r="I11" s="11" t="s">
        <v>267</v>
      </c>
      <c r="J11" s="11">
        <f>AVERAGE(F14:F15)</f>
        <v>6.9240972690448557E-2</v>
      </c>
      <c r="K11">
        <f>SUM(SAM!K18:K26)</f>
        <v>838.10039999999992</v>
      </c>
      <c r="L11">
        <f t="shared" si="1"/>
        <v>58.030886908254004</v>
      </c>
      <c r="N11" s="53">
        <f t="shared" si="2"/>
        <v>580.30886908254001</v>
      </c>
    </row>
    <row r="12" spans="1:14">
      <c r="A12" s="49" t="s">
        <v>1361</v>
      </c>
      <c r="B12" s="49">
        <v>360.1</v>
      </c>
      <c r="C12" s="49">
        <v>119</v>
      </c>
      <c r="D12" s="49">
        <v>3601</v>
      </c>
      <c r="E12" s="49">
        <v>4004.0195430329195</v>
      </c>
      <c r="F12">
        <f t="shared" si="0"/>
        <v>8.9934625975185811E-2</v>
      </c>
      <c r="I12" s="11" t="s">
        <v>268</v>
      </c>
      <c r="J12" s="11">
        <f>AVERAGE(F16:F18)</f>
        <v>6.6951437202061467E-2</v>
      </c>
      <c r="K12">
        <f>SUM(SAM!L18:L26)</f>
        <v>2896.1654500000004</v>
      </c>
      <c r="L12">
        <f t="shared" si="1"/>
        <v>193.90243925245511</v>
      </c>
      <c r="N12" s="53">
        <f t="shared" si="2"/>
        <v>1939.0243925245511</v>
      </c>
    </row>
    <row r="13" spans="1:14">
      <c r="A13" s="49" t="s">
        <v>1362</v>
      </c>
      <c r="B13" s="49">
        <v>233.6</v>
      </c>
      <c r="C13" s="49">
        <v>81.2</v>
      </c>
      <c r="D13" s="49">
        <v>2336</v>
      </c>
      <c r="E13" s="49">
        <v>6018.7375906463303</v>
      </c>
      <c r="F13">
        <f t="shared" si="0"/>
        <v>3.8812125712713544E-2</v>
      </c>
      <c r="I13" s="11" t="s">
        <v>269</v>
      </c>
      <c r="J13" s="11">
        <f>AVERAGE(F19:F21)</f>
        <v>0.21284143057670971</v>
      </c>
      <c r="K13">
        <f>SUM(SAM!M18:M26)</f>
        <v>1152.0999299999999</v>
      </c>
      <c r="L13">
        <f t="shared" si="1"/>
        <v>245.21459726852709</v>
      </c>
      <c r="N13" s="53">
        <f t="shared" si="2"/>
        <v>2452.1459726852709</v>
      </c>
    </row>
    <row r="14" spans="1:14">
      <c r="A14" s="49" t="s">
        <v>1363</v>
      </c>
      <c r="B14" s="49">
        <v>636.1</v>
      </c>
      <c r="C14" s="49">
        <v>304.3</v>
      </c>
      <c r="D14" s="49">
        <v>6361</v>
      </c>
      <c r="E14" s="49">
        <v>8229.2315930824734</v>
      </c>
      <c r="F14">
        <f t="shared" si="0"/>
        <v>7.7297617985950029E-2</v>
      </c>
      <c r="I14" s="11" t="s">
        <v>270</v>
      </c>
      <c r="J14" s="11">
        <f>F22</f>
        <v>1.5499006718535506E-2</v>
      </c>
      <c r="K14">
        <f>SUM(SAM!N18:N26)</f>
        <v>1561.0030000000002</v>
      </c>
      <c r="L14">
        <f t="shared" si="1"/>
        <v>24.193995984654084</v>
      </c>
      <c r="N14" s="53">
        <f t="shared" si="2"/>
        <v>241.93995984654083</v>
      </c>
    </row>
    <row r="15" spans="1:14">
      <c r="A15" s="49" t="s">
        <v>1364</v>
      </c>
      <c r="B15" s="49">
        <v>503.5</v>
      </c>
      <c r="C15" s="49">
        <v>190.3</v>
      </c>
      <c r="D15" s="49">
        <v>5035</v>
      </c>
      <c r="E15" s="49">
        <v>8229.2315930824734</v>
      </c>
      <c r="F15">
        <f t="shared" si="0"/>
        <v>6.1184327394947086E-2</v>
      </c>
      <c r="I15" s="11" t="s">
        <v>271</v>
      </c>
      <c r="J15" s="11">
        <f>F23</f>
        <v>0.34758249520991696</v>
      </c>
      <c r="K15">
        <f>SUM(SAM!O18:O26)</f>
        <v>275.18207000000001</v>
      </c>
      <c r="L15">
        <f t="shared" si="1"/>
        <v>95.648470527630039</v>
      </c>
      <c r="N15" s="53">
        <f t="shared" si="2"/>
        <v>956.48470527630036</v>
      </c>
    </row>
    <row r="16" spans="1:14">
      <c r="A16" s="49" t="s">
        <v>1365</v>
      </c>
      <c r="B16" s="49">
        <v>1207.7</v>
      </c>
      <c r="C16" s="49">
        <v>487.5</v>
      </c>
      <c r="D16" s="49">
        <v>12077</v>
      </c>
      <c r="E16" s="49">
        <v>18309.467215016601</v>
      </c>
      <c r="F16">
        <f t="shared" si="0"/>
        <v>6.5960411945220274E-2</v>
      </c>
      <c r="I16" s="11" t="s">
        <v>272</v>
      </c>
      <c r="J16" s="11">
        <f>F25</f>
        <v>7.9360359281229628E-2</v>
      </c>
      <c r="K16">
        <f>SUM(SAM!P18:P26)</f>
        <v>311.36034000000001</v>
      </c>
      <c r="L16">
        <f t="shared" si="1"/>
        <v>24.709668448325814</v>
      </c>
      <c r="N16" s="53">
        <f t="shared" si="2"/>
        <v>247.09668448325814</v>
      </c>
    </row>
    <row r="17" spans="1:12">
      <c r="A17" s="49" t="s">
        <v>1366</v>
      </c>
      <c r="B17" s="49">
        <v>147</v>
      </c>
      <c r="C17" s="49">
        <v>68.2</v>
      </c>
      <c r="D17" s="49">
        <v>1470</v>
      </c>
      <c r="E17" s="49">
        <v>2777.1066520000004</v>
      </c>
      <c r="F17">
        <f t="shared" si="0"/>
        <v>5.2932788841269167E-2</v>
      </c>
      <c r="I17" s="11" t="s">
        <v>273</v>
      </c>
      <c r="J17" s="11">
        <f>F26</f>
        <v>1.2196562241884256E-3</v>
      </c>
      <c r="K17" t="e">
        <f>SUM(SAM!#REF!)</f>
        <v>#REF!</v>
      </c>
      <c r="L17" t="e">
        <f t="shared" si="1"/>
        <v>#REF!</v>
      </c>
    </row>
    <row r="18" spans="1:12">
      <c r="A18" s="49" t="s">
        <v>1367</v>
      </c>
      <c r="B18" s="49">
        <v>447.8</v>
      </c>
      <c r="C18" s="49">
        <v>171.3</v>
      </c>
      <c r="D18" s="49">
        <v>4478</v>
      </c>
      <c r="E18" s="49">
        <v>5463.5667516160029</v>
      </c>
      <c r="F18">
        <f t="shared" si="0"/>
        <v>8.1961110819694954E-2</v>
      </c>
    </row>
    <row r="19" spans="1:12">
      <c r="A19" s="49" t="s">
        <v>1368</v>
      </c>
      <c r="B19" s="49">
        <v>209.3</v>
      </c>
      <c r="C19" s="49">
        <v>79.099999999999994</v>
      </c>
      <c r="D19" s="49">
        <v>2093</v>
      </c>
      <c r="E19" s="49">
        <v>4441.1854846640499</v>
      </c>
      <c r="F19">
        <f t="shared" si="0"/>
        <v>4.7127056666004655E-2</v>
      </c>
    </row>
    <row r="20" spans="1:12">
      <c r="A20" s="49" t="s">
        <v>702</v>
      </c>
      <c r="B20" s="49">
        <v>420.4</v>
      </c>
      <c r="C20" s="49">
        <v>133.12</v>
      </c>
      <c r="D20" s="49">
        <v>4204</v>
      </c>
      <c r="E20" s="49">
        <v>853.03070438822704</v>
      </c>
      <c r="F20">
        <f t="shared" si="0"/>
        <v>0.49283102922010374</v>
      </c>
    </row>
    <row r="21" spans="1:12">
      <c r="A21" s="49" t="s">
        <v>1381</v>
      </c>
      <c r="B21" s="49">
        <v>84.08</v>
      </c>
      <c r="C21" s="49">
        <v>33.28</v>
      </c>
      <c r="D21" s="49">
        <v>840.8</v>
      </c>
      <c r="E21" s="49">
        <v>853.03070438822704</v>
      </c>
      <c r="F21">
        <f t="shared" si="0"/>
        <v>9.8566205844020746E-2</v>
      </c>
    </row>
    <row r="22" spans="1:12">
      <c r="A22" s="49" t="s">
        <v>1370</v>
      </c>
      <c r="B22" s="49">
        <v>178.4</v>
      </c>
      <c r="C22" s="49">
        <v>106.8</v>
      </c>
      <c r="D22" s="49">
        <v>1784</v>
      </c>
      <c r="E22" s="49">
        <v>11510.415037542285</v>
      </c>
      <c r="F22">
        <f t="shared" si="0"/>
        <v>1.5499006718535506E-2</v>
      </c>
    </row>
    <row r="23" spans="1:12">
      <c r="A23" s="49" t="s">
        <v>1371</v>
      </c>
      <c r="B23" s="49">
        <v>745.8</v>
      </c>
      <c r="C23" s="49">
        <v>380.9</v>
      </c>
      <c r="D23" s="49">
        <v>7458</v>
      </c>
      <c r="E23" s="49">
        <v>2145.677674445561</v>
      </c>
      <c r="F23">
        <f t="shared" si="0"/>
        <v>0.34758249520991696</v>
      </c>
    </row>
    <row r="24" spans="1:12">
      <c r="A24" s="49" t="s">
        <v>1372</v>
      </c>
      <c r="B24" s="49">
        <v>345.6</v>
      </c>
      <c r="C24" s="49">
        <v>172.9</v>
      </c>
      <c r="D24" s="49">
        <v>3456</v>
      </c>
      <c r="E24" s="49">
        <v>3852.828848403095</v>
      </c>
      <c r="F24">
        <f t="shared" si="0"/>
        <v>8.9700325033447284E-2</v>
      </c>
    </row>
    <row r="25" spans="1:12">
      <c r="A25" s="49" t="s">
        <v>1373</v>
      </c>
      <c r="B25" s="49">
        <v>294.5</v>
      </c>
      <c r="C25" s="49">
        <v>203</v>
      </c>
      <c r="D25" s="49">
        <v>2945</v>
      </c>
      <c r="E25" s="49">
        <v>3710.9206997964707</v>
      </c>
      <c r="F25">
        <f t="shared" si="0"/>
        <v>7.9360359281229628E-2</v>
      </c>
    </row>
    <row r="26" spans="1:12">
      <c r="A26" s="49" t="s">
        <v>1374</v>
      </c>
      <c r="B26" s="49">
        <v>8.9</v>
      </c>
      <c r="C26" s="49">
        <v>4.7</v>
      </c>
      <c r="D26" s="49">
        <v>89</v>
      </c>
      <c r="E26" s="49">
        <v>7297.1381799999999</v>
      </c>
      <c r="F26">
        <f t="shared" si="0"/>
        <v>1.2196562241884256E-3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opLeftCell="A64" workbookViewId="0">
      <selection activeCell="J44" sqref="J44"/>
    </sheetView>
  </sheetViews>
  <sheetFormatPr baseColWidth="10" defaultColWidth="8.83203125" defaultRowHeight="14" x14ac:dyDescent="0"/>
  <cols>
    <col min="1" max="1" width="31.6640625" style="1" bestFit="1" customWidth="1"/>
    <col min="2" max="2" width="15.33203125" style="1" bestFit="1" customWidth="1"/>
    <col min="3" max="3" width="16.33203125" style="1" bestFit="1" customWidth="1"/>
    <col min="4" max="4" width="19" style="1" bestFit="1" customWidth="1"/>
    <col min="5" max="7" width="16.33203125" style="1" bestFit="1" customWidth="1"/>
    <col min="8" max="8" width="17.5" style="1" bestFit="1" customWidth="1"/>
    <col min="9" max="9" width="18.5" style="1" bestFit="1" customWidth="1"/>
    <col min="10" max="10" width="15.5" style="1" bestFit="1" customWidth="1"/>
    <col min="11" max="16384" width="8.83203125" style="1"/>
  </cols>
  <sheetData>
    <row r="1" spans="1:10">
      <c r="A1" s="24" t="s">
        <v>677</v>
      </c>
      <c r="B1" s="25" t="s">
        <v>678</v>
      </c>
      <c r="C1" s="25" t="s">
        <v>679</v>
      </c>
      <c r="D1" s="25" t="s">
        <v>680</v>
      </c>
      <c r="E1" s="25" t="s">
        <v>681</v>
      </c>
      <c r="F1" s="25" t="s">
        <v>682</v>
      </c>
      <c r="G1" s="25" t="s">
        <v>683</v>
      </c>
      <c r="H1" s="25" t="s">
        <v>684</v>
      </c>
      <c r="I1" s="25" t="s">
        <v>685</v>
      </c>
      <c r="J1" s="25" t="s">
        <v>686</v>
      </c>
    </row>
    <row r="2" spans="1:10">
      <c r="A2" s="25" t="s">
        <v>687</v>
      </c>
      <c r="B2" s="26">
        <v>4.5867659836646927E-3</v>
      </c>
      <c r="C2" s="26">
        <v>4.6669867077974349E-3</v>
      </c>
      <c r="D2" s="26">
        <v>4.8946550248272344E-3</v>
      </c>
      <c r="E2" s="26">
        <v>4.8622243552501158E-3</v>
      </c>
      <c r="F2" s="26">
        <v>4.5622917960645264E-3</v>
      </c>
      <c r="G2" s="26">
        <v>4.4592076687972413E-3</v>
      </c>
      <c r="H2" s="26">
        <v>4.2644348668742088E-3</v>
      </c>
      <c r="I2" s="26">
        <v>4.2644343727513447E-3</v>
      </c>
      <c r="J2" s="26">
        <v>4.2644359521869998E-3</v>
      </c>
    </row>
    <row r="3" spans="1:10">
      <c r="A3" s="25" t="s">
        <v>688</v>
      </c>
      <c r="B3" s="26">
        <v>1.4723402176071326E-3</v>
      </c>
      <c r="C3" s="26">
        <v>1.4455852644179475E-3</v>
      </c>
      <c r="D3" s="26">
        <v>1.5581313782790016E-3</v>
      </c>
      <c r="E3" s="26">
        <v>1.5178369001869175E-3</v>
      </c>
      <c r="F3" s="26">
        <v>1.5380341342033305E-3</v>
      </c>
      <c r="G3" s="26">
        <v>1.4917533556422404E-3</v>
      </c>
      <c r="H3" s="26">
        <v>1.380050892329365E-3</v>
      </c>
      <c r="I3" s="26">
        <v>1.3800509064283806E-3</v>
      </c>
      <c r="J3" s="26">
        <v>1.3800517862667782E-3</v>
      </c>
    </row>
    <row r="4" spans="1:10">
      <c r="A4" s="25" t="s">
        <v>689</v>
      </c>
      <c r="B4" s="26">
        <v>2.8621427145914181E-2</v>
      </c>
      <c r="C4" s="26">
        <v>2.6681224634101799E-2</v>
      </c>
      <c r="D4" s="26">
        <v>2.8697859245535522E-2</v>
      </c>
      <c r="E4" s="26">
        <v>2.5237724549213799E-2</v>
      </c>
      <c r="F4" s="26">
        <v>2.1468347201555864E-2</v>
      </c>
      <c r="G4" s="26">
        <v>2.148465621145897E-2</v>
      </c>
      <c r="H4" s="26">
        <v>1.710744949365043E-2</v>
      </c>
      <c r="I4" s="26">
        <v>1.7107454826956692E-2</v>
      </c>
      <c r="J4" s="26">
        <v>1.7107452653007494E-2</v>
      </c>
    </row>
    <row r="5" spans="1:10">
      <c r="A5" s="25" t="s">
        <v>690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</row>
    <row r="6" spans="1:10">
      <c r="A6" s="25" t="s">
        <v>691</v>
      </c>
      <c r="B6" s="26">
        <v>0.16791727635926601</v>
      </c>
      <c r="C6" s="26">
        <v>0.16506793963826302</v>
      </c>
      <c r="D6" s="26">
        <v>0.17791908784722041</v>
      </c>
      <c r="E6" s="26">
        <v>0.17342157475954353</v>
      </c>
      <c r="F6" s="26">
        <v>0.17581886794806589</v>
      </c>
      <c r="G6" s="26">
        <v>0.17055264108690574</v>
      </c>
      <c r="H6" s="26">
        <v>0.15786440142034486</v>
      </c>
      <c r="I6" s="26">
        <v>0.15786439500623756</v>
      </c>
      <c r="J6" s="26">
        <v>0.15786435875442456</v>
      </c>
    </row>
    <row r="7" spans="1:10">
      <c r="A7" s="25" t="s">
        <v>692</v>
      </c>
      <c r="B7" s="26">
        <v>6.3100331117480188E-2</v>
      </c>
      <c r="C7" s="26">
        <v>5.8823111117263668E-2</v>
      </c>
      <c r="D7" s="26">
        <v>6.3270429234033643E-2</v>
      </c>
      <c r="E7" s="26">
        <v>6.409011147243103E-2</v>
      </c>
      <c r="F7" s="26">
        <v>6.6481601096501239E-2</v>
      </c>
      <c r="G7" s="26">
        <v>6.6100654565946368E-2</v>
      </c>
      <c r="H7" s="26">
        <v>5.7281978675499112E-2</v>
      </c>
      <c r="I7" s="26">
        <v>5.7282008920947883E-2</v>
      </c>
      <c r="J7" s="26">
        <v>5.7282002436084799E-2</v>
      </c>
    </row>
    <row r="8" spans="1:10">
      <c r="A8" s="25" t="s">
        <v>693</v>
      </c>
      <c r="B8" s="26">
        <v>2.3211880911299724E-2</v>
      </c>
      <c r="C8" s="26">
        <v>1.9883858966095739E-2</v>
      </c>
      <c r="D8" s="26">
        <v>2.1420864696770774E-2</v>
      </c>
      <c r="E8" s="26">
        <v>2.2951754072148608E-2</v>
      </c>
      <c r="F8" s="26">
        <v>2.2095171560974625E-2</v>
      </c>
      <c r="G8" s="26">
        <v>2.3762999178358325E-2</v>
      </c>
      <c r="H8" s="26">
        <v>2.7804406550002218E-2</v>
      </c>
      <c r="I8" s="26">
        <v>2.7804411783334176E-2</v>
      </c>
      <c r="J8" s="26">
        <v>2.7804415426263673E-2</v>
      </c>
    </row>
    <row r="9" spans="1:10">
      <c r="A9" s="25" t="s">
        <v>694</v>
      </c>
      <c r="B9" s="26">
        <v>0.14977819613310286</v>
      </c>
      <c r="C9" s="26">
        <v>0.12799527898461735</v>
      </c>
      <c r="D9" s="26">
        <v>0.13767218940740805</v>
      </c>
      <c r="E9" s="26">
        <v>0.14292422844634012</v>
      </c>
      <c r="F9" s="26">
        <v>0.15773625398399127</v>
      </c>
      <c r="G9" s="26">
        <v>0.15695808683483731</v>
      </c>
      <c r="H9" s="26">
        <v>0.14410192150616674</v>
      </c>
      <c r="I9" s="26">
        <v>0.14410189182351626</v>
      </c>
      <c r="J9" s="26">
        <v>0.1441019647396457</v>
      </c>
    </row>
    <row r="10" spans="1:10">
      <c r="A10" s="25" t="s">
        <v>695</v>
      </c>
      <c r="B10" s="26">
        <v>2.2993808220951515E-2</v>
      </c>
      <c r="C10" s="26">
        <v>2.1412297170400142E-2</v>
      </c>
      <c r="D10" s="26">
        <v>2.3183868553704589E-2</v>
      </c>
      <c r="E10" s="26">
        <v>2.3209334232956354E-2</v>
      </c>
      <c r="F10" s="26">
        <v>2.3103302383213398E-2</v>
      </c>
      <c r="G10" s="26">
        <v>2.3994530345052979E-2</v>
      </c>
      <c r="H10" s="26">
        <v>2.3505949019040243E-2</v>
      </c>
      <c r="I10" s="26">
        <v>2.350594908284517E-2</v>
      </c>
      <c r="J10" s="26">
        <v>2.3505945517688861E-2</v>
      </c>
    </row>
    <row r="11" spans="1:10">
      <c r="A11" s="25" t="s">
        <v>696</v>
      </c>
      <c r="B11" s="26">
        <v>5.744902812873591E-2</v>
      </c>
      <c r="C11" s="26">
        <v>6.2606561994043797E-2</v>
      </c>
      <c r="D11" s="26">
        <v>6.6317644818331148E-2</v>
      </c>
      <c r="E11" s="26">
        <v>7.7028342227610375E-2</v>
      </c>
      <c r="F11" s="26">
        <v>8.9011709592385413E-2</v>
      </c>
      <c r="G11" s="26">
        <v>8.7909093186035348E-2</v>
      </c>
      <c r="H11" s="26">
        <v>8.1430842766214387E-2</v>
      </c>
      <c r="I11" s="26">
        <v>8.1430835879597332E-2</v>
      </c>
      <c r="J11" s="26">
        <v>8.1430854661355079E-2</v>
      </c>
    </row>
    <row r="12" spans="1:10">
      <c r="A12" s="25" t="s">
        <v>697</v>
      </c>
      <c r="B12" s="26">
        <v>7.8606384903290347E-2</v>
      </c>
      <c r="C12" s="26">
        <v>6.4203222992280901E-2</v>
      </c>
      <c r="D12" s="26">
        <v>6.9057297415549848E-2</v>
      </c>
      <c r="E12" s="26">
        <v>6.6488179151390339E-2</v>
      </c>
      <c r="F12" s="26">
        <v>5.4964311480294972E-2</v>
      </c>
      <c r="G12" s="26">
        <v>3.7016095006861295E-2</v>
      </c>
      <c r="H12" s="26">
        <v>2.5907816587897075E-2</v>
      </c>
      <c r="I12" s="26">
        <v>2.5907815619887264E-2</v>
      </c>
      <c r="J12" s="26">
        <v>2.5907808525676337E-2</v>
      </c>
    </row>
    <row r="13" spans="1:10">
      <c r="A13" s="25" t="s">
        <v>698</v>
      </c>
      <c r="B13" s="26">
        <v>1.5432021619850519E-2</v>
      </c>
      <c r="C13" s="26">
        <v>1.6303882413175298E-2</v>
      </c>
      <c r="D13" s="26">
        <v>1.7517977731605096E-2</v>
      </c>
      <c r="E13" s="26">
        <v>1.8144994478252349E-2</v>
      </c>
      <c r="F13" s="26">
        <v>1.6040502577784894E-2</v>
      </c>
      <c r="G13" s="26">
        <v>1.806290431701502E-2</v>
      </c>
      <c r="H13" s="26">
        <v>1.7360812621408886E-2</v>
      </c>
      <c r="I13" s="26">
        <v>1.736081624079051E-2</v>
      </c>
      <c r="J13" s="26">
        <v>1.7360807798529984E-2</v>
      </c>
    </row>
    <row r="14" spans="1:10">
      <c r="A14" s="25" t="s">
        <v>699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</row>
    <row r="15" spans="1:10">
      <c r="A15" s="25" t="s">
        <v>700</v>
      </c>
      <c r="B15" s="26">
        <v>5.2632328482315575E-3</v>
      </c>
      <c r="C15" s="26">
        <v>5.2365215142415799E-3</v>
      </c>
      <c r="D15" s="26">
        <v>5.3579834885310951E-3</v>
      </c>
      <c r="E15" s="26">
        <v>5.2216837027617225E-3</v>
      </c>
      <c r="F15" s="26">
        <v>5.4967991288502206E-3</v>
      </c>
      <c r="G15" s="26">
        <v>5.9652161400213996E-3</v>
      </c>
      <c r="H15" s="26">
        <v>6.7675503186387263E-3</v>
      </c>
      <c r="I15" s="26">
        <v>6.7675486450554725E-3</v>
      </c>
      <c r="J15" s="26">
        <v>6.7675501319056659E-3</v>
      </c>
    </row>
    <row r="16" spans="1:10">
      <c r="A16" s="25" t="s">
        <v>701</v>
      </c>
      <c r="B16" s="26">
        <v>3.0978949040525307E-3</v>
      </c>
      <c r="C16" s="26">
        <v>4.8691010779641384E-3</v>
      </c>
      <c r="D16" s="26">
        <v>3.8692367876811749E-3</v>
      </c>
      <c r="E16" s="26">
        <v>6.3778966084720532E-3</v>
      </c>
      <c r="F16" s="26">
        <v>6.7502711440263043E-3</v>
      </c>
      <c r="G16" s="26">
        <v>9.9894808007966306E-3</v>
      </c>
      <c r="H16" s="26">
        <v>1.4251632397789019E-2</v>
      </c>
      <c r="I16" s="26">
        <v>1.4251637960212737E-2</v>
      </c>
      <c r="J16" s="26">
        <v>1.42516419838887E-2</v>
      </c>
    </row>
    <row r="17" spans="1:10">
      <c r="A17" s="25" t="s">
        <v>702</v>
      </c>
      <c r="B17" s="26">
        <v>5.4390976495443917E-3</v>
      </c>
      <c r="C17" s="26">
        <v>8.4424055874696285E-3</v>
      </c>
      <c r="D17" s="26">
        <v>6.7087681103990722E-3</v>
      </c>
      <c r="E17" s="26">
        <v>4.6832898545740628E-3</v>
      </c>
      <c r="F17" s="26">
        <v>4.5314706697981251E-3</v>
      </c>
      <c r="G17" s="26">
        <v>6.5369869125313984E-3</v>
      </c>
      <c r="H17" s="26">
        <v>9.2598341523406347E-3</v>
      </c>
      <c r="I17" s="26">
        <v>9.2598371260575098E-3</v>
      </c>
      <c r="J17" s="26">
        <v>9.2598367025687849E-3</v>
      </c>
    </row>
    <row r="18" spans="1:10">
      <c r="A18" s="25" t="s">
        <v>703</v>
      </c>
      <c r="B18" s="26">
        <v>0.24948827301385942</v>
      </c>
      <c r="C18" s="26">
        <v>0.26169282080362283</v>
      </c>
      <c r="D18" s="26">
        <v>0.23507645471517674</v>
      </c>
      <c r="E18" s="26">
        <v>0.2138462992688944</v>
      </c>
      <c r="F18" s="26">
        <v>0.19377004717840207</v>
      </c>
      <c r="G18" s="26">
        <v>0.1971929658476019</v>
      </c>
      <c r="H18" s="26">
        <v>0.22015368600758239</v>
      </c>
      <c r="I18" s="26">
        <v>0.22015372264709174</v>
      </c>
      <c r="J18" s="26">
        <v>0.22015370927135325</v>
      </c>
    </row>
    <row r="19" spans="1:10">
      <c r="A19" s="25" t="s">
        <v>704</v>
      </c>
      <c r="B19" s="26">
        <v>1.5538837715576462E-2</v>
      </c>
      <c r="C19" s="26">
        <v>2.3058369656359684E-2</v>
      </c>
      <c r="D19" s="26">
        <v>1.9198021449835415E-2</v>
      </c>
      <c r="E19" s="26">
        <v>1.8822758238120071E-2</v>
      </c>
      <c r="F19" s="26">
        <v>1.8435392804852433E-2</v>
      </c>
      <c r="G19" s="26">
        <v>2.0278456066871439E-2</v>
      </c>
      <c r="H19" s="26">
        <v>2.6205383293278577E-2</v>
      </c>
      <c r="I19" s="26">
        <v>2.6205376713684517E-2</v>
      </c>
      <c r="J19" s="26">
        <v>2.6205382972199046E-2</v>
      </c>
    </row>
    <row r="20" spans="1:10">
      <c r="A20" s="25" t="s">
        <v>705</v>
      </c>
      <c r="B20" s="26">
        <v>5.3079408854606921E-2</v>
      </c>
      <c r="C20" s="26">
        <v>7.3118088922640781E-2</v>
      </c>
      <c r="D20" s="26">
        <v>5.966692303604882E-2</v>
      </c>
      <c r="E20" s="26">
        <v>6.8117765910028882E-2</v>
      </c>
      <c r="F20" s="26">
        <v>8.2041150919913888E-2</v>
      </c>
      <c r="G20" s="26">
        <v>8.6195738555046975E-2</v>
      </c>
      <c r="H20" s="26">
        <v>8.6214787620250102E-2</v>
      </c>
      <c r="I20" s="26">
        <v>8.6214752137773465E-2</v>
      </c>
      <c r="J20" s="26">
        <v>8.6214706834183863E-2</v>
      </c>
    </row>
    <row r="21" spans="1:10">
      <c r="A21" s="25" t="s">
        <v>706</v>
      </c>
      <c r="B21" s="26">
        <v>5.4923794272965669E-2</v>
      </c>
      <c r="C21" s="26">
        <v>5.4492742555244382E-2</v>
      </c>
      <c r="D21" s="26">
        <v>5.8612607059062447E-2</v>
      </c>
      <c r="E21" s="26">
        <v>6.3054001771825213E-2</v>
      </c>
      <c r="F21" s="26">
        <v>5.6154474399121614E-2</v>
      </c>
      <c r="G21" s="26">
        <v>6.2048533920219286E-2</v>
      </c>
      <c r="H21" s="26">
        <v>7.9137061810692994E-2</v>
      </c>
      <c r="I21" s="26">
        <v>7.9137060306832194E-2</v>
      </c>
      <c r="J21" s="26">
        <v>7.913707385277044E-2</v>
      </c>
    </row>
    <row r="22" spans="1:10">
      <c r="A22" s="25" t="s">
        <v>726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</row>
    <row r="24" spans="1:10">
      <c r="A24" s="25" t="s">
        <v>707</v>
      </c>
      <c r="B24" s="25" t="s">
        <v>678</v>
      </c>
      <c r="C24" s="25" t="s">
        <v>679</v>
      </c>
      <c r="D24" s="25" t="s">
        <v>680</v>
      </c>
      <c r="E24" s="25" t="s">
        <v>681</v>
      </c>
      <c r="F24" s="25" t="s">
        <v>682</v>
      </c>
      <c r="G24" s="25" t="s">
        <v>683</v>
      </c>
      <c r="H24" s="25" t="s">
        <v>684</v>
      </c>
      <c r="I24" s="25" t="s">
        <v>685</v>
      </c>
      <c r="J24" s="25" t="s">
        <v>686</v>
      </c>
    </row>
    <row r="25" spans="1:10">
      <c r="A25" s="1" t="s">
        <v>258</v>
      </c>
      <c r="B25" s="1">
        <f>B2</f>
        <v>4.5867659836646927E-3</v>
      </c>
      <c r="C25" s="1">
        <f t="shared" ref="C25:J25" si="0">C2</f>
        <v>4.6669867077974349E-3</v>
      </c>
      <c r="D25" s="1">
        <f t="shared" si="0"/>
        <v>4.8946550248272344E-3</v>
      </c>
      <c r="E25" s="1">
        <f t="shared" si="0"/>
        <v>4.8622243552501158E-3</v>
      </c>
      <c r="F25" s="1">
        <f t="shared" si="0"/>
        <v>4.5622917960645264E-3</v>
      </c>
      <c r="G25" s="1">
        <f t="shared" si="0"/>
        <v>4.4592076687972413E-3</v>
      </c>
      <c r="H25" s="1">
        <f t="shared" si="0"/>
        <v>4.2644348668742088E-3</v>
      </c>
      <c r="I25" s="1">
        <f t="shared" si="0"/>
        <v>4.2644343727513447E-3</v>
      </c>
      <c r="J25" s="1">
        <f t="shared" si="0"/>
        <v>4.2644359521869998E-3</v>
      </c>
    </row>
    <row r="26" spans="1:10">
      <c r="A26" s="1" t="s">
        <v>259</v>
      </c>
      <c r="B26" s="1">
        <f>B3</f>
        <v>1.4723402176071326E-3</v>
      </c>
      <c r="C26" s="1">
        <f t="shared" ref="C26:J26" si="1">C3</f>
        <v>1.4455852644179475E-3</v>
      </c>
      <c r="D26" s="1">
        <f t="shared" si="1"/>
        <v>1.5581313782790016E-3</v>
      </c>
      <c r="E26" s="1">
        <f t="shared" si="1"/>
        <v>1.5178369001869175E-3</v>
      </c>
      <c r="F26" s="1">
        <f t="shared" si="1"/>
        <v>1.5380341342033305E-3</v>
      </c>
      <c r="G26" s="1">
        <f t="shared" si="1"/>
        <v>1.4917533556422404E-3</v>
      </c>
      <c r="H26" s="1">
        <f t="shared" si="1"/>
        <v>1.380050892329365E-3</v>
      </c>
      <c r="I26" s="1">
        <f t="shared" si="1"/>
        <v>1.3800509064283806E-3</v>
      </c>
      <c r="J26" s="1">
        <f t="shared" si="1"/>
        <v>1.3800517862667782E-3</v>
      </c>
    </row>
    <row r="27" spans="1:10">
      <c r="A27" s="1" t="s">
        <v>260</v>
      </c>
      <c r="B27" s="1">
        <f>B4</f>
        <v>2.8621427145914181E-2</v>
      </c>
      <c r="C27" s="1">
        <f t="shared" ref="C27:J27" si="2">C4</f>
        <v>2.6681224634101799E-2</v>
      </c>
      <c r="D27" s="1">
        <f t="shared" si="2"/>
        <v>2.8697859245535522E-2</v>
      </c>
      <c r="E27" s="1">
        <f t="shared" si="2"/>
        <v>2.5237724549213799E-2</v>
      </c>
      <c r="F27" s="1">
        <f t="shared" si="2"/>
        <v>2.1468347201555864E-2</v>
      </c>
      <c r="G27" s="1">
        <f t="shared" si="2"/>
        <v>2.148465621145897E-2</v>
      </c>
      <c r="H27" s="1">
        <f t="shared" si="2"/>
        <v>1.710744949365043E-2</v>
      </c>
      <c r="I27" s="1">
        <f t="shared" si="2"/>
        <v>1.7107454826956692E-2</v>
      </c>
      <c r="J27" s="1">
        <f t="shared" si="2"/>
        <v>1.7107452653007494E-2</v>
      </c>
    </row>
    <row r="28" spans="1:10">
      <c r="A28" s="1" t="s">
        <v>261</v>
      </c>
      <c r="B28" s="1">
        <f>B5</f>
        <v>0</v>
      </c>
      <c r="C28" s="1">
        <f t="shared" ref="C28:J28" si="3">C5</f>
        <v>0</v>
      </c>
      <c r="D28" s="1">
        <f t="shared" si="3"/>
        <v>0</v>
      </c>
      <c r="E28" s="1">
        <f t="shared" si="3"/>
        <v>0</v>
      </c>
      <c r="F28" s="1">
        <f t="shared" si="3"/>
        <v>0</v>
      </c>
      <c r="G28" s="1">
        <f t="shared" si="3"/>
        <v>0</v>
      </c>
      <c r="H28" s="1">
        <f t="shared" si="3"/>
        <v>0</v>
      </c>
      <c r="I28" s="1">
        <f t="shared" si="3"/>
        <v>0</v>
      </c>
      <c r="J28" s="1">
        <f t="shared" si="3"/>
        <v>0</v>
      </c>
    </row>
    <row r="29" spans="1:10">
      <c r="A29" s="1" t="s">
        <v>262</v>
      </c>
      <c r="B29" s="1">
        <f>B20</f>
        <v>5.3079408854606921E-2</v>
      </c>
      <c r="C29" s="1">
        <f t="shared" ref="C29:J29" si="4">C6</f>
        <v>0.16506793963826302</v>
      </c>
      <c r="D29" s="1">
        <f t="shared" si="4"/>
        <v>0.17791908784722041</v>
      </c>
      <c r="E29" s="1">
        <f t="shared" si="4"/>
        <v>0.17342157475954353</v>
      </c>
      <c r="F29" s="1">
        <f t="shared" si="4"/>
        <v>0.17581886794806589</v>
      </c>
      <c r="G29" s="1">
        <f t="shared" si="4"/>
        <v>0.17055264108690574</v>
      </c>
      <c r="H29" s="1">
        <f t="shared" si="4"/>
        <v>0.15786440142034486</v>
      </c>
      <c r="I29" s="1">
        <f t="shared" si="4"/>
        <v>0.15786439500623756</v>
      </c>
      <c r="J29" s="1">
        <f t="shared" si="4"/>
        <v>0.15786435875442456</v>
      </c>
    </row>
    <row r="30" spans="1:10">
      <c r="A30" s="1" t="s">
        <v>263</v>
      </c>
      <c r="B30" s="1">
        <f>B6</f>
        <v>0.16791727635926601</v>
      </c>
      <c r="C30" s="1">
        <f t="shared" ref="C30:J30" si="5">C7</f>
        <v>5.8823111117263668E-2</v>
      </c>
      <c r="D30" s="1">
        <f t="shared" si="5"/>
        <v>6.3270429234033643E-2</v>
      </c>
      <c r="E30" s="1">
        <f t="shared" si="5"/>
        <v>6.409011147243103E-2</v>
      </c>
      <c r="F30" s="1">
        <f t="shared" si="5"/>
        <v>6.6481601096501239E-2</v>
      </c>
      <c r="G30" s="1">
        <f t="shared" si="5"/>
        <v>6.6100654565946368E-2</v>
      </c>
      <c r="H30" s="1">
        <f t="shared" si="5"/>
        <v>5.7281978675499112E-2</v>
      </c>
      <c r="I30" s="1">
        <f t="shared" si="5"/>
        <v>5.7282008920947883E-2</v>
      </c>
      <c r="J30" s="1">
        <f t="shared" si="5"/>
        <v>5.7282002436084799E-2</v>
      </c>
    </row>
    <row r="31" spans="1:10">
      <c r="A31" s="1" t="s">
        <v>264</v>
      </c>
      <c r="B31" s="1">
        <f>SUM(B7,B9)</f>
        <v>0.21287852725058304</v>
      </c>
      <c r="C31" s="1">
        <f t="shared" ref="C31:J31" si="6">C8</f>
        <v>1.9883858966095739E-2</v>
      </c>
      <c r="D31" s="1">
        <f t="shared" si="6"/>
        <v>2.1420864696770774E-2</v>
      </c>
      <c r="E31" s="1">
        <f t="shared" si="6"/>
        <v>2.2951754072148608E-2</v>
      </c>
      <c r="F31" s="1">
        <f t="shared" si="6"/>
        <v>2.2095171560974625E-2</v>
      </c>
      <c r="G31" s="1">
        <f t="shared" si="6"/>
        <v>2.3762999178358325E-2</v>
      </c>
      <c r="H31" s="1">
        <f t="shared" si="6"/>
        <v>2.7804406550002218E-2</v>
      </c>
      <c r="I31" s="1">
        <f t="shared" si="6"/>
        <v>2.7804411783334176E-2</v>
      </c>
      <c r="J31" s="1">
        <f t="shared" si="6"/>
        <v>2.7804415426263673E-2</v>
      </c>
    </row>
    <row r="32" spans="1:10">
      <c r="A32" s="1" t="s">
        <v>265</v>
      </c>
      <c r="B32" s="1">
        <f>B8</f>
        <v>2.3211880911299724E-2</v>
      </c>
      <c r="C32" s="1">
        <f t="shared" ref="C32:J32" si="7">C9</f>
        <v>0.12799527898461735</v>
      </c>
      <c r="D32" s="1">
        <f t="shared" si="7"/>
        <v>0.13767218940740805</v>
      </c>
      <c r="E32" s="1">
        <f t="shared" si="7"/>
        <v>0.14292422844634012</v>
      </c>
      <c r="F32" s="1">
        <f t="shared" si="7"/>
        <v>0.15773625398399127</v>
      </c>
      <c r="G32" s="1">
        <f t="shared" si="7"/>
        <v>0.15695808683483731</v>
      </c>
      <c r="H32" s="1">
        <f t="shared" si="7"/>
        <v>0.14410192150616674</v>
      </c>
      <c r="I32" s="1">
        <f t="shared" si="7"/>
        <v>0.14410189182351626</v>
      </c>
      <c r="J32" s="1">
        <f t="shared" si="7"/>
        <v>0.1441019647396457</v>
      </c>
    </row>
    <row r="33" spans="1:11">
      <c r="A33" s="1" t="s">
        <v>266</v>
      </c>
      <c r="B33" s="1">
        <f>B10</f>
        <v>2.2993808220951515E-2</v>
      </c>
      <c r="C33" s="1">
        <f t="shared" ref="C33:J33" si="8">C10</f>
        <v>2.1412297170400142E-2</v>
      </c>
      <c r="D33" s="1">
        <f t="shared" si="8"/>
        <v>2.3183868553704589E-2</v>
      </c>
      <c r="E33" s="1">
        <f t="shared" si="8"/>
        <v>2.3209334232956354E-2</v>
      </c>
      <c r="F33" s="1">
        <f t="shared" si="8"/>
        <v>2.3103302383213398E-2</v>
      </c>
      <c r="G33" s="1">
        <f t="shared" si="8"/>
        <v>2.3994530345052979E-2</v>
      </c>
      <c r="H33" s="1">
        <f t="shared" si="8"/>
        <v>2.3505949019040243E-2</v>
      </c>
      <c r="I33" s="1">
        <f t="shared" si="8"/>
        <v>2.350594908284517E-2</v>
      </c>
      <c r="J33" s="1">
        <f t="shared" si="8"/>
        <v>2.3505945517688861E-2</v>
      </c>
    </row>
    <row r="34" spans="1:11">
      <c r="A34" s="1" t="s">
        <v>267</v>
      </c>
      <c r="B34" s="1">
        <f>SUM(B11:B12)</f>
        <v>0.13605541303202626</v>
      </c>
      <c r="C34" s="1">
        <f t="shared" ref="C34:J34" si="9">C11</f>
        <v>6.2606561994043797E-2</v>
      </c>
      <c r="D34" s="1">
        <f t="shared" si="9"/>
        <v>6.6317644818331148E-2</v>
      </c>
      <c r="E34" s="1">
        <f t="shared" si="9"/>
        <v>7.7028342227610375E-2</v>
      </c>
      <c r="F34" s="1">
        <f t="shared" si="9"/>
        <v>8.9011709592385413E-2</v>
      </c>
      <c r="G34" s="1">
        <f t="shared" si="9"/>
        <v>8.7909093186035348E-2</v>
      </c>
      <c r="H34" s="1">
        <f t="shared" si="9"/>
        <v>8.1430842766214387E-2</v>
      </c>
      <c r="I34" s="1">
        <f t="shared" si="9"/>
        <v>8.1430835879597332E-2</v>
      </c>
      <c r="J34" s="1">
        <f t="shared" si="9"/>
        <v>8.1430854661355079E-2</v>
      </c>
    </row>
    <row r="35" spans="1:11">
      <c r="A35" s="1" t="s">
        <v>268</v>
      </c>
      <c r="B35" s="1">
        <f>SUM(B13:B15)</f>
        <v>2.0695254468082076E-2</v>
      </c>
      <c r="C35" s="1">
        <f t="shared" ref="C35:J35" si="10">C12</f>
        <v>6.4203222992280901E-2</v>
      </c>
      <c r="D35" s="1">
        <f t="shared" si="10"/>
        <v>6.9057297415549848E-2</v>
      </c>
      <c r="E35" s="1">
        <f t="shared" si="10"/>
        <v>6.6488179151390339E-2</v>
      </c>
      <c r="F35" s="1">
        <f t="shared" si="10"/>
        <v>5.4964311480294972E-2</v>
      </c>
      <c r="G35" s="1">
        <f t="shared" si="10"/>
        <v>3.7016095006861295E-2</v>
      </c>
      <c r="H35" s="1">
        <f t="shared" si="10"/>
        <v>2.5907816587897075E-2</v>
      </c>
      <c r="I35" s="1">
        <f t="shared" si="10"/>
        <v>2.5907815619887264E-2</v>
      </c>
      <c r="J35" s="1">
        <f t="shared" si="10"/>
        <v>2.5907808525676337E-2</v>
      </c>
    </row>
    <row r="36" spans="1:11">
      <c r="A36" s="1" t="s">
        <v>269</v>
      </c>
      <c r="B36" s="1">
        <f>SUM(B16:B17)</f>
        <v>8.536992553596922E-3</v>
      </c>
      <c r="C36" s="1">
        <f t="shared" ref="C36:J36" si="11">C13</f>
        <v>1.6303882413175298E-2</v>
      </c>
      <c r="D36" s="1">
        <f t="shared" si="11"/>
        <v>1.7517977731605096E-2</v>
      </c>
      <c r="E36" s="1">
        <f t="shared" si="11"/>
        <v>1.8144994478252349E-2</v>
      </c>
      <c r="F36" s="1">
        <f t="shared" si="11"/>
        <v>1.6040502577784894E-2</v>
      </c>
      <c r="G36" s="1">
        <f t="shared" si="11"/>
        <v>1.806290431701502E-2</v>
      </c>
      <c r="H36" s="1">
        <f t="shared" si="11"/>
        <v>1.7360812621408886E-2</v>
      </c>
      <c r="I36" s="1">
        <f t="shared" si="11"/>
        <v>1.736081624079051E-2</v>
      </c>
      <c r="J36" s="1">
        <f t="shared" si="11"/>
        <v>1.7360807798529984E-2</v>
      </c>
    </row>
    <row r="37" spans="1:11">
      <c r="A37" s="1" t="s">
        <v>270</v>
      </c>
      <c r="B37" s="1">
        <f>B18</f>
        <v>0.24948827301385942</v>
      </c>
      <c r="C37" s="1">
        <f t="shared" ref="C37:J37" si="12">C14</f>
        <v>0</v>
      </c>
      <c r="D37" s="1">
        <f t="shared" si="12"/>
        <v>0</v>
      </c>
      <c r="E37" s="1">
        <f t="shared" si="12"/>
        <v>0</v>
      </c>
      <c r="F37" s="1">
        <f t="shared" si="12"/>
        <v>0</v>
      </c>
      <c r="G37" s="1">
        <f t="shared" si="12"/>
        <v>0</v>
      </c>
      <c r="H37" s="1">
        <f t="shared" si="12"/>
        <v>0</v>
      </c>
      <c r="I37" s="1">
        <f t="shared" si="12"/>
        <v>0</v>
      </c>
      <c r="J37" s="1">
        <f t="shared" si="12"/>
        <v>0</v>
      </c>
    </row>
    <row r="38" spans="1:11">
      <c r="A38" s="1" t="s">
        <v>271</v>
      </c>
      <c r="B38" s="1">
        <f>B19</f>
        <v>1.5538837715576462E-2</v>
      </c>
      <c r="C38" s="1">
        <f t="shared" ref="C38:J38" si="13">C15</f>
        <v>5.2365215142415799E-3</v>
      </c>
      <c r="D38" s="1">
        <f t="shared" si="13"/>
        <v>5.3579834885310951E-3</v>
      </c>
      <c r="E38" s="1">
        <f t="shared" si="13"/>
        <v>5.2216837027617225E-3</v>
      </c>
      <c r="F38" s="1">
        <f t="shared" si="13"/>
        <v>5.4967991288502206E-3</v>
      </c>
      <c r="G38" s="1">
        <f t="shared" si="13"/>
        <v>5.9652161400213996E-3</v>
      </c>
      <c r="H38" s="1">
        <f t="shared" si="13"/>
        <v>6.7675503186387263E-3</v>
      </c>
      <c r="I38" s="1">
        <f t="shared" si="13"/>
        <v>6.7675486450554725E-3</v>
      </c>
      <c r="J38" s="1">
        <f t="shared" si="13"/>
        <v>6.7675501319056659E-3</v>
      </c>
    </row>
    <row r="39" spans="1:11">
      <c r="A39" s="1" t="s">
        <v>272</v>
      </c>
      <c r="B39" s="1">
        <f>B21</f>
        <v>5.4923794272965669E-2</v>
      </c>
      <c r="C39" s="1">
        <f t="shared" ref="C39:J39" si="14">C16</f>
        <v>4.8691010779641384E-3</v>
      </c>
      <c r="D39" s="1">
        <f t="shared" si="14"/>
        <v>3.8692367876811749E-3</v>
      </c>
      <c r="E39" s="1">
        <f t="shared" si="14"/>
        <v>6.3778966084720532E-3</v>
      </c>
      <c r="F39" s="1">
        <f t="shared" si="14"/>
        <v>6.7502711440263043E-3</v>
      </c>
      <c r="G39" s="1">
        <f t="shared" si="14"/>
        <v>9.9894808007966306E-3</v>
      </c>
      <c r="H39" s="1">
        <f t="shared" si="14"/>
        <v>1.4251632397789019E-2</v>
      </c>
      <c r="I39" s="1">
        <f t="shared" si="14"/>
        <v>1.4251637960212737E-2</v>
      </c>
      <c r="J39" s="1">
        <f t="shared" si="14"/>
        <v>1.42516419838887E-2</v>
      </c>
    </row>
    <row r="40" spans="1:11">
      <c r="A40" s="1" t="s">
        <v>273</v>
      </c>
      <c r="B40" s="1">
        <f>B22</f>
        <v>0</v>
      </c>
      <c r="C40" s="1">
        <f t="shared" ref="C40:J40" si="15">C22</f>
        <v>0</v>
      </c>
      <c r="D40" s="1">
        <f t="shared" si="15"/>
        <v>0</v>
      </c>
      <c r="E40" s="1">
        <f t="shared" si="15"/>
        <v>0</v>
      </c>
      <c r="F40" s="1">
        <f t="shared" si="15"/>
        <v>0</v>
      </c>
      <c r="G40" s="1">
        <f t="shared" si="15"/>
        <v>0</v>
      </c>
      <c r="H40" s="1">
        <f t="shared" si="15"/>
        <v>0</v>
      </c>
      <c r="I40" s="1">
        <f t="shared" si="15"/>
        <v>0</v>
      </c>
      <c r="J40" s="1">
        <f t="shared" si="15"/>
        <v>0</v>
      </c>
    </row>
    <row r="42" spans="1:11">
      <c r="A42" s="1" t="s">
        <v>708</v>
      </c>
      <c r="B42">
        <f>'job core'!K31</f>
        <v>32.49747321423164</v>
      </c>
      <c r="C42">
        <f>'job core'!K32</f>
        <v>87.760372179536802</v>
      </c>
      <c r="D42">
        <f>'job core'!K33</f>
        <v>328.13810494684668</v>
      </c>
      <c r="E42">
        <f>'job core'!K34</f>
        <v>614.64574032966038</v>
      </c>
      <c r="F42">
        <f>'job core'!K35</f>
        <v>1190.2826586747149</v>
      </c>
      <c r="G42">
        <f>'job core'!K36</f>
        <v>2126.2279815730658</v>
      </c>
      <c r="H42">
        <f>'job core'!K37</f>
        <v>2407.98228325727</v>
      </c>
      <c r="I42">
        <f>'job core'!K38</f>
        <v>3301.7731429079631</v>
      </c>
      <c r="J42">
        <f>'job core'!K39</f>
        <v>4228.142542916712</v>
      </c>
      <c r="K42" s="1">
        <f>SUM(B42:J42)</f>
        <v>14317.450300000002</v>
      </c>
    </row>
    <row r="43" spans="1:11">
      <c r="A43" s="1" t="s">
        <v>709</v>
      </c>
      <c r="B43" s="1">
        <f>'job core'!M31</f>
        <v>4.074285762907909</v>
      </c>
      <c r="C43" s="1">
        <f>'job core'!M32</f>
        <v>11.002727275485507</v>
      </c>
      <c r="D43" s="1">
        <f>'job core'!M33</f>
        <v>41.13945722607864</v>
      </c>
      <c r="E43" s="1">
        <f>'job core'!M34</f>
        <v>77.059603143558945</v>
      </c>
      <c r="F43" s="1">
        <f>'job core'!M35</f>
        <v>149.22857719137374</v>
      </c>
      <c r="G43" s="1">
        <f>'job core'!M36</f>
        <v>266.57027569226</v>
      </c>
      <c r="H43" s="1">
        <f>'job core'!M37</f>
        <v>301.89448482145747</v>
      </c>
      <c r="I43" s="1">
        <f>'job core'!M38</f>
        <v>413.95117767526654</v>
      </c>
      <c r="J43" s="1">
        <f>'job core'!M39</f>
        <v>530.09231987324858</v>
      </c>
    </row>
    <row r="44" spans="1:11">
      <c r="A44" s="1" t="s">
        <v>710</v>
      </c>
      <c r="B44" s="1">
        <f>SUM(B42:B43)</f>
        <v>36.571758977139552</v>
      </c>
      <c r="C44" s="1">
        <f t="shared" ref="C44:J44" si="16">SUM(C42:C43)</f>
        <v>98.763099455022314</v>
      </c>
      <c r="D44" s="1">
        <f t="shared" si="16"/>
        <v>369.27756217292534</v>
      </c>
      <c r="E44" s="1">
        <f t="shared" si="16"/>
        <v>691.70534347321927</v>
      </c>
      <c r="F44" s="1">
        <f t="shared" si="16"/>
        <v>1339.5112358660886</v>
      </c>
      <c r="G44" s="1">
        <f t="shared" si="16"/>
        <v>2392.7982572653259</v>
      </c>
      <c r="H44" s="1">
        <f t="shared" si="16"/>
        <v>2709.8767680787273</v>
      </c>
      <c r="I44" s="1">
        <f t="shared" si="16"/>
        <v>3715.7243205832297</v>
      </c>
      <c r="J44" s="1">
        <f t="shared" si="16"/>
        <v>4758.234862789961</v>
      </c>
    </row>
    <row r="45" spans="1:11">
      <c r="A45" s="1" t="s">
        <v>711</v>
      </c>
      <c r="B45" s="1">
        <f>B44/'job core'!B2</f>
        <v>2.1592118681355655E-3</v>
      </c>
      <c r="C45" s="1">
        <f>C44/'job core'!B3</f>
        <v>7.5393501462520567E-3</v>
      </c>
      <c r="D45" s="1">
        <f>D44/'job core'!B4</f>
        <v>1.3371046907342947E-2</v>
      </c>
      <c r="E45" s="1">
        <f>E44/'job core'!B5</f>
        <v>2.3070905217453721E-2</v>
      </c>
      <c r="F45" s="1">
        <f>F44/'job core'!B6</f>
        <v>3.3281104248758367E-2</v>
      </c>
      <c r="G45" s="1">
        <f>G44/'job core'!B7</f>
        <v>4.8096654930198102E-2</v>
      </c>
      <c r="H45" s="1">
        <f>H44/'job core'!B8</f>
        <v>7.1610992969324563E-2</v>
      </c>
      <c r="I45" s="1">
        <f>I44/'job core'!B9</f>
        <v>0.10355838927158668</v>
      </c>
      <c r="J45" s="1">
        <f>J44/'job core'!B10</f>
        <v>0.1896314080905826</v>
      </c>
    </row>
    <row r="46" spans="1:11">
      <c r="A46" s="1" t="s">
        <v>712</v>
      </c>
      <c r="B46">
        <v>0.32015266946272802</v>
      </c>
      <c r="C46">
        <v>0.3243150503143224</v>
      </c>
      <c r="D46">
        <v>0.30060284993150282</v>
      </c>
      <c r="E46">
        <v>0.30418604651162795</v>
      </c>
      <c r="F46">
        <v>0.29142857142857137</v>
      </c>
      <c r="G46">
        <v>0.28427419354838707</v>
      </c>
      <c r="H46">
        <v>0.26</v>
      </c>
      <c r="I46" s="1">
        <v>0.26</v>
      </c>
      <c r="J46" s="1">
        <v>0.26</v>
      </c>
    </row>
    <row r="47" spans="1:11">
      <c r="A47" s="1" t="s">
        <v>713</v>
      </c>
      <c r="B47" s="1">
        <f>'job core'!B2</f>
        <v>16937.550000000003</v>
      </c>
      <c r="C47" s="1">
        <f>'job core'!B3</f>
        <v>13099.683333333336</v>
      </c>
      <c r="D47" s="1">
        <f>'job core'!B4</f>
        <v>27617.700000000004</v>
      </c>
      <c r="E47" s="1">
        <f>'job core'!B5</f>
        <v>29981.716666666671</v>
      </c>
      <c r="F47" s="1">
        <f>'job core'!B6</f>
        <v>40248.401190476194</v>
      </c>
      <c r="G47" s="1">
        <f>'job core'!B7</f>
        <v>49749.785317460337</v>
      </c>
      <c r="H47" s="1">
        <f>'job core'!B8</f>
        <v>37841.630952380954</v>
      </c>
      <c r="I47" s="1">
        <f>'job core'!B9</f>
        <v>35880.476190476176</v>
      </c>
      <c r="J47" s="1">
        <f>'job core'!B10</f>
        <v>25092.018831168836</v>
      </c>
    </row>
    <row r="48" spans="1:11">
      <c r="A48" s="1" t="s">
        <v>714</v>
      </c>
      <c r="B48" s="1">
        <f t="shared" ref="B48:J48" si="17">B52/B47</f>
        <v>2.0788732828383764E-4</v>
      </c>
      <c r="C48" s="1">
        <f t="shared" si="17"/>
        <v>7.2588307892826743E-4</v>
      </c>
      <c r="D48" s="1">
        <f t="shared" si="17"/>
        <v>1.2873545477154053E-3</v>
      </c>
      <c r="E48" s="1">
        <f t="shared" si="17"/>
        <v>2.2212497613249413E-3</v>
      </c>
      <c r="F48" s="1">
        <f t="shared" si="17"/>
        <v>3.2042802036765516E-3</v>
      </c>
      <c r="G48" s="1">
        <f t="shared" si="17"/>
        <v>4.6307105108042076E-3</v>
      </c>
      <c r="H48" s="1">
        <f t="shared" si="17"/>
        <v>6.8946536575867374E-3</v>
      </c>
      <c r="I48" s="1">
        <f t="shared" si="17"/>
        <v>9.9705254425250939E-3</v>
      </c>
      <c r="J48" s="1">
        <f t="shared" si="17"/>
        <v>1.8257572296827628E-2</v>
      </c>
    </row>
    <row r="49" spans="1:10">
      <c r="A49" s="1" t="s">
        <v>715</v>
      </c>
      <c r="B49" s="1">
        <f t="shared" ref="B49:J49" si="18">B45-B48</f>
        <v>1.9513245398517279E-3</v>
      </c>
      <c r="C49" s="1">
        <f t="shared" si="18"/>
        <v>6.813467067323789E-3</v>
      </c>
      <c r="D49" s="1">
        <f t="shared" si="18"/>
        <v>1.2083692359627541E-2</v>
      </c>
      <c r="E49" s="1">
        <f t="shared" si="18"/>
        <v>2.0849655456128779E-2</v>
      </c>
      <c r="F49" s="1">
        <f t="shared" si="18"/>
        <v>3.0076824045081815E-2</v>
      </c>
      <c r="G49" s="1">
        <f t="shared" si="18"/>
        <v>4.3465944419393894E-2</v>
      </c>
      <c r="H49" s="1">
        <f t="shared" si="18"/>
        <v>6.4716339311737828E-2</v>
      </c>
      <c r="I49" s="1">
        <f t="shared" si="18"/>
        <v>9.3587863829061591E-2</v>
      </c>
      <c r="J49" s="1">
        <f t="shared" si="18"/>
        <v>0.17137383579375498</v>
      </c>
    </row>
    <row r="51" spans="1:10"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</row>
    <row r="52" spans="1:10">
      <c r="A52" s="1" t="s">
        <v>280</v>
      </c>
      <c r="B52" s="1">
        <f>HS!B17</f>
        <v>3.5211020171739147</v>
      </c>
      <c r="C52" s="1">
        <f>HS!C17</f>
        <v>9.508838470985312</v>
      </c>
      <c r="D52" s="1">
        <f>HS!D17</f>
        <v>35.553771692439753</v>
      </c>
      <c r="E52" s="1">
        <f>HS!E17</f>
        <v>66.596880989945362</v>
      </c>
      <c r="F52" s="1">
        <f>HS!F17</f>
        <v>128.96715516427463</v>
      </c>
      <c r="G52" s="1">
        <f>HS!G17</f>
        <v>230.37685377981643</v>
      </c>
      <c r="H52" s="1">
        <f>HS!H17</f>
        <v>260.90493925488084</v>
      </c>
      <c r="I52" s="1">
        <f>HS!I17</f>
        <v>357.74720074705857</v>
      </c>
      <c r="J52" s="1">
        <f>HS!J17</f>
        <v>458.11934788342535</v>
      </c>
    </row>
    <row r="53" spans="1:10">
      <c r="B53" s="1">
        <f>B52*1000000</f>
        <v>3521102.0171739147</v>
      </c>
      <c r="C53" s="1">
        <f t="shared" ref="C53:J53" si="19">C52*1000000</f>
        <v>9508838.470985312</v>
      </c>
      <c r="D53" s="1">
        <f t="shared" si="19"/>
        <v>35553771.69243975</v>
      </c>
      <c r="E53" s="1">
        <f t="shared" si="19"/>
        <v>66596880.98994536</v>
      </c>
      <c r="F53" s="1">
        <f t="shared" si="19"/>
        <v>128967155.16427463</v>
      </c>
      <c r="G53" s="1">
        <f t="shared" si="19"/>
        <v>230376853.77981642</v>
      </c>
      <c r="H53" s="1">
        <f t="shared" si="19"/>
        <v>260904939.25488085</v>
      </c>
      <c r="I53" s="1">
        <f t="shared" si="19"/>
        <v>357747200.74705857</v>
      </c>
      <c r="J53" s="1">
        <f t="shared" si="19"/>
        <v>458119347.88342535</v>
      </c>
    </row>
    <row r="55" spans="1:10"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9</v>
      </c>
    </row>
    <row r="56" spans="1:10">
      <c r="A56" s="1" t="s">
        <v>258</v>
      </c>
      <c r="B56" s="1">
        <f>(B25*B$49*B$47)</f>
        <v>0.15159562908174112</v>
      </c>
      <c r="C56" s="1">
        <f t="shared" ref="C56:J56" si="20">(C25*C$49*C$47)</f>
        <v>0.41654844962678383</v>
      </c>
      <c r="D56" s="1">
        <f t="shared" si="20"/>
        <v>1.6334628279797001</v>
      </c>
      <c r="E56" s="1">
        <f t="shared" si="20"/>
        <v>3.0394175909591277</v>
      </c>
      <c r="F56" s="1">
        <f t="shared" si="20"/>
        <v>5.5228553281603592</v>
      </c>
      <c r="G56" s="1">
        <f t="shared" si="20"/>
        <v>9.642686105593878</v>
      </c>
      <c r="H56" s="1">
        <f t="shared" si="20"/>
        <v>10.443480854829108</v>
      </c>
      <c r="I56" s="1">
        <f t="shared" si="20"/>
        <v>14.319873052741929</v>
      </c>
      <c r="J56" s="1">
        <f t="shared" si="20"/>
        <v>18.337567200324543</v>
      </c>
    </row>
    <row r="57" spans="1:10">
      <c r="A57" s="1" t="s">
        <v>259</v>
      </c>
      <c r="B57" s="1">
        <f t="shared" ref="B57:J70" si="21">(B26*B$49*B$47)</f>
        <v>4.8661811460494496E-2</v>
      </c>
      <c r="C57" s="1">
        <f t="shared" si="21"/>
        <v>0.12902464446503761</v>
      </c>
      <c r="D57" s="1">
        <f t="shared" si="21"/>
        <v>0.51998550962585177</v>
      </c>
      <c r="E57" s="1">
        <f t="shared" si="21"/>
        <v>0.94881269097622245</v>
      </c>
      <c r="F57" s="1">
        <f t="shared" si="21"/>
        <v>1.8618581170771811</v>
      </c>
      <c r="G57" s="1">
        <f t="shared" si="21"/>
        <v>3.2257993849621118</v>
      </c>
      <c r="H57" s="1">
        <f t="shared" si="21"/>
        <v>3.3797057576578267</v>
      </c>
      <c r="I57" s="1">
        <f t="shared" si="21"/>
        <v>4.63417936799567</v>
      </c>
      <c r="J57" s="1">
        <f t="shared" si="21"/>
        <v>5.9343820975002517</v>
      </c>
    </row>
    <row r="58" spans="1:10">
      <c r="A58" s="1" t="s">
        <v>260</v>
      </c>
      <c r="B58" s="1">
        <f t="shared" si="21"/>
        <v>0.94595697030425807</v>
      </c>
      <c r="C58" s="1">
        <f t="shared" si="21"/>
        <v>2.3814129868658389</v>
      </c>
      <c r="D58" s="1">
        <f t="shared" si="21"/>
        <v>9.5771583660955635</v>
      </c>
      <c r="E58" s="1">
        <f t="shared" si="21"/>
        <v>15.776315189535413</v>
      </c>
      <c r="F58" s="1">
        <f t="shared" si="21"/>
        <v>25.988380627294806</v>
      </c>
      <c r="G58" s="1">
        <f t="shared" si="21"/>
        <v>46.458880438186775</v>
      </c>
      <c r="H58" s="1">
        <f t="shared" si="21"/>
        <v>41.895661872976675</v>
      </c>
      <c r="I58" s="1">
        <f t="shared" si="21"/>
        <v>57.446441887551437</v>
      </c>
      <c r="J58" s="1">
        <f t="shared" si="21"/>
        <v>73.564022573726504</v>
      </c>
    </row>
    <row r="59" spans="1:10">
      <c r="A59" s="1" t="s">
        <v>261</v>
      </c>
      <c r="B59" s="1">
        <f t="shared" si="21"/>
        <v>0</v>
      </c>
      <c r="C59" s="1">
        <f t="shared" si="21"/>
        <v>0</v>
      </c>
      <c r="D59" s="1">
        <f t="shared" si="21"/>
        <v>0</v>
      </c>
      <c r="E59" s="1">
        <f t="shared" si="21"/>
        <v>0</v>
      </c>
      <c r="F59" s="1">
        <f t="shared" si="21"/>
        <v>0</v>
      </c>
      <c r="G59" s="1">
        <f t="shared" si="21"/>
        <v>0</v>
      </c>
      <c r="H59" s="1">
        <f t="shared" si="21"/>
        <v>0</v>
      </c>
      <c r="I59" s="1">
        <f t="shared" si="21"/>
        <v>0</v>
      </c>
      <c r="J59" s="1">
        <f t="shared" si="21"/>
        <v>0</v>
      </c>
    </row>
    <row r="60" spans="1:10">
      <c r="A60" s="1" t="s">
        <v>262</v>
      </c>
      <c r="B60" s="1">
        <f t="shared" si="21"/>
        <v>1.754309333691376</v>
      </c>
      <c r="C60" s="1">
        <f t="shared" si="21"/>
        <v>14.733016964570794</v>
      </c>
      <c r="D60" s="1">
        <f t="shared" si="21"/>
        <v>59.375832395204903</v>
      </c>
      <c r="E60" s="1">
        <f t="shared" si="21"/>
        <v>108.4072939593664</v>
      </c>
      <c r="F60" s="1">
        <f t="shared" si="21"/>
        <v>212.83648987022505</v>
      </c>
      <c r="G60" s="1">
        <f t="shared" si="21"/>
        <v>368.80668150730708</v>
      </c>
      <c r="H60" s="1">
        <f t="shared" si="21"/>
        <v>386.60547185256382</v>
      </c>
      <c r="I60" s="1">
        <f t="shared" si="21"/>
        <v>530.10502646772522</v>
      </c>
      <c r="J60" s="1">
        <f t="shared" si="21"/>
        <v>678.83497833067247</v>
      </c>
    </row>
    <row r="61" spans="1:10">
      <c r="A61" s="1" t="s">
        <v>263</v>
      </c>
      <c r="B61" s="1">
        <f t="shared" si="21"/>
        <v>5.5497762986018486</v>
      </c>
      <c r="C61" s="1">
        <f t="shared" si="21"/>
        <v>5.2502133115532601</v>
      </c>
      <c r="D61" s="1">
        <f t="shared" si="21"/>
        <v>21.114847469309034</v>
      </c>
      <c r="E61" s="1">
        <f t="shared" si="21"/>
        <v>40.063271042912994</v>
      </c>
      <c r="F61" s="1">
        <f t="shared" si="21"/>
        <v>80.478908682948799</v>
      </c>
      <c r="G61" s="1">
        <f t="shared" si="21"/>
        <v>142.93747021780459</v>
      </c>
      <c r="H61" s="1">
        <f t="shared" si="21"/>
        <v>140.28195207558562</v>
      </c>
      <c r="I61" s="1">
        <f t="shared" si="21"/>
        <v>192.35167533479441</v>
      </c>
      <c r="J61" s="1">
        <f t="shared" si="21"/>
        <v>246.31922740032223</v>
      </c>
    </row>
    <row r="62" spans="1:10">
      <c r="A62" s="1" t="s">
        <v>264</v>
      </c>
      <c r="B62" s="1">
        <f t="shared" si="21"/>
        <v>7.0357751783017175</v>
      </c>
      <c r="C62" s="1">
        <f t="shared" si="21"/>
        <v>1.7747191375296931</v>
      </c>
      <c r="D62" s="1">
        <f t="shared" si="21"/>
        <v>7.1486521619759609</v>
      </c>
      <c r="E62" s="1">
        <f t="shared" si="21"/>
        <v>14.347335699335037</v>
      </c>
      <c r="F62" s="1">
        <f t="shared" si="21"/>
        <v>26.747179145228891</v>
      </c>
      <c r="G62" s="1">
        <f t="shared" si="21"/>
        <v>51.385618034290623</v>
      </c>
      <c r="H62" s="1">
        <f t="shared" si="21"/>
        <v>68.092208358120658</v>
      </c>
      <c r="I62" s="1">
        <f t="shared" si="21"/>
        <v>93.366578598939398</v>
      </c>
      <c r="J62" s="1">
        <f t="shared" si="21"/>
        <v>119.56219815738305</v>
      </c>
    </row>
    <row r="63" spans="1:10">
      <c r="A63" s="1" t="s">
        <v>265</v>
      </c>
      <c r="B63" s="1">
        <f t="shared" si="21"/>
        <v>0.76716791339494184</v>
      </c>
      <c r="C63" s="1">
        <f t="shared" si="21"/>
        <v>11.424124035217663</v>
      </c>
      <c r="D63" s="1">
        <f t="shared" si="21"/>
        <v>45.944484892787571</v>
      </c>
      <c r="E63" s="1">
        <f t="shared" si="21"/>
        <v>89.343144695699877</v>
      </c>
      <c r="F63" s="1">
        <f t="shared" si="21"/>
        <v>190.94668857239856</v>
      </c>
      <c r="G63" s="1">
        <f t="shared" si="21"/>
        <v>339.40952642178934</v>
      </c>
      <c r="H63" s="1">
        <f t="shared" si="21"/>
        <v>352.90154624798754</v>
      </c>
      <c r="I63" s="1">
        <f t="shared" si="21"/>
        <v>483.89085566847461</v>
      </c>
      <c r="J63" s="1">
        <f t="shared" si="21"/>
        <v>619.65509430546513</v>
      </c>
    </row>
    <row r="64" spans="1:10">
      <c r="A64" s="1" t="s">
        <v>266</v>
      </c>
      <c r="B64" s="1">
        <f t="shared" si="21"/>
        <v>0.75996046771390635</v>
      </c>
      <c r="C64" s="1">
        <f t="shared" si="21"/>
        <v>1.9111387599146514</v>
      </c>
      <c r="D64" s="1">
        <f t="shared" si="21"/>
        <v>7.7370084917436293</v>
      </c>
      <c r="E64" s="1">
        <f t="shared" si="21"/>
        <v>14.50835123762376</v>
      </c>
      <c r="F64" s="1">
        <f t="shared" si="21"/>
        <v>27.96756594466309</v>
      </c>
      <c r="G64" s="1">
        <f t="shared" si="21"/>
        <v>51.886285984725113</v>
      </c>
      <c r="H64" s="1">
        <f t="shared" si="21"/>
        <v>57.565406957399084</v>
      </c>
      <c r="I64" s="1">
        <f t="shared" si="21"/>
        <v>78.932439200228117</v>
      </c>
      <c r="J64" s="1">
        <f t="shared" si="21"/>
        <v>101.07828101316161</v>
      </c>
    </row>
    <row r="65" spans="1:10">
      <c r="A65" s="1" t="s">
        <v>267</v>
      </c>
      <c r="B65" s="1">
        <f t="shared" si="21"/>
        <v>4.4967207836679384</v>
      </c>
      <c r="C65" s="1">
        <f t="shared" si="21"/>
        <v>5.5879024235296768</v>
      </c>
      <c r="D65" s="1">
        <f t="shared" si="21"/>
        <v>22.131775804512007</v>
      </c>
      <c r="E65" s="1">
        <f t="shared" si="21"/>
        <v>48.151068577536961</v>
      </c>
      <c r="F65" s="1">
        <f t="shared" si="21"/>
        <v>107.75259816021102</v>
      </c>
      <c r="G65" s="1">
        <f t="shared" si="21"/>
        <v>190.096504666485</v>
      </c>
      <c r="H65" s="1">
        <f t="shared" si="21"/>
        <v>199.42183993184315</v>
      </c>
      <c r="I65" s="1">
        <f t="shared" si="21"/>
        <v>273.44288373282217</v>
      </c>
      <c r="J65" s="1">
        <f t="shared" si="21"/>
        <v>350.16208152139222</v>
      </c>
    </row>
    <row r="66" spans="1:10">
      <c r="A66" s="1" t="s">
        <v>268</v>
      </c>
      <c r="B66" s="1">
        <f t="shared" si="21"/>
        <v>0.68399175612377683</v>
      </c>
      <c r="C66" s="1">
        <f t="shared" si="21"/>
        <v>5.7304112209693647</v>
      </c>
      <c r="D66" s="1">
        <f t="shared" si="21"/>
        <v>23.046063053855537</v>
      </c>
      <c r="E66" s="1">
        <f t="shared" si="21"/>
        <v>41.562323442638082</v>
      </c>
      <c r="F66" s="1">
        <f t="shared" si="21"/>
        <v>66.536721912321838</v>
      </c>
      <c r="G66" s="1">
        <f t="shared" si="21"/>
        <v>80.04439611628996</v>
      </c>
      <c r="H66" s="1">
        <f t="shared" si="21"/>
        <v>63.447512970095083</v>
      </c>
      <c r="I66" s="1">
        <f t="shared" si="21"/>
        <v>86.997852076515599</v>
      </c>
      <c r="J66" s="1">
        <f t="shared" si="21"/>
        <v>111.40656939848864</v>
      </c>
    </row>
    <row r="67" spans="1:10">
      <c r="A67" s="1" t="s">
        <v>269</v>
      </c>
      <c r="B67" s="1">
        <f t="shared" si="21"/>
        <v>0.28215321235871293</v>
      </c>
      <c r="C67" s="1">
        <f t="shared" si="21"/>
        <v>1.455190975958599</v>
      </c>
      <c r="D67" s="1">
        <f t="shared" si="21"/>
        <v>5.8461659301439921</v>
      </c>
      <c r="E67" s="1">
        <f t="shared" si="21"/>
        <v>11.34258960006782</v>
      </c>
      <c r="F67" s="1">
        <f t="shared" si="21"/>
        <v>19.417735447019691</v>
      </c>
      <c r="G67" s="1">
        <f t="shared" si="21"/>
        <v>39.059610904224087</v>
      </c>
      <c r="H67" s="1">
        <f t="shared" si="21"/>
        <v>42.516141035319833</v>
      </c>
      <c r="I67" s="1">
        <f t="shared" si="21"/>
        <v>58.297223718254742</v>
      </c>
      <c r="J67" s="1">
        <f t="shared" si="21"/>
        <v>74.653478965769168</v>
      </c>
    </row>
    <row r="68" spans="1:10">
      <c r="A68" s="1" t="s">
        <v>270</v>
      </c>
      <c r="B68" s="1">
        <f t="shared" si="21"/>
        <v>8.24575132691532</v>
      </c>
      <c r="C68" s="1">
        <f t="shared" si="21"/>
        <v>0</v>
      </c>
      <c r="D68" s="1">
        <f t="shared" si="21"/>
        <v>0</v>
      </c>
      <c r="E68" s="1">
        <f t="shared" si="21"/>
        <v>0</v>
      </c>
      <c r="F68" s="1">
        <f t="shared" si="21"/>
        <v>0</v>
      </c>
      <c r="G68" s="1">
        <f t="shared" si="21"/>
        <v>0</v>
      </c>
      <c r="H68" s="1">
        <f t="shared" si="21"/>
        <v>0</v>
      </c>
      <c r="I68" s="1">
        <f t="shared" si="21"/>
        <v>0</v>
      </c>
      <c r="J68" s="1">
        <f t="shared" si="21"/>
        <v>0</v>
      </c>
    </row>
    <row r="69" spans="1:10">
      <c r="A69" s="1" t="s">
        <v>271</v>
      </c>
      <c r="B69" s="1">
        <f t="shared" si="21"/>
        <v>0.51356879489409379</v>
      </c>
      <c r="C69" s="1">
        <f t="shared" si="21"/>
        <v>0.46738185788064257</v>
      </c>
      <c r="D69" s="1">
        <f t="shared" si="21"/>
        <v>1.7880865591244526</v>
      </c>
      <c r="E69" s="1">
        <f t="shared" si="21"/>
        <v>3.2641186710073491</v>
      </c>
      <c r="F69" s="1">
        <f t="shared" si="21"/>
        <v>6.6541176482365225</v>
      </c>
      <c r="G69" s="1">
        <f t="shared" si="21"/>
        <v>12.899311057599489</v>
      </c>
      <c r="H69" s="1">
        <f t="shared" si="21"/>
        <v>16.573540080494087</v>
      </c>
      <c r="I69" s="1">
        <f t="shared" si="21"/>
        <v>22.725273507474558</v>
      </c>
      <c r="J69" s="1">
        <f t="shared" si="21"/>
        <v>29.101247320115327</v>
      </c>
    </row>
    <row r="70" spans="1:10">
      <c r="A70" s="1" t="s">
        <v>272</v>
      </c>
      <c r="B70" s="1">
        <f t="shared" si="21"/>
        <v>1.8152674834555136</v>
      </c>
      <c r="C70" s="1">
        <f t="shared" si="21"/>
        <v>0.43458801837026712</v>
      </c>
      <c r="D70" s="1">
        <f t="shared" si="21"/>
        <v>1.2912563670514996</v>
      </c>
      <c r="E70" s="1">
        <f t="shared" si="21"/>
        <v>3.9868771427992522</v>
      </c>
      <c r="F70" s="1">
        <f t="shared" si="21"/>
        <v>8.1715007765333052</v>
      </c>
      <c r="G70" s="1">
        <f t="shared" si="21"/>
        <v>21.601467093350202</v>
      </c>
      <c r="H70" s="1">
        <f t="shared" si="21"/>
        <v>34.901846256938555</v>
      </c>
      <c r="I70" s="1">
        <f t="shared" si="21"/>
        <v>47.856674190583007</v>
      </c>
      <c r="J70" s="1">
        <f t="shared" si="21"/>
        <v>61.283706807813168</v>
      </c>
    </row>
    <row r="71" spans="1:10">
      <c r="A71" s="1" t="s">
        <v>273</v>
      </c>
    </row>
    <row r="77" spans="1:10">
      <c r="A77" s="49" t="s">
        <v>1407</v>
      </c>
      <c r="B77" s="49">
        <v>14934.528803758598</v>
      </c>
      <c r="D77" s="1" t="s">
        <v>1408</v>
      </c>
      <c r="E77" s="1">
        <f>B77/B78</f>
        <v>0.12537238621751226</v>
      </c>
    </row>
    <row r="78" spans="1:10">
      <c r="A78" s="49" t="s">
        <v>710</v>
      </c>
      <c r="B78" s="49">
        <f>F87</f>
        <v>119121.3572169572</v>
      </c>
    </row>
    <row r="80" spans="1:10">
      <c r="A80" s="49">
        <v>1963.2004023700883</v>
      </c>
      <c r="B80" s="49">
        <v>0</v>
      </c>
      <c r="C80" s="49">
        <v>0</v>
      </c>
      <c r="D80" s="49">
        <v>0</v>
      </c>
      <c r="E80" s="49">
        <v>0</v>
      </c>
      <c r="F80" s="49">
        <f>SUM(A80:E80)</f>
        <v>1963.2004023700883</v>
      </c>
    </row>
    <row r="81" spans="1:6">
      <c r="A81" s="49">
        <v>883.46760694047998</v>
      </c>
      <c r="B81" s="49">
        <v>2285.337820646916</v>
      </c>
      <c r="C81" s="49">
        <v>0</v>
      </c>
      <c r="D81" s="49">
        <v>0</v>
      </c>
      <c r="E81" s="49">
        <v>0</v>
      </c>
      <c r="F81" s="49">
        <f t="shared" ref="F81:F86" si="22">SUM(A81:E81)</f>
        <v>3168.805427587396</v>
      </c>
    </row>
    <row r="82" spans="1:6">
      <c r="A82" s="49">
        <v>848.7433514031394</v>
      </c>
      <c r="B82" s="49">
        <v>4077.3022293698323</v>
      </c>
      <c r="C82" s="49">
        <v>0</v>
      </c>
      <c r="D82" s="49">
        <v>0</v>
      </c>
      <c r="E82" s="49">
        <v>0</v>
      </c>
      <c r="F82" s="49">
        <f t="shared" si="22"/>
        <v>4926.0455807729713</v>
      </c>
    </row>
    <row r="83" spans="1:6">
      <c r="A83" s="49">
        <v>751.90811240841742</v>
      </c>
      <c r="B83" s="49">
        <v>5991.4925366118932</v>
      </c>
      <c r="C83" s="49">
        <v>0</v>
      </c>
      <c r="D83" s="49">
        <v>0</v>
      </c>
      <c r="E83" s="49">
        <v>0</v>
      </c>
      <c r="F83" s="49">
        <f t="shared" si="22"/>
        <v>6743.400649020311</v>
      </c>
    </row>
    <row r="84" spans="1:6">
      <c r="A84" s="49">
        <v>1156.1106149570401</v>
      </c>
      <c r="B84" s="49">
        <v>7193.9625459914114</v>
      </c>
      <c r="C84" s="49">
        <v>7027.4531230450029</v>
      </c>
      <c r="D84" s="49">
        <v>0</v>
      </c>
      <c r="E84" s="49">
        <v>0</v>
      </c>
      <c r="F84" s="49">
        <f t="shared" si="22"/>
        <v>15377.526283993455</v>
      </c>
    </row>
    <row r="85" spans="1:6">
      <c r="A85" s="49">
        <v>1039.9997898854388</v>
      </c>
      <c r="B85" s="49">
        <v>9054.1068527364332</v>
      </c>
      <c r="C85" s="49">
        <v>5759.2163022439563</v>
      </c>
      <c r="D85" s="49">
        <v>7918.6292198663532</v>
      </c>
      <c r="E85" s="49">
        <v>0</v>
      </c>
      <c r="F85" s="49">
        <f t="shared" si="22"/>
        <v>23771.952164732182</v>
      </c>
    </row>
    <row r="86" spans="1:6">
      <c r="A86" s="49">
        <v>1113.365417372072</v>
      </c>
      <c r="B86" s="49">
        <v>7075.0561258102516</v>
      </c>
      <c r="C86" s="49">
        <v>8730.0245749217866</v>
      </c>
      <c r="D86" s="49">
        <v>12364.853394486672</v>
      </c>
      <c r="E86" s="49">
        <v>33887.127195890018</v>
      </c>
      <c r="F86" s="49">
        <f t="shared" si="22"/>
        <v>63170.426708480802</v>
      </c>
    </row>
    <row r="87" spans="1:6">
      <c r="F87" s="49">
        <f>SUM(F80:F86)</f>
        <v>119121.3572169572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10" workbookViewId="0">
      <selection activeCell="H24" sqref="H24"/>
    </sheetView>
  </sheetViews>
  <sheetFormatPr baseColWidth="10" defaultColWidth="8.83203125" defaultRowHeight="14" x14ac:dyDescent="0"/>
  <cols>
    <col min="1" max="1" width="13.6640625" customWidth="1"/>
    <col min="2" max="2" width="12.6640625" bestFit="1" customWidth="1"/>
    <col min="6" max="7" width="11.1640625" bestFit="1" customWidth="1"/>
    <col min="8" max="11" width="12.6640625" bestFit="1" customWidth="1"/>
  </cols>
  <sheetData>
    <row r="1" spans="1:12">
      <c r="A1" s="30" t="s">
        <v>716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2">
      <c r="A2" s="30"/>
      <c r="B2" s="30" t="s">
        <v>717</v>
      </c>
      <c r="C2" s="30"/>
      <c r="D2" s="30" t="s">
        <v>718</v>
      </c>
      <c r="E2" s="30"/>
      <c r="F2" s="30" t="s">
        <v>719</v>
      </c>
      <c r="G2" s="30"/>
      <c r="H2" s="30" t="s">
        <v>720</v>
      </c>
      <c r="I2" s="30"/>
      <c r="J2" s="30" t="s">
        <v>721</v>
      </c>
      <c r="K2" s="30"/>
    </row>
    <row r="3" spans="1:12">
      <c r="A3" s="32"/>
      <c r="B3" s="32">
        <v>2013</v>
      </c>
      <c r="C3" s="32">
        <v>2014</v>
      </c>
      <c r="D3" s="32">
        <v>2013</v>
      </c>
      <c r="E3" s="32">
        <v>2014</v>
      </c>
      <c r="F3" s="32">
        <v>2013</v>
      </c>
      <c r="G3" s="32">
        <v>2014</v>
      </c>
      <c r="H3" s="32">
        <v>2013</v>
      </c>
      <c r="I3" s="32">
        <v>2014</v>
      </c>
      <c r="J3" s="32">
        <v>2013</v>
      </c>
      <c r="K3" s="32">
        <v>2014</v>
      </c>
    </row>
    <row r="4" spans="1:12">
      <c r="A4" s="27" t="s">
        <v>392</v>
      </c>
      <c r="B4" s="28">
        <v>93531</v>
      </c>
      <c r="C4" s="28">
        <v>95271</v>
      </c>
      <c r="D4" s="28">
        <v>94805</v>
      </c>
      <c r="E4" s="28">
        <v>96560</v>
      </c>
      <c r="F4" s="28">
        <v>435355060</v>
      </c>
      <c r="G4" s="28">
        <v>442829160</v>
      </c>
      <c r="H4" s="28">
        <v>1524739920</v>
      </c>
      <c r="I4" s="28">
        <v>1555185530</v>
      </c>
      <c r="J4" s="28">
        <v>1960094980</v>
      </c>
      <c r="K4" s="28">
        <v>1998014690</v>
      </c>
    </row>
    <row r="6" spans="1:12">
      <c r="A6" s="31" t="s">
        <v>722</v>
      </c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2">
      <c r="A7" s="31"/>
      <c r="B7" s="31" t="s">
        <v>717</v>
      </c>
      <c r="C7" s="31"/>
      <c r="D7" s="31" t="s">
        <v>718</v>
      </c>
      <c r="E7" s="31"/>
      <c r="F7" s="31" t="s">
        <v>719</v>
      </c>
      <c r="G7" s="31"/>
      <c r="H7" s="31" t="s">
        <v>720</v>
      </c>
      <c r="I7" s="31"/>
      <c r="J7" s="31" t="s">
        <v>721</v>
      </c>
      <c r="K7" s="31"/>
    </row>
    <row r="8" spans="1:12">
      <c r="A8" s="32" t="s">
        <v>392</v>
      </c>
      <c r="B8" s="33">
        <v>1866</v>
      </c>
      <c r="C8" s="33">
        <v>1867</v>
      </c>
      <c r="D8" s="33">
        <v>4034</v>
      </c>
      <c r="E8" s="33">
        <v>4040</v>
      </c>
      <c r="F8" s="33">
        <v>6596720</v>
      </c>
      <c r="G8" s="33">
        <v>6610380</v>
      </c>
      <c r="H8" s="33">
        <v>26556170</v>
      </c>
      <c r="I8" s="33">
        <v>26561030</v>
      </c>
      <c r="J8" s="33">
        <v>33152890</v>
      </c>
      <c r="K8" s="33">
        <v>33171410</v>
      </c>
    </row>
    <row r="11" spans="1:12">
      <c r="A11" s="1" t="s">
        <v>723</v>
      </c>
    </row>
    <row r="12" spans="1:12">
      <c r="B12" s="29">
        <f>SUM(H4,H8)</f>
        <v>1551296090</v>
      </c>
    </row>
    <row r="14" spans="1:12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L14" s="1"/>
    </row>
    <row r="15" spans="1:12">
      <c r="A15" s="1" t="s">
        <v>724</v>
      </c>
      <c r="B15">
        <f>SUM(SAM!R28:Z28)</f>
        <v>30.157655142806963</v>
      </c>
      <c r="C15">
        <f>SUM(SAM!R29:Z29)</f>
        <v>81.441625382610155</v>
      </c>
      <c r="D15">
        <f>SUM(SAM!R30:Z30)</f>
        <v>304.51216139067378</v>
      </c>
      <c r="E15">
        <f>SUM(SAM!R31:Z31)</f>
        <v>570.39124702592483</v>
      </c>
      <c r="F15">
        <f>SUM(SAM!R32:Z32)</f>
        <v>1104.5823072501357</v>
      </c>
      <c r="G15">
        <f>SUM(SAM!R33:Z33)</f>
        <v>1973.139566899805</v>
      </c>
      <c r="H15">
        <f>SUM(SAM!R34:Z34)</f>
        <v>2234.6075588627464</v>
      </c>
      <c r="I15">
        <f>SUM(SAM!R35:Z35)</f>
        <v>3064.0454766185899</v>
      </c>
      <c r="J15">
        <f>SUM(SAM!R36:Z36)</f>
        <v>3923.7162798267091</v>
      </c>
      <c r="K15">
        <f>SUM(B15:J15)</f>
        <v>13286.593878400001</v>
      </c>
    </row>
    <row r="16" spans="1:12">
      <c r="A16" s="1" t="s">
        <v>725</v>
      </c>
      <c r="B16">
        <f>B15/$K$15</f>
        <v>2.2697807593738697E-3</v>
      </c>
      <c r="C16">
        <f t="shared" ref="C16:J16" si="0">C15/$K$15</f>
        <v>6.1296089974579339E-3</v>
      </c>
      <c r="D16">
        <f t="shared" si="0"/>
        <v>2.2918752855516929E-2</v>
      </c>
      <c r="E16">
        <f t="shared" si="0"/>
        <v>4.2929832299097304E-2</v>
      </c>
      <c r="F16">
        <f t="shared" si="0"/>
        <v>8.3135099737326495E-2</v>
      </c>
      <c r="G16">
        <f t="shared" si="0"/>
        <v>0.14850604940273937</v>
      </c>
      <c r="H16">
        <f t="shared" si="0"/>
        <v>0.16818513302311025</v>
      </c>
      <c r="I16">
        <f t="shared" si="0"/>
        <v>0.23061181102252284</v>
      </c>
      <c r="J16">
        <f t="shared" si="0"/>
        <v>0.2953139319028551</v>
      </c>
    </row>
    <row r="17" spans="1:10">
      <c r="A17" s="1" t="s">
        <v>280</v>
      </c>
      <c r="B17">
        <f>(B16*$B$12)/1000000</f>
        <v>3.5211020171739147</v>
      </c>
      <c r="C17">
        <f t="shared" ref="C17:J17" si="1">(C16*$B$12)/1000000</f>
        <v>9.508838470985312</v>
      </c>
      <c r="D17">
        <f t="shared" si="1"/>
        <v>35.553771692439753</v>
      </c>
      <c r="E17">
        <f t="shared" si="1"/>
        <v>66.596880989945362</v>
      </c>
      <c r="F17">
        <f t="shared" si="1"/>
        <v>128.96715516427463</v>
      </c>
      <c r="G17">
        <f t="shared" si="1"/>
        <v>230.37685377981643</v>
      </c>
      <c r="H17">
        <f t="shared" si="1"/>
        <v>260.90493925488084</v>
      </c>
      <c r="I17">
        <f t="shared" si="1"/>
        <v>357.74720074705857</v>
      </c>
      <c r="J17">
        <f t="shared" si="1"/>
        <v>458.11934788342535</v>
      </c>
    </row>
    <row r="19" spans="1:10">
      <c r="A19" s="49"/>
      <c r="B19" s="49" t="s">
        <v>280</v>
      </c>
      <c r="D19" t="s">
        <v>725</v>
      </c>
      <c r="G19" t="s">
        <v>725</v>
      </c>
    </row>
    <row r="20" spans="1:10">
      <c r="A20" s="49" t="s">
        <v>261</v>
      </c>
      <c r="B20" s="49">
        <v>1098</v>
      </c>
      <c r="D20">
        <f>B20/B24</f>
        <v>6.9999617488429033E-2</v>
      </c>
      <c r="F20" t="s">
        <v>261</v>
      </c>
      <c r="G20">
        <f>D20</f>
        <v>6.9999617488429033E-2</v>
      </c>
    </row>
    <row r="21" spans="1:10">
      <c r="A21" s="49" t="s">
        <v>267</v>
      </c>
      <c r="B21" s="49">
        <v>10196.1</v>
      </c>
      <c r="D21">
        <f>B21/B24</f>
        <v>0.65002103813640366</v>
      </c>
      <c r="F21" t="s">
        <v>267</v>
      </c>
      <c r="G21">
        <f>D21</f>
        <v>0.65002103813640366</v>
      </c>
    </row>
    <row r="22" spans="1:10">
      <c r="A22" s="49" t="s">
        <v>1405</v>
      </c>
      <c r="B22" s="49">
        <v>878</v>
      </c>
      <c r="D22">
        <f>B22/B24</f>
        <v>5.5974193219344888E-2</v>
      </c>
      <c r="F22" t="s">
        <v>1404</v>
      </c>
      <c r="G22">
        <f>SUM(D22:D23)</f>
        <v>0.27997934437516736</v>
      </c>
    </row>
    <row r="23" spans="1:10">
      <c r="A23" s="49" t="s">
        <v>1404</v>
      </c>
      <c r="B23" s="49">
        <v>3513.7</v>
      </c>
      <c r="D23">
        <f>B23/B24</f>
        <v>0.22400515115582245</v>
      </c>
      <c r="G23">
        <f>SUM(G20:G22)</f>
        <v>1</v>
      </c>
    </row>
    <row r="24" spans="1:10">
      <c r="A24" s="49"/>
      <c r="B24" s="49">
        <f>SUM(B20:B23)</f>
        <v>15685.8</v>
      </c>
      <c r="D24">
        <f>SUM(D20:D23)</f>
        <v>1.0000000000000002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13" sqref="J13"/>
    </sheetView>
  </sheetViews>
  <sheetFormatPr baseColWidth="10" defaultColWidth="8.83203125" defaultRowHeight="14" x14ac:dyDescent="0"/>
  <cols>
    <col min="1" max="1" width="15.6640625" bestFit="1" customWidth="1"/>
    <col min="3" max="3" width="9.83203125" bestFit="1" customWidth="1"/>
    <col min="4" max="4" width="10.5" bestFit="1" customWidth="1"/>
    <col min="10" max="10" width="10" bestFit="1" customWidth="1"/>
    <col min="11" max="11" width="10.5" bestFit="1" customWidth="1"/>
  </cols>
  <sheetData>
    <row r="2" spans="1:11">
      <c r="B2" t="s">
        <v>1343</v>
      </c>
      <c r="C2" t="s">
        <v>1344</v>
      </c>
      <c r="D2" t="s">
        <v>1345</v>
      </c>
      <c r="E2" t="s">
        <v>1346</v>
      </c>
      <c r="G2" t="s">
        <v>1347</v>
      </c>
      <c r="I2" t="s">
        <v>1349</v>
      </c>
      <c r="J2" t="s">
        <v>1348</v>
      </c>
      <c r="K2" t="s">
        <v>1345</v>
      </c>
    </row>
    <row r="3" spans="1:11">
      <c r="A3" s="11" t="s">
        <v>258</v>
      </c>
      <c r="B3">
        <f>G3+D3-C3</f>
        <v>9.1024773318672487</v>
      </c>
      <c r="C3">
        <f>SUM(SAM!B2:BD2)</f>
        <v>132.82579629473418</v>
      </c>
      <c r="D3">
        <f>SUM(SAM!B2:B56)</f>
        <v>22.385056961340677</v>
      </c>
      <c r="E3">
        <f>B3/D3</f>
        <v>0.40663185926162088</v>
      </c>
      <c r="G3">
        <f>(1-J3)*C3</f>
        <v>119.54321666526076</v>
      </c>
      <c r="I3">
        <f>1-(G3/C3)</f>
        <v>9.9999999999999978E-2</v>
      </c>
      <c r="J3">
        <v>0.1</v>
      </c>
    </row>
    <row r="4" spans="1:11">
      <c r="A4" s="11" t="s">
        <v>259</v>
      </c>
      <c r="B4">
        <f t="shared" ref="B4:B17" si="0">G4+D4-C4</f>
        <v>267.1280112555994</v>
      </c>
      <c r="C4">
        <f>SUM(SAM!B3:BD3)</f>
        <v>164.62832833884161</v>
      </c>
      <c r="D4">
        <f>SUM(SAM!C2:C56)</f>
        <v>283.59084408948354</v>
      </c>
      <c r="E4">
        <f t="shared" ref="E4:E17" si="1">B4/D4</f>
        <v>0.94194864475705886</v>
      </c>
      <c r="G4">
        <f t="shared" ref="G4:G17" si="2">(1-J4)*C4</f>
        <v>148.16549550495745</v>
      </c>
      <c r="I4">
        <f t="shared" ref="I4:I17" si="3">1-(G4/C4)</f>
        <v>9.9999999999999978E-2</v>
      </c>
      <c r="J4">
        <v>0.1</v>
      </c>
    </row>
    <row r="5" spans="1:11">
      <c r="A5" s="11" t="s">
        <v>260</v>
      </c>
      <c r="B5">
        <f t="shared" si="0"/>
        <v>13.152432560922421</v>
      </c>
      <c r="C5">
        <f>SUM(SAM!B4:BD4)</f>
        <v>644.58891237052092</v>
      </c>
      <c r="D5">
        <f>SUM(SAM!D2:D56)</f>
        <v>399.90577998323488</v>
      </c>
      <c r="E5">
        <f t="shared" si="1"/>
        <v>3.2888828367206413E-2</v>
      </c>
      <c r="G5">
        <f t="shared" si="2"/>
        <v>257.8355649482084</v>
      </c>
      <c r="I5">
        <f t="shared" si="3"/>
        <v>0.59999999999999987</v>
      </c>
      <c r="J5">
        <v>0.6</v>
      </c>
    </row>
    <row r="6" spans="1:11">
      <c r="A6" s="11" t="s">
        <v>261</v>
      </c>
      <c r="B6">
        <f t="shared" si="0"/>
        <v>679.69029528318379</v>
      </c>
      <c r="C6">
        <f>SUM(SAM!B5:BD5)</f>
        <v>656.69072162214115</v>
      </c>
      <c r="D6">
        <f>SUM(SAM!E2:E56)</f>
        <v>1073.7047282564683</v>
      </c>
      <c r="E6">
        <f t="shared" si="1"/>
        <v>0.63303278582641287</v>
      </c>
      <c r="G6">
        <f t="shared" si="2"/>
        <v>262.67628864885648</v>
      </c>
      <c r="I6">
        <f t="shared" si="3"/>
        <v>0.6</v>
      </c>
      <c r="J6">
        <v>0.6</v>
      </c>
    </row>
    <row r="7" spans="1:11">
      <c r="A7" s="11" t="s">
        <v>262</v>
      </c>
      <c r="B7">
        <f t="shared" si="0"/>
        <v>34.709703633865956</v>
      </c>
      <c r="C7">
        <f>SUM(SAM!B6:BD6)</f>
        <v>3761.2136424153023</v>
      </c>
      <c r="D7">
        <f>SUM(SAM!F2:F56)</f>
        <v>72.32184005801922</v>
      </c>
      <c r="E7">
        <f t="shared" si="1"/>
        <v>0.47993391216291736</v>
      </c>
      <c r="G7">
        <f t="shared" si="2"/>
        <v>3723.6015059911492</v>
      </c>
      <c r="I7">
        <f t="shared" si="3"/>
        <v>1.0000000000000009E-2</v>
      </c>
      <c r="J7">
        <v>0.01</v>
      </c>
    </row>
    <row r="8" spans="1:11">
      <c r="A8" s="11" t="s">
        <v>263</v>
      </c>
      <c r="B8">
        <f t="shared" si="0"/>
        <v>1818.5962647628598</v>
      </c>
      <c r="C8">
        <f>SUM(SAM!B7:BD7)</f>
        <v>2623.4809543117249</v>
      </c>
      <c r="D8">
        <f>SUM(SAM!G2:G56)</f>
        <v>1949.7703124784464</v>
      </c>
      <c r="E8">
        <f t="shared" si="1"/>
        <v>0.93272333316592304</v>
      </c>
      <c r="G8">
        <f t="shared" si="2"/>
        <v>2492.3069065961386</v>
      </c>
      <c r="I8">
        <f t="shared" si="3"/>
        <v>5.0000000000000044E-2</v>
      </c>
      <c r="J8">
        <v>0.05</v>
      </c>
    </row>
    <row r="9" spans="1:11">
      <c r="A9" s="11" t="s">
        <v>264</v>
      </c>
      <c r="B9">
        <f t="shared" si="0"/>
        <v>2316.1063453785828</v>
      </c>
      <c r="C9">
        <f>SUM(SAM!B8:BD8)</f>
        <v>776.98291916132916</v>
      </c>
      <c r="D9">
        <f>SUM(SAM!H2:H56)</f>
        <v>2782.2960968753805</v>
      </c>
      <c r="E9">
        <f t="shared" si="1"/>
        <v>0.83244423481011032</v>
      </c>
      <c r="G9">
        <f t="shared" si="2"/>
        <v>310.79316766453167</v>
      </c>
      <c r="I9">
        <f t="shared" si="3"/>
        <v>0.6</v>
      </c>
      <c r="J9">
        <v>0.6</v>
      </c>
    </row>
    <row r="10" spans="1:11">
      <c r="A10" s="11" t="s">
        <v>265</v>
      </c>
      <c r="B10">
        <f t="shared" si="0"/>
        <v>165.11476236159615</v>
      </c>
      <c r="C10">
        <f>SUM(SAM!B9:BD9)</f>
        <v>3501.906072941495</v>
      </c>
      <c r="D10">
        <f>SUM(SAM!I2:I56)</f>
        <v>515.30536965574561</v>
      </c>
      <c r="E10">
        <f t="shared" si="1"/>
        <v>0.32042119505159156</v>
      </c>
      <c r="G10">
        <f t="shared" si="2"/>
        <v>3151.7154656473458</v>
      </c>
      <c r="I10">
        <f t="shared" si="3"/>
        <v>9.9999999999999867E-2</v>
      </c>
      <c r="J10">
        <v>0.1</v>
      </c>
    </row>
    <row r="11" spans="1:11">
      <c r="A11" s="11" t="s">
        <v>266</v>
      </c>
      <c r="B11">
        <f t="shared" si="0"/>
        <v>104.04768178590984</v>
      </c>
      <c r="C11">
        <f>SUM(SAM!B10:BD10)</f>
        <v>528.31175636202136</v>
      </c>
      <c r="D11">
        <f>SUM(SAM!J2:J56)</f>
        <v>526.69708687552691</v>
      </c>
      <c r="E11">
        <f t="shared" si="1"/>
        <v>0.19754747914620457</v>
      </c>
      <c r="G11">
        <f t="shared" si="2"/>
        <v>105.66235127240425</v>
      </c>
      <c r="I11">
        <f t="shared" si="3"/>
        <v>0.8</v>
      </c>
      <c r="J11">
        <v>0.8</v>
      </c>
    </row>
    <row r="12" spans="1:11">
      <c r="A12" s="11" t="s">
        <v>267</v>
      </c>
      <c r="B12">
        <f t="shared" si="0"/>
        <v>218.79682509111399</v>
      </c>
      <c r="C12">
        <f>SUM(SAM!B11:BD11)</f>
        <v>2860.5658428972879</v>
      </c>
      <c r="D12">
        <f>SUM(SAM!K2:K56)</f>
        <v>1076.9665779603006</v>
      </c>
      <c r="E12">
        <f t="shared" si="1"/>
        <v>0.203160274022152</v>
      </c>
      <c r="G12">
        <f t="shared" si="2"/>
        <v>2002.3960900281013</v>
      </c>
      <c r="I12">
        <f t="shared" si="3"/>
        <v>0.30000000000000004</v>
      </c>
      <c r="J12">
        <v>0.3</v>
      </c>
    </row>
    <row r="13" spans="1:11">
      <c r="A13" s="11" t="s">
        <v>268</v>
      </c>
      <c r="B13">
        <f t="shared" si="0"/>
        <v>2588.5156557265004</v>
      </c>
      <c r="C13">
        <f>SUM(SAM!B12:BD12)</f>
        <v>1484.4724343384273</v>
      </c>
      <c r="D13">
        <f>SUM(SAM!L2:L56)</f>
        <v>3627.6463597633992</v>
      </c>
      <c r="E13">
        <f t="shared" si="1"/>
        <v>0.7135523695025574</v>
      </c>
      <c r="G13">
        <f t="shared" si="2"/>
        <v>445.34173030152829</v>
      </c>
      <c r="I13">
        <f t="shared" si="3"/>
        <v>0.7</v>
      </c>
      <c r="J13">
        <v>0.7</v>
      </c>
    </row>
    <row r="14" spans="1:11">
      <c r="A14" s="11" t="s">
        <v>269</v>
      </c>
      <c r="B14">
        <f t="shared" si="0"/>
        <v>1288.5432666030295</v>
      </c>
      <c r="C14">
        <f>SUM(SAM!B13:BD13)</f>
        <v>461.89251276810273</v>
      </c>
      <c r="D14">
        <f>SUM(SAM!M2:M56)</f>
        <v>1611.8680255407014</v>
      </c>
      <c r="E14">
        <f t="shared" si="1"/>
        <v>0.79940990588903049</v>
      </c>
      <c r="G14">
        <f t="shared" si="2"/>
        <v>138.56775383043083</v>
      </c>
      <c r="I14">
        <f t="shared" si="3"/>
        <v>0.7</v>
      </c>
      <c r="J14">
        <v>0.7</v>
      </c>
    </row>
    <row r="15" spans="1:11">
      <c r="A15" s="11" t="s">
        <v>270</v>
      </c>
      <c r="B15">
        <f t="shared" si="0"/>
        <v>1805.863033703972</v>
      </c>
      <c r="C15">
        <f>SUM(SAM!B14:BD14)</f>
        <v>38.442433704080834</v>
      </c>
      <c r="D15">
        <f>SUM(SAM!N2:N56)</f>
        <v>1832.7727372968286</v>
      </c>
      <c r="E15">
        <f t="shared" si="1"/>
        <v>0.98531749024565585</v>
      </c>
      <c r="G15">
        <f t="shared" si="2"/>
        <v>11.532730111224252</v>
      </c>
      <c r="I15">
        <f t="shared" si="3"/>
        <v>0.7</v>
      </c>
      <c r="J15">
        <v>0.7</v>
      </c>
    </row>
    <row r="16" spans="1:11">
      <c r="A16" s="11" t="s">
        <v>271</v>
      </c>
      <c r="B16">
        <f t="shared" si="0"/>
        <v>245.16955291819588</v>
      </c>
      <c r="C16">
        <f>SUM(SAM!B15:BD15)</f>
        <v>225.38330678640895</v>
      </c>
      <c r="D16">
        <f>SUM(SAM!O2:O56)</f>
        <v>459.28369436528436</v>
      </c>
      <c r="E16">
        <f t="shared" si="1"/>
        <v>0.53380852820610691</v>
      </c>
      <c r="G16">
        <f t="shared" si="2"/>
        <v>11.269165339320457</v>
      </c>
      <c r="I16">
        <f t="shared" si="3"/>
        <v>0.95</v>
      </c>
      <c r="J16">
        <v>0.95</v>
      </c>
    </row>
    <row r="17" spans="1:10">
      <c r="A17" s="11" t="s">
        <v>272</v>
      </c>
      <c r="B17">
        <f t="shared" si="0"/>
        <v>279.72265661055667</v>
      </c>
      <c r="C17">
        <f>SUM(SAM!B16:BD16)</f>
        <v>259.55379860132246</v>
      </c>
      <c r="D17">
        <f>SUM(SAM!P2:P56)</f>
        <v>487.36569549161464</v>
      </c>
      <c r="E17">
        <f t="shared" si="1"/>
        <v>0.57394818551682292</v>
      </c>
      <c r="G17">
        <f t="shared" si="2"/>
        <v>51.91075972026448</v>
      </c>
      <c r="I17">
        <f t="shared" si="3"/>
        <v>0.8</v>
      </c>
      <c r="J17">
        <v>0.8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opLeftCell="A15" workbookViewId="0">
      <selection activeCell="B62" sqref="B62"/>
    </sheetView>
  </sheetViews>
  <sheetFormatPr baseColWidth="10" defaultColWidth="8.83203125" defaultRowHeight="14" x14ac:dyDescent="0"/>
  <cols>
    <col min="15" max="15" width="16.33203125" bestFit="1" customWidth="1"/>
  </cols>
  <sheetData>
    <row r="1" spans="1:14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s="1" t="s">
        <v>248</v>
      </c>
    </row>
    <row r="2" spans="1:14">
      <c r="A2" t="s">
        <v>1</v>
      </c>
      <c r="B2">
        <v>16937.550000000003</v>
      </c>
      <c r="C2">
        <v>5929.333333333333</v>
      </c>
      <c r="D2">
        <v>11008.216796875</v>
      </c>
      <c r="E2">
        <v>1.2551158084101641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f>SUM(E2:M2)</f>
        <v>1.2551158084101641</v>
      </c>
    </row>
    <row r="3" spans="1:14">
      <c r="A3" t="s">
        <v>2</v>
      </c>
      <c r="B3">
        <v>13099.683333333336</v>
      </c>
      <c r="C3">
        <v>6598.4833333333327</v>
      </c>
      <c r="D3">
        <v>6501.2001953125</v>
      </c>
      <c r="E3">
        <v>0.34507929852567132</v>
      </c>
      <c r="F3">
        <v>0.99431940168068933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 t="shared" ref="N3:N10" si="0">SUM(E3:M3)</f>
        <v>1.3393987002063605</v>
      </c>
    </row>
    <row r="4" spans="1:14">
      <c r="A4" t="s">
        <v>3</v>
      </c>
      <c r="B4">
        <v>27617.700000000004</v>
      </c>
      <c r="C4">
        <v>13874.349999999999</v>
      </c>
      <c r="D4">
        <v>13743.349609375</v>
      </c>
      <c r="E4">
        <v>0.61184848299199612</v>
      </c>
      <c r="F4">
        <v>0.28628368175806435</v>
      </c>
      <c r="G4">
        <v>0.88739292291170402</v>
      </c>
      <c r="H4">
        <v>6.1264131292637141E-3</v>
      </c>
      <c r="I4">
        <v>0</v>
      </c>
      <c r="J4">
        <v>0</v>
      </c>
      <c r="K4">
        <v>0</v>
      </c>
      <c r="L4">
        <v>0</v>
      </c>
      <c r="M4">
        <v>0</v>
      </c>
      <c r="N4">
        <f t="shared" si="0"/>
        <v>1.7916515007910281</v>
      </c>
    </row>
    <row r="5" spans="1:14">
      <c r="A5" t="s">
        <v>4</v>
      </c>
      <c r="B5">
        <v>29981.716666666671</v>
      </c>
      <c r="C5">
        <v>17342.75</v>
      </c>
      <c r="D5">
        <v>12638.966796875</v>
      </c>
      <c r="E5">
        <v>0.39244064522639144</v>
      </c>
      <c r="F5">
        <v>0.20371625030632398</v>
      </c>
      <c r="G5">
        <v>0.34671548629830912</v>
      </c>
      <c r="H5">
        <v>0.79681711377953324</v>
      </c>
      <c r="I5">
        <v>3.5057877210938289E-2</v>
      </c>
      <c r="J5">
        <v>0</v>
      </c>
      <c r="K5">
        <v>0</v>
      </c>
      <c r="L5">
        <v>0</v>
      </c>
      <c r="M5">
        <v>0</v>
      </c>
      <c r="N5">
        <f t="shared" si="0"/>
        <v>1.774747372821496</v>
      </c>
    </row>
    <row r="6" spans="1:14">
      <c r="A6" t="s">
        <v>5</v>
      </c>
      <c r="B6">
        <v>40248.401190476194</v>
      </c>
      <c r="C6">
        <v>22922.678571428576</v>
      </c>
      <c r="D6">
        <v>17325.72265625</v>
      </c>
      <c r="E6">
        <v>0.3902685269578629</v>
      </c>
      <c r="F6">
        <v>0.20739286576768168</v>
      </c>
      <c r="G6">
        <v>0.36409357545163468</v>
      </c>
      <c r="H6">
        <v>0.32893189059493477</v>
      </c>
      <c r="I6">
        <v>0.75506010111633037</v>
      </c>
      <c r="J6">
        <v>8.7249838354094107E-4</v>
      </c>
      <c r="K6">
        <v>0</v>
      </c>
      <c r="L6">
        <v>0</v>
      </c>
      <c r="M6">
        <v>0</v>
      </c>
      <c r="N6">
        <f t="shared" si="0"/>
        <v>2.046619458271985</v>
      </c>
    </row>
    <row r="7" spans="1:14">
      <c r="A7" t="s">
        <v>6</v>
      </c>
      <c r="B7">
        <v>49749.785317460337</v>
      </c>
      <c r="C7">
        <v>28169.413095238098</v>
      </c>
      <c r="D7">
        <v>21580.373046875</v>
      </c>
      <c r="E7">
        <v>0.32105745225940985</v>
      </c>
      <c r="F7">
        <v>0.17348604259085978</v>
      </c>
      <c r="G7">
        <v>0.37487468994464485</v>
      </c>
      <c r="H7">
        <v>0.46901935639665221</v>
      </c>
      <c r="I7">
        <v>0.5016788937781933</v>
      </c>
      <c r="J7">
        <v>0.50888529170042462</v>
      </c>
      <c r="K7">
        <v>0</v>
      </c>
      <c r="L7">
        <v>0</v>
      </c>
      <c r="M7">
        <v>0</v>
      </c>
      <c r="N7">
        <f t="shared" si="0"/>
        <v>2.3490017266701848</v>
      </c>
    </row>
    <row r="8" spans="1:14">
      <c r="A8" t="s">
        <v>7</v>
      </c>
      <c r="B8">
        <v>37841.630952380954</v>
      </c>
      <c r="C8">
        <v>22421.176190476192</v>
      </c>
      <c r="D8">
        <v>15420.455078125</v>
      </c>
      <c r="E8">
        <v>0.29842323806554472</v>
      </c>
      <c r="F8">
        <v>0.14682548194765704</v>
      </c>
      <c r="G8">
        <v>0.27714870741881559</v>
      </c>
      <c r="H8">
        <v>0.34668118808600795</v>
      </c>
      <c r="I8">
        <v>0.59617746573339359</v>
      </c>
      <c r="J8">
        <v>0.61241211805081375</v>
      </c>
      <c r="K8">
        <v>0.32562966090517742</v>
      </c>
      <c r="L8">
        <v>0</v>
      </c>
      <c r="M8">
        <v>0</v>
      </c>
      <c r="N8">
        <f t="shared" si="0"/>
        <v>2.6032978602074102</v>
      </c>
    </row>
    <row r="9" spans="1:14">
      <c r="A9" t="s">
        <v>8</v>
      </c>
      <c r="B9">
        <v>35880.476190476176</v>
      </c>
      <c r="C9">
        <v>22436.939285714285</v>
      </c>
      <c r="D9">
        <v>13443.537109375</v>
      </c>
      <c r="E9">
        <v>0.40121336896122994</v>
      </c>
      <c r="F9">
        <v>0.10268780294230991</v>
      </c>
      <c r="G9">
        <v>0.1947235291037118</v>
      </c>
      <c r="H9">
        <v>0.23938202673747677</v>
      </c>
      <c r="I9">
        <v>0.37242156310153712</v>
      </c>
      <c r="J9">
        <v>0.53746189916723752</v>
      </c>
      <c r="K9">
        <v>0.49721576806614987</v>
      </c>
      <c r="L9">
        <v>0.37670022155746669</v>
      </c>
      <c r="M9">
        <v>0</v>
      </c>
      <c r="N9">
        <f t="shared" si="0"/>
        <v>2.7218061796371198</v>
      </c>
    </row>
    <row r="10" spans="1:14">
      <c r="A10" t="s">
        <v>9</v>
      </c>
      <c r="B10">
        <v>25092.018831168836</v>
      </c>
      <c r="C10">
        <v>15516.362554112553</v>
      </c>
      <c r="D10">
        <v>9575.65625</v>
      </c>
      <c r="E10">
        <v>0.47388683877144361</v>
      </c>
      <c r="F10">
        <v>0.11523319294483084</v>
      </c>
      <c r="G10">
        <v>0.21957465792116257</v>
      </c>
      <c r="H10">
        <v>0.11755332434640461</v>
      </c>
      <c r="I10">
        <v>0.2479962675904413</v>
      </c>
      <c r="J10">
        <v>0.30284159599986582</v>
      </c>
      <c r="K10">
        <v>0.49251233807852196</v>
      </c>
      <c r="L10">
        <v>0.57629486091313054</v>
      </c>
      <c r="M10">
        <v>0.48922548525962578</v>
      </c>
      <c r="N10">
        <f t="shared" si="0"/>
        <v>3.0351185618254268</v>
      </c>
    </row>
    <row r="15" spans="1:14"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</row>
    <row r="16" spans="1:14">
      <c r="A16" t="s">
        <v>1</v>
      </c>
      <c r="B16">
        <f>$C2*E2</f>
        <v>7441.9999999999991</v>
      </c>
      <c r="C16">
        <f t="shared" ref="C16:J16" si="1">$C2*F2</f>
        <v>0</v>
      </c>
      <c r="D16">
        <f t="shared" si="1"/>
        <v>0</v>
      </c>
      <c r="E16">
        <f t="shared" si="1"/>
        <v>0</v>
      </c>
      <c r="F16">
        <f t="shared" si="1"/>
        <v>0</v>
      </c>
      <c r="G16">
        <f t="shared" si="1"/>
        <v>0</v>
      </c>
      <c r="H16">
        <f t="shared" si="1"/>
        <v>0</v>
      </c>
      <c r="I16">
        <f t="shared" si="1"/>
        <v>0</v>
      </c>
      <c r="J16">
        <f t="shared" si="1"/>
        <v>0</v>
      </c>
    </row>
    <row r="17" spans="1:16">
      <c r="A17" t="s">
        <v>2</v>
      </c>
      <c r="B17">
        <f t="shared" ref="B17:B24" si="2">$C3*E3</f>
        <v>2277</v>
      </c>
      <c r="C17">
        <f t="shared" ref="C17:C24" si="3">$C3*F3</f>
        <v>6561</v>
      </c>
      <c r="D17">
        <f t="shared" ref="D17:D24" si="4">$C3*G3</f>
        <v>0</v>
      </c>
      <c r="E17">
        <f t="shared" ref="E17:E24" si="5">$C3*H3</f>
        <v>0</v>
      </c>
      <c r="F17">
        <f t="shared" ref="F17:F24" si="6">$C3*I3</f>
        <v>0</v>
      </c>
      <c r="G17">
        <f t="shared" ref="G17:G24" si="7">$C3*J3</f>
        <v>0</v>
      </c>
      <c r="H17">
        <f t="shared" ref="H17:H24" si="8">$C3*K3</f>
        <v>0</v>
      </c>
      <c r="I17">
        <f t="shared" ref="I17:I24" si="9">$C3*L3</f>
        <v>0</v>
      </c>
      <c r="J17">
        <f t="shared" ref="J17:J24" si="10">$C3*M3</f>
        <v>0</v>
      </c>
    </row>
    <row r="18" spans="1:16">
      <c r="A18" t="s">
        <v>3</v>
      </c>
      <c r="B18">
        <f t="shared" si="2"/>
        <v>8489</v>
      </c>
      <c r="C18">
        <f t="shared" si="3"/>
        <v>3971.9999999999995</v>
      </c>
      <c r="D18">
        <f t="shared" si="4"/>
        <v>12312</v>
      </c>
      <c r="E18">
        <f t="shared" si="5"/>
        <v>85</v>
      </c>
      <c r="F18">
        <f t="shared" si="6"/>
        <v>0</v>
      </c>
      <c r="G18">
        <f t="shared" si="7"/>
        <v>0</v>
      </c>
      <c r="H18">
        <f t="shared" si="8"/>
        <v>0</v>
      </c>
      <c r="I18">
        <f t="shared" si="9"/>
        <v>0</v>
      </c>
      <c r="J18">
        <f t="shared" si="10"/>
        <v>0</v>
      </c>
    </row>
    <row r="19" spans="1:16">
      <c r="A19" t="s">
        <v>4</v>
      </c>
      <c r="B19">
        <f t="shared" si="2"/>
        <v>6806</v>
      </c>
      <c r="C19">
        <f t="shared" si="3"/>
        <v>3533.0000000000005</v>
      </c>
      <c r="D19">
        <f t="shared" si="4"/>
        <v>6013</v>
      </c>
      <c r="E19">
        <f t="shared" si="5"/>
        <v>13819</v>
      </c>
      <c r="F19">
        <f t="shared" si="6"/>
        <v>608</v>
      </c>
      <c r="G19">
        <f t="shared" si="7"/>
        <v>0</v>
      </c>
      <c r="H19">
        <f t="shared" si="8"/>
        <v>0</v>
      </c>
      <c r="I19">
        <f t="shared" si="9"/>
        <v>0</v>
      </c>
      <c r="J19">
        <f t="shared" si="10"/>
        <v>0</v>
      </c>
    </row>
    <row r="20" spans="1:16">
      <c r="A20" t="s">
        <v>5</v>
      </c>
      <c r="B20">
        <f t="shared" si="2"/>
        <v>8946</v>
      </c>
      <c r="C20">
        <f t="shared" si="3"/>
        <v>4754</v>
      </c>
      <c r="D20">
        <f t="shared" si="4"/>
        <v>8346</v>
      </c>
      <c r="E20">
        <f t="shared" si="5"/>
        <v>7540</v>
      </c>
      <c r="F20">
        <f t="shared" si="6"/>
        <v>17308</v>
      </c>
      <c r="G20">
        <f t="shared" si="7"/>
        <v>20</v>
      </c>
      <c r="H20">
        <f t="shared" si="8"/>
        <v>0</v>
      </c>
      <c r="I20">
        <f t="shared" si="9"/>
        <v>0</v>
      </c>
      <c r="J20">
        <f t="shared" si="10"/>
        <v>0</v>
      </c>
    </row>
    <row r="21" spans="1:16">
      <c r="A21" t="s">
        <v>6</v>
      </c>
      <c r="B21">
        <f t="shared" si="2"/>
        <v>9044</v>
      </c>
      <c r="C21">
        <f t="shared" si="3"/>
        <v>4887</v>
      </c>
      <c r="D21">
        <f t="shared" si="4"/>
        <v>10560</v>
      </c>
      <c r="E21">
        <f t="shared" si="5"/>
        <v>13212</v>
      </c>
      <c r="F21">
        <f t="shared" si="6"/>
        <v>14132.000000000002</v>
      </c>
      <c r="G21">
        <f t="shared" si="7"/>
        <v>14335.000000000002</v>
      </c>
      <c r="H21">
        <f t="shared" si="8"/>
        <v>0</v>
      </c>
      <c r="I21">
        <f t="shared" si="9"/>
        <v>0</v>
      </c>
      <c r="J21">
        <f t="shared" si="10"/>
        <v>0</v>
      </c>
    </row>
    <row r="22" spans="1:16">
      <c r="A22" t="s">
        <v>7</v>
      </c>
      <c r="B22">
        <f t="shared" si="2"/>
        <v>6690.9999999999991</v>
      </c>
      <c r="C22">
        <f t="shared" si="3"/>
        <v>3292</v>
      </c>
      <c r="D22">
        <f t="shared" si="4"/>
        <v>6214</v>
      </c>
      <c r="E22">
        <f t="shared" si="5"/>
        <v>7773</v>
      </c>
      <c r="F22">
        <f t="shared" si="6"/>
        <v>13367</v>
      </c>
      <c r="G22">
        <f t="shared" si="7"/>
        <v>13731</v>
      </c>
      <c r="H22">
        <f t="shared" si="8"/>
        <v>7301</v>
      </c>
      <c r="I22">
        <f t="shared" si="9"/>
        <v>0</v>
      </c>
      <c r="J22">
        <f t="shared" si="10"/>
        <v>0</v>
      </c>
    </row>
    <row r="23" spans="1:16">
      <c r="A23" t="s">
        <v>8</v>
      </c>
      <c r="B23">
        <f t="shared" si="2"/>
        <v>9002</v>
      </c>
      <c r="C23">
        <f t="shared" si="3"/>
        <v>2304</v>
      </c>
      <c r="D23">
        <f t="shared" si="4"/>
        <v>4369</v>
      </c>
      <c r="E23">
        <f t="shared" si="5"/>
        <v>5371</v>
      </c>
      <c r="F23">
        <f t="shared" si="6"/>
        <v>8356</v>
      </c>
      <c r="G23">
        <f t="shared" si="7"/>
        <v>12059.000000000002</v>
      </c>
      <c r="H23">
        <f t="shared" si="8"/>
        <v>11156</v>
      </c>
      <c r="I23">
        <f t="shared" si="9"/>
        <v>8452</v>
      </c>
      <c r="J23">
        <f t="shared" si="10"/>
        <v>0</v>
      </c>
    </row>
    <row r="24" spans="1:16">
      <c r="A24" t="s">
        <v>9</v>
      </c>
      <c r="B24">
        <f t="shared" si="2"/>
        <v>7353</v>
      </c>
      <c r="C24">
        <f t="shared" si="3"/>
        <v>1788</v>
      </c>
      <c r="D24">
        <f t="shared" si="4"/>
        <v>3407</v>
      </c>
      <c r="E24">
        <f t="shared" si="5"/>
        <v>1824</v>
      </c>
      <c r="F24">
        <f t="shared" si="6"/>
        <v>3848</v>
      </c>
      <c r="G24">
        <f t="shared" si="7"/>
        <v>4699</v>
      </c>
      <c r="H24">
        <f t="shared" si="8"/>
        <v>7642</v>
      </c>
      <c r="I24">
        <f t="shared" si="9"/>
        <v>8942</v>
      </c>
      <c r="J24">
        <f t="shared" si="10"/>
        <v>7591</v>
      </c>
    </row>
    <row r="25" spans="1:16">
      <c r="A25" t="s">
        <v>276</v>
      </c>
      <c r="B25">
        <f t="shared" ref="B25:J25" si="11">SUM(B16:B24)</f>
        <v>66050</v>
      </c>
      <c r="C25">
        <f t="shared" si="11"/>
        <v>31091</v>
      </c>
      <c r="D25">
        <f t="shared" si="11"/>
        <v>51221</v>
      </c>
      <c r="E25">
        <f t="shared" si="11"/>
        <v>49624</v>
      </c>
      <c r="F25">
        <f t="shared" si="11"/>
        <v>57619</v>
      </c>
      <c r="G25">
        <f t="shared" si="11"/>
        <v>44844</v>
      </c>
      <c r="H25">
        <f t="shared" si="11"/>
        <v>26099</v>
      </c>
      <c r="I25">
        <f t="shared" si="11"/>
        <v>17394</v>
      </c>
      <c r="J25">
        <f t="shared" si="11"/>
        <v>7591</v>
      </c>
    </row>
    <row r="26" spans="1:16">
      <c r="A26" t="s">
        <v>277</v>
      </c>
      <c r="B26">
        <f>'Refined sector employment'!K18</f>
        <v>66050</v>
      </c>
      <c r="C26">
        <f>'Refined sector employment'!L18</f>
        <v>31091</v>
      </c>
      <c r="D26">
        <f>'Refined sector employment'!M18</f>
        <v>51221</v>
      </c>
      <c r="E26">
        <f>'Refined sector employment'!N18</f>
        <v>49624</v>
      </c>
      <c r="F26">
        <f>'Refined sector employment'!O18</f>
        <v>57619</v>
      </c>
      <c r="G26">
        <f>'Refined sector employment'!P18</f>
        <v>44844</v>
      </c>
      <c r="H26">
        <f>'Refined sector employment'!Q18</f>
        <v>26099</v>
      </c>
      <c r="I26">
        <f>'Refined sector employment'!R18</f>
        <v>17394</v>
      </c>
      <c r="J26">
        <f>'Refined sector employment'!S18</f>
        <v>7591</v>
      </c>
    </row>
    <row r="27" spans="1:16">
      <c r="B27">
        <f>B26-B25</f>
        <v>0</v>
      </c>
      <c r="C27">
        <f t="shared" ref="C27:J27" si="12">C26-C25</f>
        <v>0</v>
      </c>
      <c r="D27">
        <f t="shared" si="12"/>
        <v>0</v>
      </c>
      <c r="E27">
        <f t="shared" si="12"/>
        <v>0</v>
      </c>
      <c r="F27">
        <f t="shared" si="12"/>
        <v>0</v>
      </c>
      <c r="G27">
        <f t="shared" si="12"/>
        <v>0</v>
      </c>
      <c r="H27">
        <f t="shared" si="12"/>
        <v>0</v>
      </c>
      <c r="I27">
        <f t="shared" si="12"/>
        <v>0</v>
      </c>
      <c r="J27">
        <f t="shared" si="12"/>
        <v>0</v>
      </c>
    </row>
    <row r="30" spans="1:16"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M30" s="1" t="s">
        <v>1384</v>
      </c>
      <c r="N30" s="1" t="s">
        <v>746</v>
      </c>
    </row>
    <row r="31" spans="1:16">
      <c r="A31" t="s">
        <v>1</v>
      </c>
      <c r="B31">
        <f>B16*'Refined sector employment'!B$21</f>
        <v>32.49747321423164</v>
      </c>
      <c r="C31">
        <f>C16*'Refined sector employment'!C$21</f>
        <v>0</v>
      </c>
      <c r="D31">
        <f>D16*'Refined sector employment'!D$21</f>
        <v>0</v>
      </c>
      <c r="E31">
        <f>E16*'Refined sector employment'!E$21</f>
        <v>0</v>
      </c>
      <c r="F31">
        <f>F16*'Refined sector employment'!F$21</f>
        <v>0</v>
      </c>
      <c r="G31">
        <f>G16*'Refined sector employment'!G$21</f>
        <v>0</v>
      </c>
      <c r="H31">
        <f>H16*'Refined sector employment'!H$21</f>
        <v>0</v>
      </c>
      <c r="I31">
        <f>I16*'Refined sector employment'!I$21</f>
        <v>0</v>
      </c>
      <c r="J31">
        <f>J16*'Refined sector employment'!J$21</f>
        <v>0</v>
      </c>
      <c r="K31">
        <f>SUM(B31:J31)</f>
        <v>32.49747321423164</v>
      </c>
      <c r="M31">
        <f>$P$31*N31</f>
        <v>4.074285762907909</v>
      </c>
      <c r="N31">
        <f>HS!B16</f>
        <v>2.2697807593738697E-3</v>
      </c>
      <c r="O31" s="1" t="s">
        <v>1409</v>
      </c>
      <c r="P31">
        <f>K40*'HH Exp'!E77</f>
        <v>1795.0129086616371</v>
      </c>
    </row>
    <row r="32" spans="1:16">
      <c r="A32" t="s">
        <v>2</v>
      </c>
      <c r="B32">
        <f>B17*'Refined sector employment'!B$21</f>
        <v>9.9431263785011357</v>
      </c>
      <c r="C32">
        <f>C17*'Refined sector employment'!C$21</f>
        <v>77.817245801035668</v>
      </c>
      <c r="D32">
        <f>D17*'Refined sector employment'!D$21</f>
        <v>0</v>
      </c>
      <c r="E32">
        <f>E17*'Refined sector employment'!E$21</f>
        <v>0</v>
      </c>
      <c r="F32">
        <f>F17*'Refined sector employment'!F$21</f>
        <v>0</v>
      </c>
      <c r="G32">
        <f>G17*'Refined sector employment'!G$21</f>
        <v>0</v>
      </c>
      <c r="H32">
        <f>H17*'Refined sector employment'!H$21</f>
        <v>0</v>
      </c>
      <c r="I32">
        <f>I17*'Refined sector employment'!I$21</f>
        <v>0</v>
      </c>
      <c r="J32">
        <f>J17*'Refined sector employment'!J$21</f>
        <v>0</v>
      </c>
      <c r="K32">
        <f t="shared" ref="K32:K39" si="13">SUM(B32:J32)</f>
        <v>87.760372179536802</v>
      </c>
      <c r="M32">
        <f t="shared" ref="M32:M39" si="14">$P$31*N32</f>
        <v>11.002727275485507</v>
      </c>
      <c r="N32">
        <f>HS!C16</f>
        <v>6.1296089974579339E-3</v>
      </c>
    </row>
    <row r="33" spans="1:14">
      <c r="A33" t="s">
        <v>3</v>
      </c>
      <c r="B33">
        <f>B18*'Refined sector employment'!B$21</f>
        <v>37.069477306585917</v>
      </c>
      <c r="C33">
        <f>C18*'Refined sector employment'!C$21</f>
        <v>47.110211906982727</v>
      </c>
      <c r="D33">
        <f>D18*'Refined sector employment'!D$21</f>
        <v>241.49754480388904</v>
      </c>
      <c r="E33">
        <f>E18*'Refined sector employment'!E$21</f>
        <v>2.4608709293890056</v>
      </c>
      <c r="F33">
        <f>F18*'Refined sector employment'!F$21</f>
        <v>0</v>
      </c>
      <c r="G33">
        <f>G18*'Refined sector employment'!G$21</f>
        <v>0</v>
      </c>
      <c r="H33">
        <f>H18*'Refined sector employment'!H$21</f>
        <v>0</v>
      </c>
      <c r="I33">
        <f>I18*'Refined sector employment'!I$21</f>
        <v>0</v>
      </c>
      <c r="J33">
        <f>J18*'Refined sector employment'!J$21</f>
        <v>0</v>
      </c>
      <c r="K33">
        <f t="shared" si="13"/>
        <v>328.13810494684668</v>
      </c>
      <c r="M33">
        <f t="shared" si="14"/>
        <v>41.13945722607864</v>
      </c>
      <c r="N33">
        <f>HS!D16</f>
        <v>2.2918752855516929E-2</v>
      </c>
    </row>
    <row r="34" spans="1:14">
      <c r="A34" t="s">
        <v>4</v>
      </c>
      <c r="B34">
        <f>B19*'Refined sector employment'!B$21</f>
        <v>29.720209983345949</v>
      </c>
      <c r="C34">
        <f>C19*'Refined sector employment'!C$21</f>
        <v>41.903418597021656</v>
      </c>
      <c r="D34">
        <f>D19*'Refined sector employment'!D$21</f>
        <v>117.94385452451144</v>
      </c>
      <c r="E34">
        <f>E19*'Refined sector employment'!E$21</f>
        <v>400.07971027325493</v>
      </c>
      <c r="F34">
        <f>F19*'Refined sector employment'!F$21</f>
        <v>24.998546951526407</v>
      </c>
      <c r="G34">
        <f>G19*'Refined sector employment'!G$21</f>
        <v>0</v>
      </c>
      <c r="H34">
        <f>H19*'Refined sector employment'!H$21</f>
        <v>0</v>
      </c>
      <c r="I34">
        <f>I19*'Refined sector employment'!I$21</f>
        <v>0</v>
      </c>
      <c r="J34">
        <f>J19*'Refined sector employment'!J$21</f>
        <v>0</v>
      </c>
      <c r="K34">
        <f t="shared" si="13"/>
        <v>614.64574032966038</v>
      </c>
      <c r="M34">
        <f t="shared" si="14"/>
        <v>77.059603143558945</v>
      </c>
      <c r="N34">
        <f>HS!E16</f>
        <v>4.2929832299097304E-2</v>
      </c>
    </row>
    <row r="35" spans="1:14">
      <c r="A35" t="s">
        <v>5</v>
      </c>
      <c r="B35">
        <f>B20*'Refined sector employment'!B$21</f>
        <v>39.065089408024221</v>
      </c>
      <c r="C35">
        <f>C20*'Refined sector employment'!C$21</f>
        <v>56.385183133382654</v>
      </c>
      <c r="D35">
        <f>D20*'Refined sector employment'!D$21</f>
        <v>163.70520702836728</v>
      </c>
      <c r="E35">
        <f>E20*'Refined sector employment'!E$21</f>
        <v>218.29372714815415</v>
      </c>
      <c r="F35">
        <f>F20*'Refined sector employment'!F$21</f>
        <v>711.63626749509717</v>
      </c>
      <c r="G35">
        <f>G20*'Refined sector employment'!G$21</f>
        <v>1.1971844616894123</v>
      </c>
      <c r="H35">
        <f>H20*'Refined sector employment'!H$21</f>
        <v>0</v>
      </c>
      <c r="I35">
        <f>I20*'Refined sector employment'!I$21</f>
        <v>0</v>
      </c>
      <c r="J35">
        <f>J20*'Refined sector employment'!J$21</f>
        <v>0</v>
      </c>
      <c r="K35">
        <f t="shared" si="13"/>
        <v>1190.2826586747149</v>
      </c>
      <c r="M35">
        <f t="shared" si="14"/>
        <v>149.22857719137374</v>
      </c>
      <c r="N35">
        <f>HS!F16</f>
        <v>8.3135099737326495E-2</v>
      </c>
    </row>
    <row r="36" spans="1:14">
      <c r="A36" t="s">
        <v>6</v>
      </c>
      <c r="B36">
        <f>B21*'Refined sector employment'!B$21</f>
        <v>39.493032484481454</v>
      </c>
      <c r="C36">
        <f>C21*'Refined sector employment'!C$21</f>
        <v>57.962639876491593</v>
      </c>
      <c r="D36">
        <f>D21*'Refined sector employment'!D$21</f>
        <v>207.13239710275084</v>
      </c>
      <c r="E36">
        <f>E21*'Refined sector employment'!E$21</f>
        <v>382.50619669514754</v>
      </c>
      <c r="F36">
        <f>F21*'Refined sector employment'!F$21</f>
        <v>581.05175249830791</v>
      </c>
      <c r="G36">
        <f>G21*'Refined sector employment'!G$21</f>
        <v>858.08196291588638</v>
      </c>
      <c r="H36">
        <f>H21*'Refined sector employment'!H$21</f>
        <v>0</v>
      </c>
      <c r="I36">
        <f>I21*'Refined sector employment'!I$21</f>
        <v>0</v>
      </c>
      <c r="J36">
        <f>J21*'Refined sector employment'!J$21</f>
        <v>0</v>
      </c>
      <c r="K36">
        <f t="shared" si="13"/>
        <v>2126.2279815730658</v>
      </c>
      <c r="M36">
        <f t="shared" si="14"/>
        <v>266.57027569226</v>
      </c>
      <c r="N36">
        <f>HS!G16</f>
        <v>0.14850604940273937</v>
      </c>
    </row>
    <row r="37" spans="1:14">
      <c r="A37" t="s">
        <v>7</v>
      </c>
      <c r="B37">
        <f>B22*'Refined sector employment'!B$21</f>
        <v>29.218031883421645</v>
      </c>
      <c r="C37">
        <f>C22*'Refined sector employment'!C$21</f>
        <v>39.045019536200186</v>
      </c>
      <c r="D37">
        <f>D22*'Refined sector employment'!D$21</f>
        <v>121.88643140118312</v>
      </c>
      <c r="E37">
        <f>E22*'Refined sector employment'!E$21</f>
        <v>225.0394086369499</v>
      </c>
      <c r="F37">
        <f>F22*'Refined sector employment'!F$21</f>
        <v>549.59798865304845</v>
      </c>
      <c r="G37">
        <f>G22*'Refined sector employment'!G$21</f>
        <v>821.92699217286599</v>
      </c>
      <c r="H37">
        <f>H22*'Refined sector employment'!H$21</f>
        <v>621.26841097360057</v>
      </c>
      <c r="I37">
        <f>I22*'Refined sector employment'!I$21</f>
        <v>0</v>
      </c>
      <c r="J37">
        <f>J22*'Refined sector employment'!J$21</f>
        <v>0</v>
      </c>
      <c r="K37">
        <f t="shared" si="13"/>
        <v>2407.98228325727</v>
      </c>
      <c r="M37">
        <f t="shared" si="14"/>
        <v>301.89448482145747</v>
      </c>
      <c r="N37">
        <f>HS!H16</f>
        <v>0.16818513302311025</v>
      </c>
    </row>
    <row r="38" spans="1:14">
      <c r="A38" t="s">
        <v>8</v>
      </c>
      <c r="B38">
        <f>B23*'Refined sector employment'!B$21</f>
        <v>39.309628308856922</v>
      </c>
      <c r="C38">
        <f>C23*'Refined sector employment'!C$21</f>
        <v>27.326769444533788</v>
      </c>
      <c r="D38">
        <f>D23*'Refined sector employment'!D$21</f>
        <v>85.697106339196822</v>
      </c>
      <c r="E38">
        <f>E23*'Refined sector employment'!E$21</f>
        <v>155.49809131468646</v>
      </c>
      <c r="F38">
        <f>F23*'Refined sector employment'!F$21</f>
        <v>343.56555645880701</v>
      </c>
      <c r="G38">
        <f>G23*'Refined sector employment'!G$21</f>
        <v>721.84237117563123</v>
      </c>
      <c r="H38">
        <f>H23*'Refined sector employment'!H$21</f>
        <v>949.30425870723025</v>
      </c>
      <c r="I38">
        <f>I23*'Refined sector employment'!I$21</f>
        <v>979.22936115902041</v>
      </c>
      <c r="J38">
        <f>J23*'Refined sector employment'!J$21</f>
        <v>0</v>
      </c>
      <c r="K38">
        <f t="shared" si="13"/>
        <v>3301.7731429079631</v>
      </c>
      <c r="M38">
        <f t="shared" si="14"/>
        <v>413.95117767526654</v>
      </c>
      <c r="N38">
        <f>HS!I16</f>
        <v>0.23061181102252284</v>
      </c>
    </row>
    <row r="39" spans="1:14">
      <c r="A39" t="s">
        <v>9</v>
      </c>
      <c r="B39">
        <f>B24*'Refined sector employment'!B$21</f>
        <v>32.108831032551095</v>
      </c>
      <c r="C39">
        <f>C24*'Refined sector employment'!C$21</f>
        <v>21.206711704351743</v>
      </c>
      <c r="D39">
        <f>D24*'Refined sector employment'!D$21</f>
        <v>66.827658800101517</v>
      </c>
      <c r="E39">
        <f>E24*'Refined sector employment'!E$21</f>
        <v>52.80739500241819</v>
      </c>
      <c r="F39">
        <f>F24*'Refined sector employment'!F$21</f>
        <v>158.21448794321319</v>
      </c>
      <c r="G39">
        <f>G24*'Refined sector employment'!G$21</f>
        <v>281.27848927392739</v>
      </c>
      <c r="H39">
        <f>H24*'Refined sector employment'!H$21</f>
        <v>650.28533031916936</v>
      </c>
      <c r="I39">
        <f>I24*'Refined sector employment'!I$21</f>
        <v>1035.9996388409797</v>
      </c>
      <c r="J39">
        <f>J24*'Refined sector employment'!J$21</f>
        <v>1929.414</v>
      </c>
      <c r="K39">
        <f t="shared" si="13"/>
        <v>4228.142542916712</v>
      </c>
      <c r="M39">
        <f t="shared" si="14"/>
        <v>530.09231987324858</v>
      </c>
      <c r="N39">
        <f>HS!J16</f>
        <v>0.2953139319028551</v>
      </c>
    </row>
    <row r="40" spans="1:14">
      <c r="K40">
        <f>SUM(K31:K39)</f>
        <v>14317.450300000002</v>
      </c>
    </row>
    <row r="41" spans="1:14"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291</v>
      </c>
      <c r="H41" t="s">
        <v>292</v>
      </c>
      <c r="I41" t="s">
        <v>293</v>
      </c>
      <c r="J41" t="s">
        <v>294</v>
      </c>
    </row>
    <row r="42" spans="1:14">
      <c r="A42" t="s">
        <v>1</v>
      </c>
      <c r="B42">
        <f>(1-0.072)*B31</f>
        <v>30.157655142806963</v>
      </c>
      <c r="C42">
        <f t="shared" ref="C42:J42" si="15">(1-0.072)*C31</f>
        <v>0</v>
      </c>
      <c r="D42">
        <f t="shared" si="15"/>
        <v>0</v>
      </c>
      <c r="E42">
        <f t="shared" si="15"/>
        <v>0</v>
      </c>
      <c r="F42">
        <f t="shared" si="15"/>
        <v>0</v>
      </c>
      <c r="G42">
        <f t="shared" si="15"/>
        <v>0</v>
      </c>
      <c r="H42">
        <f t="shared" si="15"/>
        <v>0</v>
      </c>
      <c r="I42">
        <f t="shared" si="15"/>
        <v>0</v>
      </c>
      <c r="J42">
        <f t="shared" si="15"/>
        <v>0</v>
      </c>
      <c r="K42">
        <f>SUM(B42:J42)</f>
        <v>30.157655142806963</v>
      </c>
    </row>
    <row r="43" spans="1:14">
      <c r="A43" t="s">
        <v>2</v>
      </c>
      <c r="B43">
        <f t="shared" ref="B43:J50" si="16">(1-0.072)*B32</f>
        <v>9.2272212792490542</v>
      </c>
      <c r="C43">
        <f t="shared" si="16"/>
        <v>72.214404103361105</v>
      </c>
      <c r="D43">
        <f t="shared" si="16"/>
        <v>0</v>
      </c>
      <c r="E43">
        <f t="shared" si="16"/>
        <v>0</v>
      </c>
      <c r="F43">
        <f t="shared" si="16"/>
        <v>0</v>
      </c>
      <c r="G43">
        <f t="shared" si="16"/>
        <v>0</v>
      </c>
      <c r="H43">
        <f t="shared" si="16"/>
        <v>0</v>
      </c>
      <c r="I43">
        <f t="shared" si="16"/>
        <v>0</v>
      </c>
      <c r="J43">
        <f t="shared" si="16"/>
        <v>0</v>
      </c>
      <c r="K43">
        <f t="shared" ref="K43:K50" si="17">SUM(B43:J43)</f>
        <v>81.441625382610155</v>
      </c>
    </row>
    <row r="44" spans="1:14">
      <c r="A44" t="s">
        <v>3</v>
      </c>
      <c r="B44">
        <f t="shared" si="16"/>
        <v>34.400474940511735</v>
      </c>
      <c r="C44">
        <f t="shared" si="16"/>
        <v>43.718276649679972</v>
      </c>
      <c r="D44">
        <f t="shared" si="16"/>
        <v>224.10972157800904</v>
      </c>
      <c r="E44">
        <f t="shared" si="16"/>
        <v>2.2836882224729975</v>
      </c>
      <c r="F44">
        <f t="shared" si="16"/>
        <v>0</v>
      </c>
      <c r="G44">
        <f t="shared" si="16"/>
        <v>0</v>
      </c>
      <c r="H44">
        <f t="shared" si="16"/>
        <v>0</v>
      </c>
      <c r="I44">
        <f t="shared" si="16"/>
        <v>0</v>
      </c>
      <c r="J44">
        <f t="shared" si="16"/>
        <v>0</v>
      </c>
      <c r="K44">
        <f t="shared" si="17"/>
        <v>304.51216139067378</v>
      </c>
    </row>
    <row r="45" spans="1:14">
      <c r="A45" t="s">
        <v>4</v>
      </c>
      <c r="B45">
        <f t="shared" si="16"/>
        <v>27.580354864545043</v>
      </c>
      <c r="C45">
        <f t="shared" si="16"/>
        <v>38.886372458036099</v>
      </c>
      <c r="D45">
        <f t="shared" si="16"/>
        <v>109.45189699874662</v>
      </c>
      <c r="E45">
        <f t="shared" si="16"/>
        <v>371.27397113358057</v>
      </c>
      <c r="F45">
        <f t="shared" si="16"/>
        <v>23.198651571016509</v>
      </c>
      <c r="G45">
        <f t="shared" si="16"/>
        <v>0</v>
      </c>
      <c r="H45">
        <f t="shared" si="16"/>
        <v>0</v>
      </c>
      <c r="I45">
        <f t="shared" si="16"/>
        <v>0</v>
      </c>
      <c r="J45">
        <f t="shared" si="16"/>
        <v>0</v>
      </c>
      <c r="K45">
        <f t="shared" si="17"/>
        <v>570.39124702592483</v>
      </c>
    </row>
    <row r="46" spans="1:14">
      <c r="A46" t="s">
        <v>5</v>
      </c>
      <c r="B46">
        <f t="shared" si="16"/>
        <v>36.252402970646479</v>
      </c>
      <c r="C46">
        <f t="shared" si="16"/>
        <v>52.325449947779106</v>
      </c>
      <c r="D46">
        <f t="shared" si="16"/>
        <v>151.91843212232484</v>
      </c>
      <c r="E46">
        <f t="shared" si="16"/>
        <v>202.57657879348707</v>
      </c>
      <c r="F46">
        <f t="shared" si="16"/>
        <v>660.39845623545023</v>
      </c>
      <c r="G46">
        <f t="shared" si="16"/>
        <v>1.1109871804477747</v>
      </c>
      <c r="H46">
        <f t="shared" si="16"/>
        <v>0</v>
      </c>
      <c r="I46">
        <f t="shared" si="16"/>
        <v>0</v>
      </c>
      <c r="J46">
        <f t="shared" si="16"/>
        <v>0</v>
      </c>
      <c r="K46">
        <f t="shared" si="17"/>
        <v>1104.5823072501357</v>
      </c>
    </row>
    <row r="47" spans="1:14">
      <c r="A47" t="s">
        <v>6</v>
      </c>
      <c r="B47">
        <f t="shared" si="16"/>
        <v>36.649534145598793</v>
      </c>
      <c r="C47">
        <f t="shared" si="16"/>
        <v>53.789329805384199</v>
      </c>
      <c r="D47">
        <f t="shared" si="16"/>
        <v>192.21886451135279</v>
      </c>
      <c r="E47">
        <f t="shared" si="16"/>
        <v>354.96575053309692</v>
      </c>
      <c r="F47">
        <f t="shared" si="16"/>
        <v>539.21602631842973</v>
      </c>
      <c r="G47">
        <f t="shared" si="16"/>
        <v>796.30006158594256</v>
      </c>
      <c r="H47">
        <f t="shared" si="16"/>
        <v>0</v>
      </c>
      <c r="I47">
        <f t="shared" si="16"/>
        <v>0</v>
      </c>
      <c r="J47">
        <f t="shared" si="16"/>
        <v>0</v>
      </c>
      <c r="K47">
        <f t="shared" si="17"/>
        <v>1973.139566899805</v>
      </c>
    </row>
    <row r="48" spans="1:14">
      <c r="A48" t="s">
        <v>7</v>
      </c>
      <c r="B48">
        <f t="shared" si="16"/>
        <v>27.114333587815288</v>
      </c>
      <c r="C48">
        <f t="shared" si="16"/>
        <v>36.233778129593773</v>
      </c>
      <c r="D48">
        <f t="shared" si="16"/>
        <v>113.11060834029794</v>
      </c>
      <c r="E48">
        <f t="shared" si="16"/>
        <v>208.83657121508952</v>
      </c>
      <c r="F48">
        <f t="shared" si="16"/>
        <v>510.02693347002901</v>
      </c>
      <c r="G48">
        <f t="shared" si="16"/>
        <v>762.74824873641967</v>
      </c>
      <c r="H48">
        <f t="shared" si="16"/>
        <v>576.53708538350133</v>
      </c>
      <c r="I48">
        <f t="shared" si="16"/>
        <v>0</v>
      </c>
      <c r="J48">
        <f t="shared" si="16"/>
        <v>0</v>
      </c>
      <c r="K48">
        <f t="shared" si="17"/>
        <v>2234.6075588627464</v>
      </c>
    </row>
    <row r="49" spans="1:11">
      <c r="A49" t="s">
        <v>8</v>
      </c>
      <c r="B49">
        <f t="shared" si="16"/>
        <v>36.479335070619229</v>
      </c>
      <c r="C49">
        <f t="shared" si="16"/>
        <v>25.359242044527356</v>
      </c>
      <c r="D49">
        <f t="shared" si="16"/>
        <v>79.52691468277466</v>
      </c>
      <c r="E49">
        <f t="shared" si="16"/>
        <v>144.30222874002905</v>
      </c>
      <c r="F49">
        <f t="shared" si="16"/>
        <v>318.82883639377292</v>
      </c>
      <c r="G49">
        <f t="shared" si="16"/>
        <v>669.86972045098582</v>
      </c>
      <c r="H49">
        <f t="shared" si="16"/>
        <v>880.95435208030972</v>
      </c>
      <c r="I49">
        <f t="shared" si="16"/>
        <v>908.72484715557096</v>
      </c>
      <c r="J49">
        <f t="shared" si="16"/>
        <v>0</v>
      </c>
      <c r="K49">
        <f t="shared" si="17"/>
        <v>3064.0454766185899</v>
      </c>
    </row>
    <row r="50" spans="1:11">
      <c r="A50" t="s">
        <v>9</v>
      </c>
      <c r="B50">
        <f t="shared" si="16"/>
        <v>29.796995198207416</v>
      </c>
      <c r="C50">
        <f t="shared" si="16"/>
        <v>19.679828461638419</v>
      </c>
      <c r="D50">
        <f t="shared" si="16"/>
        <v>62.016067366494212</v>
      </c>
      <c r="E50">
        <f t="shared" si="16"/>
        <v>49.005262562244084</v>
      </c>
      <c r="F50">
        <f t="shared" si="16"/>
        <v>146.82304481130186</v>
      </c>
      <c r="G50">
        <f t="shared" si="16"/>
        <v>261.02643804620465</v>
      </c>
      <c r="H50">
        <f t="shared" si="16"/>
        <v>603.46478653618919</v>
      </c>
      <c r="I50">
        <f t="shared" si="16"/>
        <v>961.40766484442929</v>
      </c>
      <c r="J50">
        <f t="shared" si="16"/>
        <v>1790.4961920000001</v>
      </c>
      <c r="K50">
        <f t="shared" si="17"/>
        <v>3923.7162798267091</v>
      </c>
    </row>
    <row r="53" spans="1:11">
      <c r="B53" t="s">
        <v>286</v>
      </c>
      <c r="C53" t="s">
        <v>287</v>
      </c>
      <c r="D53" t="s">
        <v>288</v>
      </c>
      <c r="E53" t="s">
        <v>289</v>
      </c>
      <c r="F53" t="s">
        <v>290</v>
      </c>
      <c r="G53" t="s">
        <v>291</v>
      </c>
      <c r="H53" t="s">
        <v>292</v>
      </c>
      <c r="I53" t="s">
        <v>293</v>
      </c>
      <c r="J53" t="s">
        <v>294</v>
      </c>
    </row>
    <row r="54" spans="1:11">
      <c r="A54" s="13" t="s">
        <v>297</v>
      </c>
      <c r="B54">
        <f>B31-B42</f>
        <v>2.339818071424677</v>
      </c>
      <c r="C54">
        <f t="shared" ref="C54:J54" si="18">C31-C42</f>
        <v>0</v>
      </c>
      <c r="D54">
        <f t="shared" si="18"/>
        <v>0</v>
      </c>
      <c r="E54">
        <f t="shared" si="18"/>
        <v>0</v>
      </c>
      <c r="F54">
        <f t="shared" si="18"/>
        <v>0</v>
      </c>
      <c r="G54">
        <f t="shared" si="18"/>
        <v>0</v>
      </c>
      <c r="H54">
        <f t="shared" si="18"/>
        <v>0</v>
      </c>
      <c r="I54">
        <f t="shared" si="18"/>
        <v>0</v>
      </c>
      <c r="J54">
        <f t="shared" si="18"/>
        <v>0</v>
      </c>
    </row>
    <row r="55" spans="1:11">
      <c r="A55" s="13" t="s">
        <v>298</v>
      </c>
      <c r="B55">
        <f t="shared" ref="B55:J62" si="19">B32-B43</f>
        <v>0.71590509925208146</v>
      </c>
      <c r="C55">
        <f t="shared" si="19"/>
        <v>5.6028416976745632</v>
      </c>
      <c r="D55">
        <f t="shared" si="19"/>
        <v>0</v>
      </c>
      <c r="E55">
        <f t="shared" si="19"/>
        <v>0</v>
      </c>
      <c r="F55">
        <f t="shared" si="19"/>
        <v>0</v>
      </c>
      <c r="G55">
        <f t="shared" si="19"/>
        <v>0</v>
      </c>
      <c r="H55">
        <f t="shared" si="19"/>
        <v>0</v>
      </c>
      <c r="I55">
        <f t="shared" si="19"/>
        <v>0</v>
      </c>
      <c r="J55">
        <f t="shared" si="19"/>
        <v>0</v>
      </c>
    </row>
    <row r="56" spans="1:11">
      <c r="A56" s="13" t="s">
        <v>299</v>
      </c>
      <c r="B56">
        <f t="shared" si="19"/>
        <v>2.6690023660741815</v>
      </c>
      <c r="C56">
        <f t="shared" si="19"/>
        <v>3.3919352573027552</v>
      </c>
      <c r="D56">
        <f t="shared" si="19"/>
        <v>17.387823225879998</v>
      </c>
      <c r="E56">
        <f t="shared" si="19"/>
        <v>0.17718270691600813</v>
      </c>
      <c r="F56">
        <f t="shared" si="19"/>
        <v>0</v>
      </c>
      <c r="G56">
        <f t="shared" si="19"/>
        <v>0</v>
      </c>
      <c r="H56">
        <f t="shared" si="19"/>
        <v>0</v>
      </c>
      <c r="I56">
        <f t="shared" si="19"/>
        <v>0</v>
      </c>
      <c r="J56">
        <f t="shared" si="19"/>
        <v>0</v>
      </c>
    </row>
    <row r="57" spans="1:11">
      <c r="A57" s="13" t="s">
        <v>300</v>
      </c>
      <c r="B57">
        <f t="shared" si="19"/>
        <v>2.1398551188009058</v>
      </c>
      <c r="C57">
        <f t="shared" si="19"/>
        <v>3.0170461389855561</v>
      </c>
      <c r="D57">
        <f t="shared" si="19"/>
        <v>8.4919575257648177</v>
      </c>
      <c r="E57">
        <f t="shared" si="19"/>
        <v>28.805739139674358</v>
      </c>
      <c r="F57">
        <f t="shared" si="19"/>
        <v>1.7998953805098985</v>
      </c>
      <c r="G57">
        <f t="shared" si="19"/>
        <v>0</v>
      </c>
      <c r="H57">
        <f t="shared" si="19"/>
        <v>0</v>
      </c>
      <c r="I57">
        <f t="shared" si="19"/>
        <v>0</v>
      </c>
      <c r="J57">
        <f t="shared" si="19"/>
        <v>0</v>
      </c>
    </row>
    <row r="58" spans="1:11">
      <c r="A58" s="13" t="s">
        <v>301</v>
      </c>
      <c r="B58">
        <f t="shared" si="19"/>
        <v>2.8126864373777423</v>
      </c>
      <c r="C58">
        <f t="shared" si="19"/>
        <v>4.0597331856035481</v>
      </c>
      <c r="D58">
        <f t="shared" si="19"/>
        <v>11.786774906042439</v>
      </c>
      <c r="E58">
        <f t="shared" si="19"/>
        <v>15.717148354667074</v>
      </c>
      <c r="F58">
        <f t="shared" si="19"/>
        <v>51.237811259646946</v>
      </c>
      <c r="G58">
        <f t="shared" si="19"/>
        <v>8.6197281241637613E-2</v>
      </c>
      <c r="H58">
        <f t="shared" si="19"/>
        <v>0</v>
      </c>
      <c r="I58">
        <f t="shared" si="19"/>
        <v>0</v>
      </c>
      <c r="J58">
        <f t="shared" si="19"/>
        <v>0</v>
      </c>
    </row>
    <row r="59" spans="1:11">
      <c r="A59" s="13" t="s">
        <v>302</v>
      </c>
      <c r="B59">
        <f t="shared" si="19"/>
        <v>2.8434983388826609</v>
      </c>
      <c r="C59">
        <f t="shared" si="19"/>
        <v>4.1733100711073945</v>
      </c>
      <c r="D59">
        <f t="shared" si="19"/>
        <v>14.913532591398052</v>
      </c>
      <c r="E59">
        <f t="shared" si="19"/>
        <v>27.540446162050614</v>
      </c>
      <c r="F59">
        <f t="shared" si="19"/>
        <v>41.835726179878179</v>
      </c>
      <c r="G59">
        <f t="shared" si="19"/>
        <v>61.781901329943821</v>
      </c>
      <c r="H59">
        <f t="shared" si="19"/>
        <v>0</v>
      </c>
      <c r="I59">
        <f t="shared" si="19"/>
        <v>0</v>
      </c>
      <c r="J59">
        <f t="shared" si="19"/>
        <v>0</v>
      </c>
    </row>
    <row r="60" spans="1:11">
      <c r="A60" s="13" t="s">
        <v>303</v>
      </c>
      <c r="B60">
        <f t="shared" si="19"/>
        <v>2.1036982956063568</v>
      </c>
      <c r="C60">
        <f t="shared" si="19"/>
        <v>2.8112414066064133</v>
      </c>
      <c r="D60">
        <f t="shared" si="19"/>
        <v>8.7758230608851733</v>
      </c>
      <c r="E60">
        <f t="shared" si="19"/>
        <v>16.20283742186038</v>
      </c>
      <c r="F60">
        <f t="shared" si="19"/>
        <v>39.571055183019439</v>
      </c>
      <c r="G60">
        <f t="shared" si="19"/>
        <v>59.178743436446325</v>
      </c>
      <c r="H60">
        <f t="shared" si="19"/>
        <v>44.731325590099232</v>
      </c>
      <c r="I60">
        <f t="shared" si="19"/>
        <v>0</v>
      </c>
      <c r="J60">
        <f t="shared" si="19"/>
        <v>0</v>
      </c>
    </row>
    <row r="61" spans="1:11">
      <c r="A61" s="13" t="s">
        <v>304</v>
      </c>
      <c r="B61">
        <f t="shared" si="19"/>
        <v>2.8302932382376937</v>
      </c>
      <c r="C61">
        <f t="shared" si="19"/>
        <v>1.967527400006432</v>
      </c>
      <c r="D61">
        <f t="shared" si="19"/>
        <v>6.1701916564221619</v>
      </c>
      <c r="E61">
        <f t="shared" si="19"/>
        <v>11.195862574657411</v>
      </c>
      <c r="F61">
        <f t="shared" si="19"/>
        <v>24.736720065034092</v>
      </c>
      <c r="G61">
        <f t="shared" si="19"/>
        <v>51.972650724645405</v>
      </c>
      <c r="H61">
        <f t="shared" si="19"/>
        <v>68.349906626920529</v>
      </c>
      <c r="I61">
        <f t="shared" si="19"/>
        <v>70.504514003449458</v>
      </c>
      <c r="J61">
        <f t="shared" si="19"/>
        <v>0</v>
      </c>
    </row>
    <row r="62" spans="1:11">
      <c r="A62" s="13" t="s">
        <v>305</v>
      </c>
      <c r="B62">
        <f t="shared" si="19"/>
        <v>2.3118358343436789</v>
      </c>
      <c r="C62">
        <f t="shared" si="19"/>
        <v>1.5268832427133248</v>
      </c>
      <c r="D62">
        <f t="shared" si="19"/>
        <v>4.8115914336073047</v>
      </c>
      <c r="E62">
        <f t="shared" si="19"/>
        <v>3.8021324401741055</v>
      </c>
      <c r="F62">
        <f t="shared" si="19"/>
        <v>11.391443131911331</v>
      </c>
      <c r="G62">
        <f t="shared" si="19"/>
        <v>20.252051227722745</v>
      </c>
      <c r="H62">
        <f t="shared" si="19"/>
        <v>46.820543782980167</v>
      </c>
      <c r="I62">
        <f t="shared" si="19"/>
        <v>74.59197399655045</v>
      </c>
      <c r="J62">
        <f t="shared" si="19"/>
        <v>138.91780799999992</v>
      </c>
    </row>
    <row r="63" spans="1:11">
      <c r="B63">
        <f>SUM(B54:B62)</f>
        <v>20.76659279999998</v>
      </c>
      <c r="C63">
        <f t="shared" ref="C63:J63" si="20">SUM(C54:C62)</f>
        <v>26.550518399999987</v>
      </c>
      <c r="D63">
        <f t="shared" si="20"/>
        <v>72.337694399999947</v>
      </c>
      <c r="E63">
        <f t="shared" si="20"/>
        <v>103.44134879999994</v>
      </c>
      <c r="F63">
        <f t="shared" si="20"/>
        <v>170.57265119999988</v>
      </c>
      <c r="G63">
        <f t="shared" si="20"/>
        <v>193.27154399999995</v>
      </c>
      <c r="H63">
        <f t="shared" si="20"/>
        <v>159.90177599999993</v>
      </c>
      <c r="I63">
        <f t="shared" si="20"/>
        <v>145.09648799999991</v>
      </c>
      <c r="J63">
        <f t="shared" si="20"/>
        <v>138.91780799999992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"/>
  <sheetViews>
    <sheetView topLeftCell="I27" workbookViewId="0">
      <selection activeCell="L47" sqref="L47"/>
    </sheetView>
  </sheetViews>
  <sheetFormatPr baseColWidth="10" defaultColWidth="8.83203125" defaultRowHeight="14" x14ac:dyDescent="0"/>
  <cols>
    <col min="1" max="2" width="9.1640625" customWidth="1"/>
    <col min="3" max="3" width="13.5" customWidth="1"/>
    <col min="4" max="4" width="15.6640625" bestFit="1" customWidth="1"/>
    <col min="8" max="8" width="19.1640625" bestFit="1" customWidth="1"/>
    <col min="11" max="11" width="20.83203125" bestFit="1" customWidth="1"/>
    <col min="12" max="12" width="12" bestFit="1" customWidth="1"/>
    <col min="20" max="20" width="12" bestFit="1" customWidth="1"/>
  </cols>
  <sheetData>
    <row r="1" spans="1:27">
      <c r="A1" s="2" t="s">
        <v>22</v>
      </c>
      <c r="B1" s="2" t="s">
        <v>306</v>
      </c>
      <c r="C1" s="2" t="s">
        <v>379</v>
      </c>
      <c r="D1" s="2" t="s">
        <v>380</v>
      </c>
      <c r="E1" s="2" t="s">
        <v>657</v>
      </c>
      <c r="H1" s="2" t="s">
        <v>382</v>
      </c>
      <c r="I1" s="2" t="s">
        <v>306</v>
      </c>
      <c r="L1" s="6" t="s">
        <v>258</v>
      </c>
      <c r="M1" s="6" t="s">
        <v>259</v>
      </c>
      <c r="N1" s="6" t="s">
        <v>260</v>
      </c>
      <c r="O1" s="6" t="s">
        <v>261</v>
      </c>
      <c r="P1" s="6" t="s">
        <v>262</v>
      </c>
      <c r="Q1" s="6" t="s">
        <v>263</v>
      </c>
      <c r="R1" s="6" t="s">
        <v>264</v>
      </c>
      <c r="S1" s="6" t="s">
        <v>265</v>
      </c>
      <c r="T1" s="6" t="s">
        <v>266</v>
      </c>
      <c r="U1" s="6" t="s">
        <v>267</v>
      </c>
      <c r="V1" s="6" t="s">
        <v>268</v>
      </c>
      <c r="W1" s="6" t="s">
        <v>269</v>
      </c>
      <c r="X1" s="6" t="s">
        <v>270</v>
      </c>
      <c r="Y1" s="6" t="s">
        <v>271</v>
      </c>
      <c r="Z1" s="6" t="s">
        <v>272</v>
      </c>
      <c r="AA1" s="7" t="s">
        <v>273</v>
      </c>
    </row>
    <row r="2" spans="1:27">
      <c r="A2">
        <v>111</v>
      </c>
      <c r="B2">
        <v>0.65</v>
      </c>
      <c r="D2" s="1" t="s">
        <v>258</v>
      </c>
      <c r="E2">
        <f>C2/'Value Added'!$I$30</f>
        <v>0</v>
      </c>
      <c r="F2">
        <f>E2*B2</f>
        <v>0</v>
      </c>
      <c r="H2" s="6" t="s">
        <v>258</v>
      </c>
      <c r="I2">
        <v>0.59</v>
      </c>
      <c r="K2" s="6" t="s">
        <v>258</v>
      </c>
      <c r="L2">
        <f>$I$2*USIO!B99</f>
        <v>0.102751037</v>
      </c>
      <c r="M2">
        <f>$I$2*USIO!C99</f>
        <v>1.8083500000000001E-4</v>
      </c>
      <c r="N2">
        <f>$I$2*USIO!D99</f>
        <v>0</v>
      </c>
      <c r="O2">
        <f>$I$2*USIO!E99</f>
        <v>6.3944199999999994E-4</v>
      </c>
      <c r="P2">
        <f>$I$2*USIO!F99</f>
        <v>0.152326672</v>
      </c>
      <c r="Q2">
        <f>$I$2*USIO!G99</f>
        <v>6.9659419374999993E-3</v>
      </c>
      <c r="R2">
        <f>$I$2*USIO!H99</f>
        <v>7.4256220000000006E-4</v>
      </c>
      <c r="S2">
        <f>$I$2*USIO!I99</f>
        <v>3.7177374999999999E-5</v>
      </c>
      <c r="T2">
        <f>$I$2*USIO!J99</f>
        <v>5.1133333333333328E-7</v>
      </c>
      <c r="U2">
        <f>$I$2*USIO!K99</f>
        <v>1.9666666666666663E-6</v>
      </c>
      <c r="V2">
        <f>$I$2*USIO!L99</f>
        <v>6.500275833333332E-4</v>
      </c>
      <c r="W2">
        <f>$I$2*USIO!M99</f>
        <v>7.4534699999999994E-4</v>
      </c>
      <c r="X2">
        <f>$I$2*USIO!N99</f>
        <v>2.90162E-4</v>
      </c>
      <c r="Y2">
        <f>$I$2*USIO!O99</f>
        <v>8.8544249999999991E-4</v>
      </c>
      <c r="Z2">
        <f>$I$2*USIO!P99</f>
        <v>0</v>
      </c>
      <c r="AA2">
        <f>$I$2*USIO!Q99</f>
        <v>6.2865679999999995E-4</v>
      </c>
    </row>
    <row r="3" spans="1:27">
      <c r="A3">
        <v>112</v>
      </c>
      <c r="B3">
        <v>1.17</v>
      </c>
      <c r="D3" s="1" t="s">
        <v>258</v>
      </c>
      <c r="E3">
        <f>C3/'Value Added'!$I$30</f>
        <v>0</v>
      </c>
      <c r="F3">
        <f t="shared" ref="F3:F66" si="0">E3*B3</f>
        <v>0</v>
      </c>
      <c r="H3" s="6" t="s">
        <v>259</v>
      </c>
      <c r="I3">
        <v>0.56000000000000005</v>
      </c>
      <c r="K3" s="6" t="s">
        <v>259</v>
      </c>
      <c r="L3">
        <f>$I3*USIO!B100</f>
        <v>1.624028E-3</v>
      </c>
      <c r="M3">
        <f>$I3*USIO!C100</f>
        <v>4.4947168000000003E-2</v>
      </c>
      <c r="N3">
        <f>$I3*USIO!D100</f>
        <v>5.8449160000000007E-2</v>
      </c>
      <c r="O3">
        <f>$I3*USIO!E100</f>
        <v>4.7899040000000002E-3</v>
      </c>
      <c r="P3">
        <f>$I3*USIO!F100</f>
        <v>1.0176880000000001E-3</v>
      </c>
      <c r="Q3">
        <f>$I3*USIO!G100</f>
        <v>3.1012654400000006E-2</v>
      </c>
      <c r="R3">
        <f>$I3*USIO!H100</f>
        <v>1.8614400000000003E-5</v>
      </c>
      <c r="S3">
        <f>$I3*USIO!I100</f>
        <v>2.09202E-3</v>
      </c>
      <c r="T3">
        <f>$I3*USIO!J100</f>
        <v>7.3733333333333341E-5</v>
      </c>
      <c r="U3">
        <f>$I3*USIO!K100</f>
        <v>3.4602400000000006E-4</v>
      </c>
      <c r="V3">
        <f>$I3*USIO!L100</f>
        <v>2.8537133333333335E-4</v>
      </c>
      <c r="W3">
        <f>$I3*USIO!M100</f>
        <v>3.4400800000000003E-4</v>
      </c>
      <c r="X3">
        <f>$I3*USIO!N100</f>
        <v>8.0192000000000007E-5</v>
      </c>
      <c r="Y3">
        <f>$I3*USIO!O100</f>
        <v>1.6033360000000001E-3</v>
      </c>
      <c r="Z3">
        <f>$I3*USIO!P100</f>
        <v>2.4074400000000001E-4</v>
      </c>
      <c r="AA3">
        <f>$I3*USIO!Q100</f>
        <v>7.0744464E-3</v>
      </c>
    </row>
    <row r="4" spans="1:27">
      <c r="A4">
        <v>113</v>
      </c>
      <c r="B4" s="1">
        <v>1</v>
      </c>
      <c r="D4" s="1" t="s">
        <v>258</v>
      </c>
      <c r="E4">
        <f>C4/'Value Added'!$I$30</f>
        <v>0</v>
      </c>
      <c r="F4">
        <f t="shared" si="0"/>
        <v>0</v>
      </c>
      <c r="H4" s="6" t="s">
        <v>260</v>
      </c>
      <c r="I4">
        <v>0.43</v>
      </c>
      <c r="K4" s="6" t="s">
        <v>260</v>
      </c>
      <c r="L4">
        <f>$I4*USIO!B101</f>
        <v>2.6496384999999999E-3</v>
      </c>
      <c r="M4">
        <f>$I4*USIO!C101</f>
        <v>3.3352950000000003E-3</v>
      </c>
      <c r="N4">
        <f>$I4*USIO!D101</f>
        <v>3.1947709999999999E-3</v>
      </c>
      <c r="O4">
        <f>$I4*USIO!E101</f>
        <v>7.8913599999999996E-4</v>
      </c>
      <c r="P4">
        <f>$I4*USIO!F101</f>
        <v>4.3508690000000003E-3</v>
      </c>
      <c r="Q4">
        <f>$I4*USIO!G101</f>
        <v>5.7357700000000011E-3</v>
      </c>
      <c r="R4">
        <f>$I4*USIO!H101</f>
        <v>3.4422188000000002E-3</v>
      </c>
      <c r="S4">
        <f>$I4*USIO!I101</f>
        <v>3.0145956250000002E-3</v>
      </c>
      <c r="T4">
        <f>$I4*USIO!J101</f>
        <v>7.8949433333333333E-4</v>
      </c>
      <c r="U4">
        <f>$I4*USIO!K101</f>
        <v>5.3597994999999999E-3</v>
      </c>
      <c r="V4">
        <f>$I4*USIO!L101</f>
        <v>2.9051624166666662E-3</v>
      </c>
      <c r="W4">
        <f>$I4*USIO!M101</f>
        <v>1.8141614E-2</v>
      </c>
      <c r="X4">
        <f>$I4*USIO!N101</f>
        <v>3.3644060000000008E-3</v>
      </c>
      <c r="Y4">
        <f>$I4*USIO!O101</f>
        <v>3.9785319999999999E-3</v>
      </c>
      <c r="Z4">
        <f>$I4*USIO!P101</f>
        <v>2.1905919999999999E-3</v>
      </c>
      <c r="AA4">
        <f>$I4*USIO!Q101</f>
        <v>4.3425098000000007E-3</v>
      </c>
    </row>
    <row r="5" spans="1:27">
      <c r="A5">
        <v>114</v>
      </c>
      <c r="B5" s="1">
        <v>1</v>
      </c>
      <c r="D5" s="1" t="s">
        <v>258</v>
      </c>
      <c r="E5">
        <f>C5/'Value Added'!$I$30</f>
        <v>0</v>
      </c>
      <c r="F5">
        <f t="shared" si="0"/>
        <v>0</v>
      </c>
      <c r="H5" s="6" t="s">
        <v>261</v>
      </c>
      <c r="I5">
        <v>1.49</v>
      </c>
      <c r="K5" s="6" t="s">
        <v>261</v>
      </c>
      <c r="L5">
        <f>USIO!B102</f>
        <v>3.7837499999999998E-3</v>
      </c>
      <c r="M5">
        <f>USIO!C102</f>
        <v>9.0382333333333328E-3</v>
      </c>
      <c r="N5">
        <f>USIO!D102</f>
        <v>1.1470599999999999E-2</v>
      </c>
      <c r="O5">
        <f>USIO!E102</f>
        <v>1.2229999999999999E-4</v>
      </c>
      <c r="P5">
        <f>USIO!F102</f>
        <v>1.423E-3</v>
      </c>
      <c r="Q5">
        <f>USIO!G102</f>
        <v>2.3961466666666672E-3</v>
      </c>
      <c r="R5">
        <f>USIO!H102</f>
        <v>1.8295799999999997E-3</v>
      </c>
      <c r="S5">
        <f>USIO!I102</f>
        <v>6.1532874999999992E-3</v>
      </c>
      <c r="T5">
        <f>USIO!J102</f>
        <v>1.1569E-3</v>
      </c>
      <c r="U5">
        <f>USIO!K102</f>
        <v>1.7143283333333332E-2</v>
      </c>
      <c r="V5">
        <f>USIO!L102</f>
        <v>1.7767333333333333E-3</v>
      </c>
      <c r="W5">
        <f>USIO!M102</f>
        <v>7.4540000000000001E-4</v>
      </c>
      <c r="X5">
        <f>USIO!N102</f>
        <v>1.3951333333333332E-3</v>
      </c>
      <c r="Y5">
        <f>USIO!O102</f>
        <v>1.3796500000000001E-3</v>
      </c>
      <c r="Z5">
        <f>USIO!P102</f>
        <v>1.8262E-3</v>
      </c>
      <c r="AA5">
        <f>USIO!Q102</f>
        <v>3.8586799999999997E-2</v>
      </c>
    </row>
    <row r="6" spans="1:27">
      <c r="A6">
        <v>115</v>
      </c>
      <c r="B6" s="1">
        <v>1</v>
      </c>
      <c r="D6" s="1" t="s">
        <v>258</v>
      </c>
      <c r="E6">
        <f>C6/'Value Added'!$I$30</f>
        <v>0</v>
      </c>
      <c r="F6">
        <f t="shared" si="0"/>
        <v>0</v>
      </c>
      <c r="H6" s="6" t="s">
        <v>262</v>
      </c>
      <c r="I6">
        <f>SUM(F13,F21)</f>
        <v>6.8234432609014753E-2</v>
      </c>
      <c r="K6" s="6" t="s">
        <v>262</v>
      </c>
      <c r="L6">
        <f>$I6*USIO!B103</f>
        <v>2.6418188804367025E-3</v>
      </c>
      <c r="M6">
        <f>$I6*USIO!C103</f>
        <v>0</v>
      </c>
      <c r="N6">
        <f>$I6*USIO!D103</f>
        <v>0</v>
      </c>
      <c r="O6">
        <f>$I6*USIO!E103</f>
        <v>0</v>
      </c>
      <c r="P6">
        <f>$I6*USIO!F103</f>
        <v>1.3133149478689678E-2</v>
      </c>
      <c r="Q6">
        <f>$I6*USIO!G103</f>
        <v>1.9519642177973892E-4</v>
      </c>
      <c r="R6">
        <f>$I6*USIO!H103</f>
        <v>2.2470963346800741E-5</v>
      </c>
      <c r="S6">
        <f>$I6*USIO!I103</f>
        <v>1.2730839264026927E-5</v>
      </c>
      <c r="T6">
        <f>$I6*USIO!J103</f>
        <v>4.1145362863235893E-6</v>
      </c>
      <c r="U6">
        <f>$I6*USIO!K103</f>
        <v>0</v>
      </c>
      <c r="V6">
        <f>$I6*USIO!L103</f>
        <v>8.28282424693493E-4</v>
      </c>
      <c r="W6">
        <f>$I6*USIO!M103</f>
        <v>2.6988423957680558E-3</v>
      </c>
      <c r="X6">
        <f>$I6*USIO!N103</f>
        <v>1.0798007981133104E-3</v>
      </c>
      <c r="Y6">
        <f>$I6*USIO!O103</f>
        <v>1.0652145509025901E-3</v>
      </c>
      <c r="Z6">
        <f>$I6*USIO!P103</f>
        <v>1.9154292280974359E-3</v>
      </c>
      <c r="AA6">
        <f>$I6*USIO!Q103</f>
        <v>5.132539433304002E-4</v>
      </c>
    </row>
    <row r="7" spans="1:27">
      <c r="A7">
        <v>211</v>
      </c>
      <c r="B7">
        <v>0.17</v>
      </c>
      <c r="D7" s="1" t="s">
        <v>259</v>
      </c>
      <c r="E7">
        <f>C7/'Value Added'!$I$30</f>
        <v>0</v>
      </c>
      <c r="F7">
        <f t="shared" si="0"/>
        <v>0</v>
      </c>
      <c r="H7" s="6" t="s">
        <v>263</v>
      </c>
      <c r="I7">
        <f>SUM(F14:F19,F22:F23,F33:F43)</f>
        <v>0.29462921665889075</v>
      </c>
      <c r="K7" s="6" t="s">
        <v>263</v>
      </c>
      <c r="L7">
        <f>$I7*USIO!B104</f>
        <v>2.7863733203707945E-2</v>
      </c>
      <c r="M7">
        <f>$I7*USIO!C104</f>
        <v>2.9174135928693914E-2</v>
      </c>
      <c r="N7">
        <f>$I7*USIO!D104</f>
        <v>1.8260824219301388E-2</v>
      </c>
      <c r="O7">
        <f>$I7*USIO!E104</f>
        <v>6.5009583100724258E-2</v>
      </c>
      <c r="P7">
        <f>$I7*USIO!F104</f>
        <v>2.8345098417885243E-2</v>
      </c>
      <c r="Q7">
        <f>$I7*USIO!G104</f>
        <v>0.10650282261898215</v>
      </c>
      <c r="R7">
        <f>$I7*USIO!H104</f>
        <v>8.4074214748914439E-3</v>
      </c>
      <c r="S7">
        <f>$I7*USIO!I104</f>
        <v>5.3897723217468767E-2</v>
      </c>
      <c r="T7">
        <f>$I7*USIO!J104</f>
        <v>1.3286962530483214E-2</v>
      </c>
      <c r="U7">
        <f>$I7*USIO!K104</f>
        <v>2.4937613317486283E-3</v>
      </c>
      <c r="V7">
        <f>$I7*USIO!L104</f>
        <v>1.8002547337491261E-2</v>
      </c>
      <c r="W7">
        <f>$I7*USIO!M104</f>
        <v>1.3289162428634269E-2</v>
      </c>
      <c r="X7">
        <f>$I7*USIO!N104</f>
        <v>1.9203254694628184E-2</v>
      </c>
      <c r="Y7">
        <f>$I7*USIO!O104</f>
        <v>9.8118305619393775E-3</v>
      </c>
      <c r="Z7">
        <f>$I7*USIO!P104</f>
        <v>1.6181242819357941E-2</v>
      </c>
      <c r="AA7">
        <f>$I7*USIO!Q104</f>
        <v>2.3354963375333611E-2</v>
      </c>
    </row>
    <row r="8" spans="1:27">
      <c r="A8">
        <v>212</v>
      </c>
      <c r="B8">
        <v>1.26</v>
      </c>
      <c r="D8" s="1" t="s">
        <v>259</v>
      </c>
      <c r="E8">
        <f>C8/'Value Added'!$I$30</f>
        <v>0</v>
      </c>
      <c r="F8">
        <f t="shared" si="0"/>
        <v>0</v>
      </c>
      <c r="H8" s="6" t="s">
        <v>264</v>
      </c>
      <c r="I8">
        <f>SUM(F24:F32,F54:F59,F89)</f>
        <v>0.12858356747274852</v>
      </c>
      <c r="K8" s="6" t="s">
        <v>264</v>
      </c>
      <c r="L8">
        <f>$I8*USIO!B105</f>
        <v>5.4928328353008706E-3</v>
      </c>
      <c r="M8">
        <f>$I8*USIO!C105</f>
        <v>2.308113611206078E-3</v>
      </c>
      <c r="N8">
        <f>$I8*USIO!D105</f>
        <v>1.616578326980889E-3</v>
      </c>
      <c r="O8">
        <f>$I8*USIO!E105</f>
        <v>1.3101469698295577E-2</v>
      </c>
      <c r="P8">
        <f>$I8*USIO!F105</f>
        <v>8.4740299887997982E-3</v>
      </c>
      <c r="Q8">
        <f>$I8*USIO!G105</f>
        <v>7.3444867831116561E-3</v>
      </c>
      <c r="R8">
        <f>$I8*USIO!H105</f>
        <v>2.3987881713165102E-3</v>
      </c>
      <c r="S8">
        <f>$I8*USIO!I105</f>
        <v>5.0571675992842988E-3</v>
      </c>
      <c r="T8">
        <f>$I8*USIO!J105</f>
        <v>2.5924118788883247E-3</v>
      </c>
      <c r="U8">
        <f>$I8*USIO!K105</f>
        <v>2.6179185725560026E-4</v>
      </c>
      <c r="V8">
        <f>$I8*USIO!L105</f>
        <v>2.1206441274794555E-3</v>
      </c>
      <c r="W8">
        <f>$I8*USIO!M105</f>
        <v>2.0087196327025301E-3</v>
      </c>
      <c r="X8">
        <f>$I8*USIO!N105</f>
        <v>2.2060696920597044E-3</v>
      </c>
      <c r="Y8">
        <f>$I8*USIO!O105</f>
        <v>1.8004142533966771E-3</v>
      </c>
      <c r="Z8">
        <f>$I8*USIO!P105</f>
        <v>1.6869521134587238E-3</v>
      </c>
      <c r="AA8">
        <f>$I8*USIO!Q105</f>
        <v>1.8096645552406669E-3</v>
      </c>
    </row>
    <row r="9" spans="1:27">
      <c r="A9">
        <v>213</v>
      </c>
      <c r="B9">
        <v>0.4</v>
      </c>
      <c r="D9" s="1" t="s">
        <v>259</v>
      </c>
      <c r="E9">
        <f>C9/'Value Added'!$I$30</f>
        <v>0</v>
      </c>
      <c r="F9">
        <f t="shared" si="0"/>
        <v>0</v>
      </c>
      <c r="H9" s="6" t="s">
        <v>265</v>
      </c>
      <c r="I9">
        <v>0.56000000000000005</v>
      </c>
      <c r="K9" s="6" t="s">
        <v>265</v>
      </c>
      <c r="L9">
        <f>$I9*USIO!B106</f>
        <v>1.2637548E-2</v>
      </c>
      <c r="M9">
        <f>$I9*USIO!C106</f>
        <v>1.2877424000000002E-2</v>
      </c>
      <c r="N9">
        <f>$I9*USIO!D106</f>
        <v>2.4081624000000003E-2</v>
      </c>
      <c r="O9">
        <f>$I9*USIO!E106</f>
        <v>9.2530479999999998E-3</v>
      </c>
      <c r="P9">
        <f>$I9*USIO!F106</f>
        <v>2.1572152000000001E-2</v>
      </c>
      <c r="Q9">
        <f>$I9*USIO!G106</f>
        <v>1.5688478400000001E-2</v>
      </c>
      <c r="R9">
        <f>$I9*USIO!H106</f>
        <v>1.4161470400000001E-2</v>
      </c>
      <c r="S9">
        <f>$I9*USIO!I106</f>
        <v>5.5197072E-2</v>
      </c>
      <c r="T9">
        <f>$I9*USIO!J106</f>
        <v>5.4298719999999997E-3</v>
      </c>
      <c r="U9">
        <f>$I9*USIO!K106</f>
        <v>3.3527573333333332E-3</v>
      </c>
      <c r="V9">
        <f>$I9*USIO!L106</f>
        <v>8.2672099999999988E-3</v>
      </c>
      <c r="W9">
        <f>$I9*USIO!M106</f>
        <v>7.0719040000000004E-3</v>
      </c>
      <c r="X9">
        <f>$I9*USIO!N106</f>
        <v>5.2063760000000013E-3</v>
      </c>
      <c r="Y9">
        <f>$I9*USIO!O106</f>
        <v>1.1174912E-2</v>
      </c>
      <c r="Z9">
        <f>$I9*USIO!P106</f>
        <v>6.6337040000000007E-3</v>
      </c>
      <c r="AA9">
        <f>$I9*USIO!Q106</f>
        <v>2.0577804800000002E-2</v>
      </c>
    </row>
    <row r="10" spans="1:27">
      <c r="A10">
        <v>221</v>
      </c>
      <c r="B10">
        <v>0.43</v>
      </c>
      <c r="D10" s="1" t="s">
        <v>260</v>
      </c>
      <c r="E10">
        <f>C10/'Value Added'!$I$30</f>
        <v>0</v>
      </c>
      <c r="F10">
        <f t="shared" si="0"/>
        <v>0</v>
      </c>
      <c r="H10" s="6" t="s">
        <v>266</v>
      </c>
      <c r="I10">
        <f>SUM(F71:F77)</f>
        <v>2.6271336313631152E-2</v>
      </c>
      <c r="K10" s="6" t="s">
        <v>266</v>
      </c>
      <c r="L10">
        <f>$I10*USIO!B107</f>
        <v>2.0218420426970536E-5</v>
      </c>
      <c r="M10">
        <f>$I10*USIO!C107</f>
        <v>3.9879012812881631E-5</v>
      </c>
      <c r="N10">
        <f>$I10*USIO!D107</f>
        <v>2.809193992016579E-5</v>
      </c>
      <c r="O10">
        <f>$I10*USIO!E107</f>
        <v>7.9242231722805642E-5</v>
      </c>
      <c r="P10">
        <f>$I10*USIO!F107</f>
        <v>3.1738401400497795E-5</v>
      </c>
      <c r="Q10">
        <f>$I10*USIO!G107</f>
        <v>6.9612736110407259E-5</v>
      </c>
      <c r="R10">
        <f>$I10*USIO!H107</f>
        <v>2.157186713117619E-4</v>
      </c>
      <c r="S10">
        <f>$I10*USIO!I107</f>
        <v>1.2188947713583485E-4</v>
      </c>
      <c r="T10">
        <f>$I10*USIO!J107</f>
        <v>4.0492938914082777E-3</v>
      </c>
      <c r="U10">
        <f>$I10*USIO!K107</f>
        <v>1.7753775010707229E-4</v>
      </c>
      <c r="V10">
        <f>$I10*USIO!L107</f>
        <v>3.0571494319787078E-4</v>
      </c>
      <c r="W10">
        <f>$I10*USIO!M107</f>
        <v>3.7855682061126806E-4</v>
      </c>
      <c r="X10">
        <f>$I10*USIO!N107</f>
        <v>2.663204176121731E-4</v>
      </c>
      <c r="Y10">
        <f>$I10*USIO!O107</f>
        <v>1.9453530470199163E-4</v>
      </c>
      <c r="Z10">
        <f>$I10*USIO!P107</f>
        <v>3.6494301413354438E-4</v>
      </c>
      <c r="AA10">
        <f>$I10*USIO!Q107</f>
        <v>2.9707416932763593E-4</v>
      </c>
    </row>
    <row r="11" spans="1:27">
      <c r="A11">
        <v>236</v>
      </c>
      <c r="B11">
        <v>1.07</v>
      </c>
      <c r="D11" s="1" t="s">
        <v>261</v>
      </c>
      <c r="E11">
        <f>C11/'Value Added'!$I$30</f>
        <v>0</v>
      </c>
      <c r="F11">
        <f t="shared" si="0"/>
        <v>0</v>
      </c>
      <c r="H11" s="6" t="s">
        <v>267</v>
      </c>
      <c r="I11">
        <f>SUM(F78:F83)</f>
        <v>3.2480364003708267E-2</v>
      </c>
      <c r="K11" s="6" t="s">
        <v>267</v>
      </c>
      <c r="L11">
        <f>$I11*USIO!B108</f>
        <v>7.5360778159583904E-4</v>
      </c>
      <c r="M11">
        <f>$I11*USIO!C108</f>
        <v>4.9708273874915162E-4</v>
      </c>
      <c r="N11">
        <f>$I11*USIO!D108</f>
        <v>7.629832386655094E-4</v>
      </c>
      <c r="O11">
        <f>$I11*USIO!E108</f>
        <v>3.05107547305234E-4</v>
      </c>
      <c r="P11">
        <f>$I11*USIO!F108</f>
        <v>1.8217261758759855E-4</v>
      </c>
      <c r="Q11">
        <f>$I11*USIO!G108</f>
        <v>3.4310914011805271E-4</v>
      </c>
      <c r="R11">
        <f>$I11*USIO!H108</f>
        <v>2.4007224438206492E-3</v>
      </c>
      <c r="S11">
        <f>$I11*USIO!I108</f>
        <v>1.277522955053004E-3</v>
      </c>
      <c r="T11">
        <f>$I11*USIO!J108</f>
        <v>7.5634533494195163E-4</v>
      </c>
      <c r="U11">
        <f>$I11*USIO!K108</f>
        <v>8.7869664665238024E-3</v>
      </c>
      <c r="V11">
        <f>$I11*USIO!L108</f>
        <v>2.2316467751423864E-3</v>
      </c>
      <c r="W11">
        <f>$I11*USIO!M108</f>
        <v>3.7191608322082147E-3</v>
      </c>
      <c r="X11">
        <f>$I11*USIO!N108</f>
        <v>4.1144338699877431E-3</v>
      </c>
      <c r="Y11">
        <f>$I11*USIO!O108</f>
        <v>3.0615276541887332E-3</v>
      </c>
      <c r="Z11">
        <f>$I11*USIO!P108</f>
        <v>4.1331750400178825E-3</v>
      </c>
      <c r="AA11">
        <f>$I11*USIO!Q108</f>
        <v>1.2422842773371912E-3</v>
      </c>
    </row>
    <row r="12" spans="1:27">
      <c r="A12">
        <v>237</v>
      </c>
      <c r="B12">
        <v>1.0900000000000001</v>
      </c>
      <c r="D12" s="1" t="s">
        <v>261</v>
      </c>
      <c r="E12">
        <f>C12/'Value Added'!$I$30</f>
        <v>0</v>
      </c>
      <c r="F12">
        <f t="shared" si="0"/>
        <v>0</v>
      </c>
      <c r="H12" s="6" t="s">
        <v>268</v>
      </c>
      <c r="I12">
        <f>SUM(F44:F48,F70,F84,F90:F91)</f>
        <v>0.22223380446666605</v>
      </c>
      <c r="K12" s="6" t="s">
        <v>268</v>
      </c>
      <c r="L12">
        <f>$I12*USIO!B109</f>
        <v>5.8514605183682096E-3</v>
      </c>
      <c r="M12">
        <f>$I12*USIO!C109</f>
        <v>2.0886207052984152E-2</v>
      </c>
      <c r="N12">
        <f>$I12*USIO!D109</f>
        <v>1.3546128210982951E-2</v>
      </c>
      <c r="O12">
        <f>$I12*USIO!E109</f>
        <v>1.2663259975978225E-2</v>
      </c>
      <c r="P12">
        <f>$I12*USIO!F109</f>
        <v>1.6638733833941072E-2</v>
      </c>
      <c r="Q12">
        <f>$I12*USIO!G109</f>
        <v>2.2121444763675138E-2</v>
      </c>
      <c r="R12">
        <f>$I12*USIO!H109</f>
        <v>3.7116307738182801E-2</v>
      </c>
      <c r="S12">
        <f>$I12*USIO!I109</f>
        <v>2.4715718674147482E-2</v>
      </c>
      <c r="T12">
        <f>$I12*USIO!J109</f>
        <v>2.1830159953043285E-2</v>
      </c>
      <c r="U12">
        <f>$I12*USIO!K109</f>
        <v>2.4635865438331687E-2</v>
      </c>
      <c r="V12">
        <f>$I12*USIO!L109</f>
        <v>4.3894117276179E-2</v>
      </c>
      <c r="W12">
        <f>$I12*USIO!M109</f>
        <v>2.156745737278324E-2</v>
      </c>
      <c r="X12">
        <f>$I12*USIO!N109</f>
        <v>3.3527021414711249E-2</v>
      </c>
      <c r="Y12">
        <f>$I12*USIO!O109</f>
        <v>3.3928690496801042E-2</v>
      </c>
      <c r="Z12">
        <f>$I12*USIO!P109</f>
        <v>2.0001731326793792E-2</v>
      </c>
      <c r="AA12">
        <f>$I12*USIO!Q109</f>
        <v>2.7365452882472857E-2</v>
      </c>
    </row>
    <row r="13" spans="1:27">
      <c r="A13">
        <v>312</v>
      </c>
      <c r="B13">
        <v>5.92</v>
      </c>
      <c r="C13">
        <f>'Value Added'!E61</f>
        <v>99782</v>
      </c>
      <c r="D13" s="1" t="s">
        <v>262</v>
      </c>
      <c r="E13">
        <f>C13/'Value Added'!$I$30</f>
        <v>1.1362817229821638E-2</v>
      </c>
      <c r="F13">
        <f t="shared" si="0"/>
        <v>6.7267878000544096E-2</v>
      </c>
      <c r="H13" s="6" t="s">
        <v>269</v>
      </c>
      <c r="I13">
        <v>0.53</v>
      </c>
      <c r="K13" s="6" t="s">
        <v>269</v>
      </c>
      <c r="L13">
        <f>$I13*USIO!B110</f>
        <v>6.6212900000000002E-4</v>
      </c>
      <c r="M13">
        <f>$I13*USIO!C110</f>
        <v>1.4133333333333335E-7</v>
      </c>
      <c r="N13">
        <f>$I13*USIO!D110</f>
        <v>1.8952800000000003E-4</v>
      </c>
      <c r="O13">
        <f>$I13*USIO!E110</f>
        <v>8.1089999999999998E-6</v>
      </c>
      <c r="P13">
        <f>$I13*USIO!F110</f>
        <v>0</v>
      </c>
      <c r="Q13">
        <f>$I13*USIO!G110</f>
        <v>3.0100466666666671E-5</v>
      </c>
      <c r="R13">
        <f>$I13*USIO!H110</f>
        <v>1.9022548E-3</v>
      </c>
      <c r="S13">
        <f>$I13*USIO!I110</f>
        <v>4.278425E-5</v>
      </c>
      <c r="T13">
        <f>$I13*USIO!J110</f>
        <v>1.4573233333333333E-4</v>
      </c>
      <c r="U13">
        <f>$I13*USIO!K110</f>
        <v>6.7928333333333338E-6</v>
      </c>
      <c r="V13">
        <f>$I13*USIO!L110</f>
        <v>2.2640716666666669E-4</v>
      </c>
      <c r="W13">
        <f>$I13*USIO!M110</f>
        <v>5.7890310000000009E-3</v>
      </c>
      <c r="X13">
        <f>$I13*USIO!N110</f>
        <v>5.1462999999999998E-5</v>
      </c>
      <c r="Y13">
        <f>$I13*USIO!O110</f>
        <v>3.5562735000000002E-3</v>
      </c>
      <c r="Z13">
        <f>$I13*USIO!P110</f>
        <v>0</v>
      </c>
      <c r="AA13">
        <f>$I13*USIO!Q110</f>
        <v>1.229335E-3</v>
      </c>
    </row>
    <row r="14" spans="1:27">
      <c r="A14">
        <v>313</v>
      </c>
      <c r="B14" s="1">
        <v>1</v>
      </c>
      <c r="D14" s="1" t="s">
        <v>263</v>
      </c>
      <c r="E14">
        <f>C14/'Value Added'!$I$30</f>
        <v>0</v>
      </c>
      <c r="F14">
        <f t="shared" si="0"/>
        <v>0</v>
      </c>
      <c r="H14" s="6" t="s">
        <v>270</v>
      </c>
      <c r="I14" s="1">
        <f>SUM(F51:F53)</f>
        <v>1.0970581278784402E-2</v>
      </c>
      <c r="K14" s="6" t="s">
        <v>270</v>
      </c>
      <c r="L14">
        <f>$I14*USIO!B111</f>
        <v>0</v>
      </c>
      <c r="M14">
        <f>$I14*USIO!C111</f>
        <v>0</v>
      </c>
      <c r="N14">
        <f>$I14*USIO!D111</f>
        <v>0</v>
      </c>
      <c r="O14">
        <f>$I14*USIO!E111</f>
        <v>0</v>
      </c>
      <c r="P14">
        <f>$I14*USIO!F111</f>
        <v>0</v>
      </c>
      <c r="Q14">
        <f>$I14*USIO!G111</f>
        <v>0</v>
      </c>
      <c r="R14">
        <f>$I14*USIO!H111</f>
        <v>0</v>
      </c>
      <c r="S14">
        <f>$I14*USIO!I111</f>
        <v>0</v>
      </c>
      <c r="T14">
        <f>$I14*USIO!J111</f>
        <v>0</v>
      </c>
      <c r="U14">
        <f>$I14*USIO!K111</f>
        <v>0</v>
      </c>
      <c r="V14">
        <f>$I14*USIO!L111</f>
        <v>2.6859639830890484E-7</v>
      </c>
      <c r="W14">
        <f>$I14*USIO!M111</f>
        <v>0</v>
      </c>
      <c r="X14">
        <f>$I14*USIO!N111</f>
        <v>1.0935804536130654E-4</v>
      </c>
      <c r="Y14">
        <f>$I14*USIO!O111</f>
        <v>2.0383340015981421E-6</v>
      </c>
      <c r="Z14">
        <f>$I14*USIO!P111</f>
        <v>0</v>
      </c>
      <c r="AA14">
        <f>$I14*USIO!Q111</f>
        <v>7.9992432217507623E-5</v>
      </c>
    </row>
    <row r="15" spans="1:27">
      <c r="A15">
        <v>314</v>
      </c>
      <c r="B15" s="1">
        <v>1.23</v>
      </c>
      <c r="C15">
        <f>'Value Added'!E63</f>
        <v>6458</v>
      </c>
      <c r="D15" s="1" t="s">
        <v>263</v>
      </c>
      <c r="E15">
        <f>C15/'Value Added'!$I$30</f>
        <v>7.3541393908909563E-4</v>
      </c>
      <c r="F15">
        <f t="shared" si="0"/>
        <v>9.0455914507958765E-4</v>
      </c>
      <c r="H15" s="6" t="s">
        <v>271</v>
      </c>
      <c r="I15">
        <v>1.07</v>
      </c>
      <c r="K15" s="6" t="s">
        <v>271</v>
      </c>
      <c r="L15">
        <f>USIO!B112</f>
        <v>3.5754999999999999E-4</v>
      </c>
      <c r="M15">
        <f>USIO!C112</f>
        <v>8.2999999999999998E-5</v>
      </c>
      <c r="N15">
        <f>USIO!D112</f>
        <v>5.7830000000000002E-4</v>
      </c>
      <c r="O15">
        <f>USIO!E112</f>
        <v>2.208E-4</v>
      </c>
      <c r="P15">
        <f>USIO!F112</f>
        <v>4.0200000000000001E-4</v>
      </c>
      <c r="Q15">
        <f>USIO!G112</f>
        <v>6.3785999999999997E-4</v>
      </c>
      <c r="R15">
        <f>USIO!H112</f>
        <v>1.2159599999999999E-3</v>
      </c>
      <c r="S15">
        <f>USIO!I112</f>
        <v>7.7241249999999984E-4</v>
      </c>
      <c r="T15">
        <f>USIO!J112</f>
        <v>1.8855266666666665E-2</v>
      </c>
      <c r="U15">
        <f>USIO!K112</f>
        <v>1.2111666666666668E-3</v>
      </c>
      <c r="V15">
        <f>USIO!L112</f>
        <v>2.7887166666666664E-3</v>
      </c>
      <c r="W15">
        <f>USIO!M112</f>
        <v>3.0642E-3</v>
      </c>
      <c r="X15">
        <f>USIO!N112</f>
        <v>1.0336E-3</v>
      </c>
      <c r="Y15">
        <f>USIO!O112</f>
        <v>6.1425899999999999E-2</v>
      </c>
      <c r="Z15">
        <f>USIO!P112</f>
        <v>1.6064E-3</v>
      </c>
      <c r="AA15">
        <f>USIO!Q112</f>
        <v>1.6412200000000001E-3</v>
      </c>
    </row>
    <row r="16" spans="1:27">
      <c r="A16">
        <v>315</v>
      </c>
      <c r="B16" s="1">
        <v>1</v>
      </c>
      <c r="D16" s="1" t="s">
        <v>263</v>
      </c>
      <c r="E16">
        <f>C16/'Value Added'!$I$30</f>
        <v>0</v>
      </c>
      <c r="F16">
        <f t="shared" si="0"/>
        <v>0</v>
      </c>
      <c r="H16" s="6" t="s">
        <v>272</v>
      </c>
      <c r="I16">
        <f>SUM(F92:F93)</f>
        <v>7.8571873502880901E-3</v>
      </c>
      <c r="K16" s="6" t="s">
        <v>272</v>
      </c>
      <c r="L16">
        <f>$I16*USIO!B113</f>
        <v>0</v>
      </c>
      <c r="M16">
        <f>$I16*USIO!C113</f>
        <v>0</v>
      </c>
      <c r="N16">
        <f>$I16*USIO!D113</f>
        <v>0</v>
      </c>
      <c r="O16">
        <f>$I16*USIO!E113</f>
        <v>0</v>
      </c>
      <c r="P16">
        <f>$I16*USIO!F113</f>
        <v>0</v>
      </c>
      <c r="Q16">
        <f>$I16*USIO!G113</f>
        <v>0</v>
      </c>
      <c r="R16">
        <f>$I16*USIO!H113</f>
        <v>4.4000249161613301E-9</v>
      </c>
      <c r="S16">
        <f>$I16*USIO!I113</f>
        <v>0</v>
      </c>
      <c r="T16">
        <f>$I16*USIO!J113</f>
        <v>0</v>
      </c>
      <c r="U16">
        <f>$I16*USIO!K113</f>
        <v>0</v>
      </c>
      <c r="V16">
        <f>$I16*USIO!L113</f>
        <v>0</v>
      </c>
      <c r="W16">
        <f>$I16*USIO!M113</f>
        <v>0</v>
      </c>
      <c r="X16">
        <f>$I16*USIO!N113</f>
        <v>0</v>
      </c>
      <c r="Y16">
        <f>$I16*USIO!O113</f>
        <v>0</v>
      </c>
      <c r="Z16">
        <f>$I16*USIO!P113</f>
        <v>0</v>
      </c>
      <c r="AA16">
        <f>$I16*USIO!Q113</f>
        <v>1.3024073751837536E-6</v>
      </c>
    </row>
    <row r="17" spans="1:27">
      <c r="A17">
        <v>316</v>
      </c>
      <c r="B17" s="1">
        <v>1</v>
      </c>
      <c r="D17" s="1" t="s">
        <v>263</v>
      </c>
      <c r="E17">
        <f>C17/'Value Added'!$I$30</f>
        <v>0</v>
      </c>
      <c r="F17">
        <f t="shared" si="0"/>
        <v>0</v>
      </c>
      <c r="H17" s="7" t="s">
        <v>273</v>
      </c>
      <c r="K17" s="7" t="s">
        <v>273</v>
      </c>
      <c r="L17">
        <f>$I17*USIO!B114</f>
        <v>0</v>
      </c>
      <c r="M17">
        <f>$I17*USIO!C114</f>
        <v>0</v>
      </c>
      <c r="N17">
        <f>$I17*USIO!D114</f>
        <v>0</v>
      </c>
      <c r="O17">
        <f>$I17*USIO!E114</f>
        <v>0</v>
      </c>
      <c r="P17">
        <f>$I17*USIO!F114</f>
        <v>0</v>
      </c>
      <c r="Q17">
        <f>$I17*USIO!G114</f>
        <v>0</v>
      </c>
      <c r="R17">
        <f>$I17*USIO!H114</f>
        <v>0</v>
      </c>
      <c r="S17">
        <f>$I17*USIO!I114</f>
        <v>0</v>
      </c>
      <c r="T17">
        <f>$I17*USIO!J114</f>
        <v>0</v>
      </c>
      <c r="U17">
        <f>$I17*USIO!K114</f>
        <v>0</v>
      </c>
      <c r="V17">
        <f>$I17*USIO!L114</f>
        <v>0</v>
      </c>
      <c r="W17">
        <f>$I17*USIO!M114</f>
        <v>0</v>
      </c>
      <c r="X17">
        <f>$I17*USIO!N114</f>
        <v>0</v>
      </c>
      <c r="Y17">
        <f>$I17*USIO!O114</f>
        <v>0</v>
      </c>
      <c r="Z17">
        <f>$I17*USIO!P114</f>
        <v>0</v>
      </c>
      <c r="AA17">
        <f>$I17*USIO!Q114</f>
        <v>0</v>
      </c>
    </row>
    <row r="18" spans="1:27">
      <c r="A18">
        <v>321</v>
      </c>
      <c r="B18">
        <v>0.63</v>
      </c>
      <c r="C18">
        <f>'Value Added'!E48</f>
        <v>10087</v>
      </c>
      <c r="D18" s="1" t="s">
        <v>263</v>
      </c>
      <c r="E18">
        <f>C18/'Value Added'!$I$30</f>
        <v>1.1486714777936989E-3</v>
      </c>
      <c r="F18">
        <f t="shared" si="0"/>
        <v>7.236630310100303E-4</v>
      </c>
      <c r="K18" s="10" t="s">
        <v>658</v>
      </c>
      <c r="L18">
        <f>SUM(L2:L17)</f>
        <v>0.16708935213983653</v>
      </c>
      <c r="M18">
        <f>SUM(M2:M17)</f>
        <v>0.12336751501111283</v>
      </c>
      <c r="N18">
        <f>SUM(N2:N17)</f>
        <v>0.13217858893585091</v>
      </c>
      <c r="O18">
        <f>SUM(O2:O17)</f>
        <v>0.10698140155402609</v>
      </c>
      <c r="P18">
        <f t="shared" ref="P18:AA18" si="1">SUM(P2:P17)</f>
        <v>0.2478973037383039</v>
      </c>
      <c r="Q18">
        <f t="shared" si="1"/>
        <v>0.19904362433461051</v>
      </c>
      <c r="R18">
        <f t="shared" si="1"/>
        <v>7.387409446289489E-2</v>
      </c>
      <c r="S18">
        <f t="shared" si="1"/>
        <v>0.15239210201235348</v>
      </c>
      <c r="T18">
        <f t="shared" si="1"/>
        <v>6.8970798125051386E-2</v>
      </c>
      <c r="U18">
        <f t="shared" si="1"/>
        <v>6.3777713177300133E-2</v>
      </c>
      <c r="V18">
        <f t="shared" si="1"/>
        <v>8.4282849980581762E-2</v>
      </c>
      <c r="W18">
        <f t="shared" si="1"/>
        <v>7.9563403482707587E-2</v>
      </c>
      <c r="X18">
        <f t="shared" si="1"/>
        <v>7.1927591265807E-2</v>
      </c>
      <c r="Y18">
        <f t="shared" si="1"/>
        <v>0.13386829715593201</v>
      </c>
      <c r="Z18">
        <f t="shared" si="1"/>
        <v>5.6781113541859322E-2</v>
      </c>
      <c r="AA18">
        <f t="shared" si="1"/>
        <v>0.12874476084263503</v>
      </c>
    </row>
    <row r="19" spans="1:27">
      <c r="A19">
        <v>322</v>
      </c>
      <c r="B19" s="1">
        <v>1</v>
      </c>
      <c r="D19" s="1" t="s">
        <v>263</v>
      </c>
      <c r="E19">
        <f>C19/'Value Added'!$I$30</f>
        <v>0</v>
      </c>
      <c r="F19">
        <f t="shared" si="0"/>
        <v>0</v>
      </c>
    </row>
    <row r="20" spans="1:27">
      <c r="A20">
        <v>238</v>
      </c>
      <c r="B20">
        <v>1.73</v>
      </c>
      <c r="D20" s="1" t="s">
        <v>261</v>
      </c>
      <c r="E20">
        <f>C20/'Value Added'!$I$30</f>
        <v>0</v>
      </c>
      <c r="F20">
        <f t="shared" si="0"/>
        <v>0</v>
      </c>
      <c r="K20" s="10" t="s">
        <v>659</v>
      </c>
      <c r="L20">
        <f>SUM(SAM!B18:B54)</f>
        <v>18.644752961340675</v>
      </c>
      <c r="M20">
        <f>SUM(SAM!C18:C54)</f>
        <v>248.60494708948349</v>
      </c>
      <c r="N20">
        <f>SUM(SAM!D18:D54)</f>
        <v>347.04679898323485</v>
      </c>
      <c r="O20">
        <f>SUM(SAM!E18:E54)</f>
        <v>958.83829125646855</v>
      </c>
      <c r="P20">
        <f>SUM(SAM!F18:F54)</f>
        <v>54.393451058019231</v>
      </c>
      <c r="Q20">
        <f>SUM(SAM!G18:G54)</f>
        <v>1561.6809634784461</v>
      </c>
      <c r="R20">
        <f>SUM(SAM!H18:H54)</f>
        <v>2576.7564918753806</v>
      </c>
      <c r="S20">
        <f>SUM(SAM!I18:I54)</f>
        <v>436.77690165574563</v>
      </c>
      <c r="T20">
        <f>SUM(SAM!J18:J54)</f>
        <v>490.37036887552688</v>
      </c>
      <c r="U20">
        <f>SUM(SAM!K18:K54)</f>
        <v>1008.2801119603004</v>
      </c>
      <c r="V20">
        <f>SUM(SAM!L18:L54)</f>
        <v>3321.8979867633998</v>
      </c>
      <c r="W20">
        <f>SUM(SAM!M18:M54)</f>
        <v>1483.6223195407013</v>
      </c>
      <c r="X20">
        <f>SUM(SAM!N18:N54)</f>
        <v>1700.9458092968287</v>
      </c>
      <c r="Y20">
        <f>SUM(SAM!O18:O54)</f>
        <v>397.80016836528438</v>
      </c>
      <c r="Z20">
        <f>SUM(SAM!P18:P54)</f>
        <v>459.69252849161467</v>
      </c>
      <c r="AA20">
        <f>SUM(SAM!BB18:BD54)</f>
        <v>2623.935236159999</v>
      </c>
    </row>
    <row r="21" spans="1:27">
      <c r="A21">
        <v>311</v>
      </c>
      <c r="B21">
        <v>0.25</v>
      </c>
      <c r="C21">
        <f>'Value Added'!E60</f>
        <v>33951</v>
      </c>
      <c r="D21" s="1" t="s">
        <v>262</v>
      </c>
      <c r="E21">
        <f>C21/'Value Added'!$I$30</f>
        <v>3.8662184338826085E-3</v>
      </c>
      <c r="F21">
        <f t="shared" si="0"/>
        <v>9.6655460847065212E-4</v>
      </c>
    </row>
    <row r="22" spans="1:27">
      <c r="A22">
        <v>337</v>
      </c>
      <c r="B22">
        <v>1.06</v>
      </c>
      <c r="C22">
        <f>'Value Added'!E57</f>
        <v>18091</v>
      </c>
      <c r="D22" s="1" t="s">
        <v>263</v>
      </c>
      <c r="E22">
        <f>C22/'Value Added'!$I$30</f>
        <v>2.0601383666864091E-3</v>
      </c>
      <c r="F22">
        <f t="shared" si="0"/>
        <v>2.1837466686875939E-3</v>
      </c>
      <c r="K22" s="10" t="s">
        <v>674</v>
      </c>
      <c r="L22">
        <f>1-L18</f>
        <v>0.83291064786016344</v>
      </c>
      <c r="M22">
        <f t="shared" ref="M22:AA22" si="2">1-M18</f>
        <v>0.87663248498888713</v>
      </c>
      <c r="N22">
        <f t="shared" si="2"/>
        <v>0.86782141106414912</v>
      </c>
      <c r="O22">
        <f t="shared" si="2"/>
        <v>0.89301859844597387</v>
      </c>
      <c r="P22">
        <f t="shared" si="2"/>
        <v>0.75210269626169612</v>
      </c>
      <c r="Q22">
        <f t="shared" si="2"/>
        <v>0.80095637566538946</v>
      </c>
      <c r="R22">
        <f t="shared" si="2"/>
        <v>0.92612590553710517</v>
      </c>
      <c r="S22">
        <f t="shared" si="2"/>
        <v>0.84760789798764646</v>
      </c>
      <c r="T22">
        <f t="shared" si="2"/>
        <v>0.93102920187494864</v>
      </c>
      <c r="U22">
        <f t="shared" si="2"/>
        <v>0.93622228682269992</v>
      </c>
      <c r="V22">
        <f t="shared" si="2"/>
        <v>0.91571715001941822</v>
      </c>
      <c r="W22">
        <f t="shared" si="2"/>
        <v>0.92043659651729237</v>
      </c>
      <c r="X22">
        <f t="shared" si="2"/>
        <v>0.92807240873419294</v>
      </c>
      <c r="Y22">
        <f t="shared" si="2"/>
        <v>0.86613170284406804</v>
      </c>
      <c r="Z22">
        <f t="shared" si="2"/>
        <v>0.94321888645814067</v>
      </c>
      <c r="AA22">
        <f t="shared" si="2"/>
        <v>0.87125523915736491</v>
      </c>
    </row>
    <row r="23" spans="1:27">
      <c r="A23">
        <v>339</v>
      </c>
      <c r="B23">
        <v>0.75</v>
      </c>
      <c r="C23">
        <f>'Value Added'!E58</f>
        <v>40879</v>
      </c>
      <c r="D23" s="1" t="s">
        <v>263</v>
      </c>
      <c r="E23">
        <f>C23/'Value Added'!$I$30</f>
        <v>4.6551542917347699E-3</v>
      </c>
      <c r="F23">
        <f t="shared" si="0"/>
        <v>3.4913657188010774E-3</v>
      </c>
    </row>
    <row r="24" spans="1:27">
      <c r="A24">
        <v>423</v>
      </c>
      <c r="B24">
        <v>0.64</v>
      </c>
      <c r="D24" s="1" t="s">
        <v>264</v>
      </c>
      <c r="E24">
        <f>C24/'Value Added'!$I$30</f>
        <v>0</v>
      </c>
      <c r="F24">
        <f t="shared" si="0"/>
        <v>0</v>
      </c>
      <c r="K24" s="1" t="s">
        <v>675</v>
      </c>
      <c r="L24">
        <f>L20/L22</f>
        <v>22.385057760086319</v>
      </c>
      <c r="M24">
        <f>M20/M22</f>
        <v>283.59084490535963</v>
      </c>
      <c r="N24">
        <f>N20/N22</f>
        <v>399.90578079616114</v>
      </c>
      <c r="O24">
        <f t="shared" ref="O24:AA24" si="3">O20/O22</f>
        <v>1073.7047279026817</v>
      </c>
      <c r="P24">
        <f t="shared" si="3"/>
        <v>72.321840259821229</v>
      </c>
      <c r="Q24">
        <f t="shared" si="3"/>
        <v>1949.770313247197</v>
      </c>
      <c r="R24">
        <f t="shared" si="3"/>
        <v>2782.2960965345151</v>
      </c>
      <c r="S24">
        <f t="shared" si="3"/>
        <v>515.30537019855785</v>
      </c>
      <c r="T24">
        <f t="shared" si="3"/>
        <v>526.69708736095163</v>
      </c>
      <c r="U24">
        <f t="shared" si="3"/>
        <v>1076.9665774376579</v>
      </c>
      <c r="V24">
        <f t="shared" si="3"/>
        <v>3627.6463607708529</v>
      </c>
      <c r="W24">
        <f t="shared" si="3"/>
        <v>1611.8680256243247</v>
      </c>
      <c r="X24">
        <f t="shared" si="3"/>
        <v>1832.7727376539135</v>
      </c>
      <c r="Y24">
        <f t="shared" si="3"/>
        <v>459.28369445322267</v>
      </c>
      <c r="Z24">
        <f t="shared" si="3"/>
        <v>487.36569537723676</v>
      </c>
      <c r="AA24">
        <f t="shared" si="3"/>
        <v>3011.6722611593586</v>
      </c>
    </row>
    <row r="25" spans="1:27">
      <c r="A25">
        <v>424</v>
      </c>
      <c r="B25">
        <v>0.79</v>
      </c>
      <c r="D25" s="1" t="s">
        <v>264</v>
      </c>
      <c r="E25">
        <f>C25/'Value Added'!$I$30</f>
        <v>0</v>
      </c>
      <c r="F25">
        <f t="shared" si="0"/>
        <v>0</v>
      </c>
    </row>
    <row r="26" spans="1:27">
      <c r="A26">
        <v>425</v>
      </c>
      <c r="B26">
        <v>0.47</v>
      </c>
      <c r="D26" s="1" t="s">
        <v>264</v>
      </c>
      <c r="E26">
        <f>C26/'Value Added'!$I$30</f>
        <v>0</v>
      </c>
      <c r="F26">
        <f t="shared" si="0"/>
        <v>0</v>
      </c>
    </row>
    <row r="27" spans="1:27">
      <c r="A27">
        <v>441</v>
      </c>
      <c r="B27">
        <v>1.19</v>
      </c>
      <c r="C27">
        <f>'Value Added'!E73</f>
        <v>117777</v>
      </c>
      <c r="D27" s="1" t="s">
        <v>264</v>
      </c>
      <c r="E27">
        <f>C27/'Value Added'!$I$30</f>
        <v>1.3412023459909635E-2</v>
      </c>
      <c r="F27">
        <f t="shared" si="0"/>
        <v>1.5960307917292464E-2</v>
      </c>
      <c r="L27" s="6" t="s">
        <v>258</v>
      </c>
      <c r="M27" s="6" t="s">
        <v>259</v>
      </c>
      <c r="N27" s="6" t="s">
        <v>260</v>
      </c>
      <c r="O27" s="6" t="s">
        <v>261</v>
      </c>
      <c r="P27" s="6" t="s">
        <v>262</v>
      </c>
      <c r="Q27" s="6" t="s">
        <v>263</v>
      </c>
      <c r="R27" s="6" t="s">
        <v>264</v>
      </c>
      <c r="S27" s="6" t="s">
        <v>265</v>
      </c>
      <c r="T27" s="6" t="s">
        <v>266</v>
      </c>
      <c r="U27" s="6" t="s">
        <v>267</v>
      </c>
      <c r="V27" s="6" t="s">
        <v>268</v>
      </c>
      <c r="W27" s="6" t="s">
        <v>269</v>
      </c>
      <c r="X27" s="6" t="s">
        <v>270</v>
      </c>
      <c r="Y27" s="6" t="s">
        <v>271</v>
      </c>
      <c r="Z27" s="6" t="s">
        <v>272</v>
      </c>
      <c r="AA27" s="7" t="s">
        <v>273</v>
      </c>
    </row>
    <row r="28" spans="1:27">
      <c r="A28">
        <v>442</v>
      </c>
      <c r="B28">
        <v>1.33</v>
      </c>
      <c r="C28">
        <f>'Value Added'!E74</f>
        <v>23720</v>
      </c>
      <c r="D28" s="1" t="s">
        <v>264</v>
      </c>
      <c r="E28">
        <f>C28/'Value Added'!$I$30</f>
        <v>2.7011487511912897E-3</v>
      </c>
      <c r="F28">
        <f t="shared" si="0"/>
        <v>3.5925278390844155E-3</v>
      </c>
      <c r="K28" s="6" t="s">
        <v>258</v>
      </c>
      <c r="L28">
        <f>ROUND(L2*L$24,6)</f>
        <v>2.3000880000000001</v>
      </c>
      <c r="M28">
        <f>ROUND(M2*M$24,6)</f>
        <v>5.1283000000000002E-2</v>
      </c>
      <c r="N28">
        <f t="shared" ref="N28:AA28" si="4">ROUND(N2*N$24,6)</f>
        <v>0</v>
      </c>
      <c r="O28">
        <f t="shared" si="4"/>
        <v>0.68657199999999996</v>
      </c>
      <c r="P28">
        <f t="shared" si="4"/>
        <v>11.016545000000001</v>
      </c>
      <c r="Q28">
        <f t="shared" si="4"/>
        <v>13.581987</v>
      </c>
      <c r="R28">
        <f t="shared" si="4"/>
        <v>2.0660280000000002</v>
      </c>
      <c r="S28">
        <f t="shared" si="4"/>
        <v>1.9158000000000001E-2</v>
      </c>
      <c r="T28">
        <f t="shared" si="4"/>
        <v>2.6899999999999998E-4</v>
      </c>
      <c r="U28">
        <f t="shared" si="4"/>
        <v>2.1180000000000001E-3</v>
      </c>
      <c r="V28">
        <f t="shared" si="4"/>
        <v>2.3580700000000001</v>
      </c>
      <c r="W28">
        <f t="shared" si="4"/>
        <v>1.2014009999999999</v>
      </c>
      <c r="X28">
        <f t="shared" si="4"/>
        <v>0.53180099999999997</v>
      </c>
      <c r="Y28">
        <f t="shared" si="4"/>
        <v>0.406669</v>
      </c>
      <c r="Z28">
        <f t="shared" si="4"/>
        <v>0</v>
      </c>
      <c r="AA28">
        <f t="shared" si="4"/>
        <v>1.893308</v>
      </c>
    </row>
    <row r="29" spans="1:27">
      <c r="A29">
        <v>443</v>
      </c>
      <c r="B29">
        <v>0.93</v>
      </c>
      <c r="C29">
        <f>'Value Added'!E75</f>
        <v>17282</v>
      </c>
      <c r="D29" s="1" t="s">
        <v>264</v>
      </c>
      <c r="E29">
        <f>C29/'Value Added'!$I$30</f>
        <v>1.9680123405601967E-3</v>
      </c>
      <c r="F29">
        <f t="shared" si="0"/>
        <v>1.830251476720983E-3</v>
      </c>
      <c r="K29" s="6" t="s">
        <v>259</v>
      </c>
      <c r="L29">
        <f t="shared" ref="L29:AA43" si="5">ROUND(L3*L$24,6)</f>
        <v>3.6353999999999997E-2</v>
      </c>
      <c r="M29">
        <f t="shared" si="5"/>
        <v>12.746605000000001</v>
      </c>
      <c r="N29">
        <f t="shared" si="5"/>
        <v>23.374157</v>
      </c>
      <c r="O29">
        <f t="shared" si="5"/>
        <v>5.1429429999999998</v>
      </c>
      <c r="P29">
        <f t="shared" si="5"/>
        <v>7.3601E-2</v>
      </c>
      <c r="Q29">
        <f t="shared" si="5"/>
        <v>60.467553000000002</v>
      </c>
      <c r="R29">
        <f t="shared" si="5"/>
        <v>5.1790999999999997E-2</v>
      </c>
      <c r="S29">
        <f t="shared" si="5"/>
        <v>1.0780289999999999</v>
      </c>
      <c r="T29">
        <f t="shared" si="5"/>
        <v>3.8835000000000001E-2</v>
      </c>
      <c r="U29">
        <f t="shared" si="5"/>
        <v>0.37265599999999999</v>
      </c>
      <c r="V29">
        <f t="shared" si="5"/>
        <v>1.035226</v>
      </c>
      <c r="W29">
        <f t="shared" si="5"/>
        <v>0.55449499999999996</v>
      </c>
      <c r="X29">
        <f t="shared" si="5"/>
        <v>0.14697399999999999</v>
      </c>
      <c r="Y29">
        <f t="shared" si="5"/>
        <v>0.73638599999999999</v>
      </c>
      <c r="Z29">
        <f t="shared" si="5"/>
        <v>0.11733</v>
      </c>
      <c r="AA29">
        <f t="shared" si="5"/>
        <v>21.305914000000001</v>
      </c>
    </row>
    <row r="30" spans="1:27">
      <c r="A30">
        <v>444</v>
      </c>
      <c r="B30">
        <v>1.29</v>
      </c>
      <c r="C30">
        <f>'Value Added'!E76</f>
        <v>54167</v>
      </c>
      <c r="D30" s="1" t="s">
        <v>264</v>
      </c>
      <c r="E30">
        <f>C30/'Value Added'!$I$30</f>
        <v>6.1683441992318126E-3</v>
      </c>
      <c r="F30">
        <f t="shared" si="0"/>
        <v>7.9571640170090392E-3</v>
      </c>
      <c r="K30" s="6" t="s">
        <v>260</v>
      </c>
      <c r="L30">
        <f t="shared" si="5"/>
        <v>5.9311999999999997E-2</v>
      </c>
      <c r="M30">
        <f t="shared" si="5"/>
        <v>0.94585900000000001</v>
      </c>
      <c r="N30">
        <f t="shared" si="5"/>
        <v>1.2776069999999999</v>
      </c>
      <c r="O30">
        <f t="shared" si="5"/>
        <v>0.84729900000000002</v>
      </c>
      <c r="P30">
        <f t="shared" si="5"/>
        <v>0.31466300000000003</v>
      </c>
      <c r="Q30">
        <f t="shared" si="5"/>
        <v>11.183434</v>
      </c>
      <c r="R30">
        <f t="shared" si="5"/>
        <v>9.5772720000000007</v>
      </c>
      <c r="S30">
        <f t="shared" si="5"/>
        <v>1.553437</v>
      </c>
      <c r="T30">
        <f t="shared" si="5"/>
        <v>0.41582400000000003</v>
      </c>
      <c r="U30">
        <f t="shared" si="5"/>
        <v>5.7723250000000004</v>
      </c>
      <c r="V30">
        <f t="shared" si="5"/>
        <v>10.538902</v>
      </c>
      <c r="W30">
        <f t="shared" si="5"/>
        <v>29.241887999999999</v>
      </c>
      <c r="X30">
        <f t="shared" si="5"/>
        <v>6.1661919999999997</v>
      </c>
      <c r="Y30">
        <f t="shared" si="5"/>
        <v>1.827275</v>
      </c>
      <c r="Z30">
        <f t="shared" si="5"/>
        <v>1.0676190000000001</v>
      </c>
      <c r="AA30">
        <f t="shared" si="5"/>
        <v>13.078215999999999</v>
      </c>
    </row>
    <row r="31" spans="1:27">
      <c r="A31">
        <v>445</v>
      </c>
      <c r="B31">
        <v>1.01</v>
      </c>
      <c r="C31">
        <f>'Value Added'!E77</f>
        <v>97035</v>
      </c>
      <c r="D31" s="1" t="s">
        <v>264</v>
      </c>
      <c r="E31">
        <f>C31/'Value Added'!$I$30</f>
        <v>1.1049998696114957E-2</v>
      </c>
      <c r="F31">
        <f t="shared" si="0"/>
        <v>1.1160498683076107E-2</v>
      </c>
      <c r="K31" s="6" t="s">
        <v>261</v>
      </c>
      <c r="L31">
        <f t="shared" si="5"/>
        <v>8.4698999999999997E-2</v>
      </c>
      <c r="M31">
        <f t="shared" si="5"/>
        <v>2.5631599999999999</v>
      </c>
      <c r="N31">
        <f t="shared" si="5"/>
        <v>4.5871589999999998</v>
      </c>
      <c r="O31">
        <f t="shared" si="5"/>
        <v>0.13131399999999999</v>
      </c>
      <c r="P31">
        <f t="shared" si="5"/>
        <v>0.10291400000000001</v>
      </c>
      <c r="Q31">
        <f t="shared" si="5"/>
        <v>4.6719359999999996</v>
      </c>
      <c r="R31">
        <f t="shared" si="5"/>
        <v>5.090433</v>
      </c>
      <c r="S31">
        <f t="shared" si="5"/>
        <v>3.1708219999999998</v>
      </c>
      <c r="T31">
        <f t="shared" si="5"/>
        <v>0.60933599999999999</v>
      </c>
      <c r="U31">
        <f t="shared" si="5"/>
        <v>18.462743</v>
      </c>
      <c r="V31">
        <f t="shared" si="5"/>
        <v>6.44536</v>
      </c>
      <c r="W31">
        <f t="shared" si="5"/>
        <v>1.2014860000000001</v>
      </c>
      <c r="X31">
        <f t="shared" si="5"/>
        <v>2.556962</v>
      </c>
      <c r="Y31">
        <f t="shared" si="5"/>
        <v>0.63365099999999996</v>
      </c>
      <c r="Z31">
        <f t="shared" si="5"/>
        <v>0.89002700000000001</v>
      </c>
      <c r="AA31">
        <f t="shared" si="5"/>
        <v>116.210795</v>
      </c>
    </row>
    <row r="32" spans="1:27">
      <c r="A32">
        <v>446</v>
      </c>
      <c r="B32">
        <v>0.77</v>
      </c>
      <c r="C32">
        <f>'Value Added'!E78</f>
        <v>31226</v>
      </c>
      <c r="D32" s="1" t="s">
        <v>264</v>
      </c>
      <c r="E32">
        <f>C32/'Value Added'!$I$30</f>
        <v>3.5559051814797308E-3</v>
      </c>
      <c r="F32">
        <f t="shared" si="0"/>
        <v>2.7380469897393929E-3</v>
      </c>
      <c r="K32" s="6" t="s">
        <v>262</v>
      </c>
      <c r="L32">
        <f t="shared" si="5"/>
        <v>5.9137000000000002E-2</v>
      </c>
      <c r="M32">
        <f t="shared" si="5"/>
        <v>0</v>
      </c>
      <c r="N32">
        <f t="shared" si="5"/>
        <v>0</v>
      </c>
      <c r="O32">
        <f t="shared" si="5"/>
        <v>0</v>
      </c>
      <c r="P32">
        <f t="shared" si="5"/>
        <v>0.94981400000000005</v>
      </c>
      <c r="Q32">
        <f t="shared" si="5"/>
        <v>0.38058799999999998</v>
      </c>
      <c r="R32">
        <f t="shared" si="5"/>
        <v>6.2520999999999993E-2</v>
      </c>
      <c r="S32">
        <f t="shared" si="5"/>
        <v>6.5599999999999999E-3</v>
      </c>
      <c r="T32">
        <f t="shared" si="5"/>
        <v>2.1670000000000001E-3</v>
      </c>
      <c r="U32">
        <f t="shared" si="5"/>
        <v>0</v>
      </c>
      <c r="V32">
        <f t="shared" si="5"/>
        <v>3.0047160000000002</v>
      </c>
      <c r="W32">
        <f t="shared" si="5"/>
        <v>4.3501779999999997</v>
      </c>
      <c r="X32">
        <f t="shared" si="5"/>
        <v>1.9790289999999999</v>
      </c>
      <c r="Y32">
        <f t="shared" si="5"/>
        <v>0.489236</v>
      </c>
      <c r="Z32">
        <f t="shared" si="5"/>
        <v>0.93351399999999995</v>
      </c>
      <c r="AA32">
        <f t="shared" si="5"/>
        <v>1.5457529999999999</v>
      </c>
    </row>
    <row r="33" spans="1:28">
      <c r="A33">
        <v>323</v>
      </c>
      <c r="B33">
        <v>0.86</v>
      </c>
      <c r="C33">
        <f>'Value Added'!E67</f>
        <v>17471</v>
      </c>
      <c r="D33" s="1" t="s">
        <v>263</v>
      </c>
      <c r="E33">
        <f>C33/'Value Added'!$I$30</f>
        <v>1.9895349844883232E-3</v>
      </c>
      <c r="F33">
        <f t="shared" si="0"/>
        <v>1.7110000866599579E-3</v>
      </c>
      <c r="K33" s="6" t="s">
        <v>263</v>
      </c>
      <c r="L33">
        <f t="shared" si="5"/>
        <v>0.62373100000000004</v>
      </c>
      <c r="M33">
        <f t="shared" si="5"/>
        <v>8.2735179999999993</v>
      </c>
      <c r="N33">
        <f t="shared" si="5"/>
        <v>7.3026090000000003</v>
      </c>
      <c r="O33">
        <f t="shared" si="5"/>
        <v>69.801096999999999</v>
      </c>
      <c r="P33">
        <f t="shared" si="5"/>
        <v>2.0499700000000001</v>
      </c>
      <c r="Q33">
        <f t="shared" si="5"/>
        <v>207.65604200000001</v>
      </c>
      <c r="R33">
        <f t="shared" si="5"/>
        <v>23.391936000000001</v>
      </c>
      <c r="S33">
        <f t="shared" si="5"/>
        <v>27.773786000000001</v>
      </c>
      <c r="T33">
        <f t="shared" si="5"/>
        <v>6.9982040000000003</v>
      </c>
      <c r="U33">
        <f t="shared" si="5"/>
        <v>2.6856979999999999</v>
      </c>
      <c r="V33">
        <f t="shared" si="5"/>
        <v>65.306875000000005</v>
      </c>
      <c r="W33">
        <f t="shared" si="5"/>
        <v>21.420376000000001</v>
      </c>
      <c r="X33">
        <f t="shared" si="5"/>
        <v>35.195202000000002</v>
      </c>
      <c r="Y33">
        <f t="shared" si="5"/>
        <v>4.5064140000000004</v>
      </c>
      <c r="Z33">
        <f t="shared" si="5"/>
        <v>7.8861829999999999</v>
      </c>
      <c r="AA33">
        <f t="shared" si="5"/>
        <v>70.337495000000004</v>
      </c>
    </row>
    <row r="34" spans="1:28">
      <c r="A34">
        <v>324</v>
      </c>
      <c r="B34" s="1">
        <v>1</v>
      </c>
      <c r="D34" s="1" t="s">
        <v>263</v>
      </c>
      <c r="E34">
        <f>C34/'Value Added'!$I$30</f>
        <v>0</v>
      </c>
      <c r="F34">
        <f t="shared" si="0"/>
        <v>0</v>
      </c>
      <c r="K34" s="6" t="s">
        <v>264</v>
      </c>
      <c r="L34">
        <f t="shared" si="5"/>
        <v>0.122957</v>
      </c>
      <c r="M34">
        <f t="shared" si="5"/>
        <v>0.65456000000000003</v>
      </c>
      <c r="N34">
        <f t="shared" si="5"/>
        <v>0.64647900000000003</v>
      </c>
      <c r="O34">
        <f t="shared" si="5"/>
        <v>14.06711</v>
      </c>
      <c r="P34">
        <f t="shared" si="5"/>
        <v>0.61285699999999999</v>
      </c>
      <c r="Q34">
        <f t="shared" si="5"/>
        <v>14.320062</v>
      </c>
      <c r="R34">
        <f t="shared" si="5"/>
        <v>6.6741390000000003</v>
      </c>
      <c r="S34">
        <f t="shared" si="5"/>
        <v>2.6059860000000001</v>
      </c>
      <c r="T34">
        <f t="shared" si="5"/>
        <v>1.365416</v>
      </c>
      <c r="U34">
        <f t="shared" si="5"/>
        <v>0.281941</v>
      </c>
      <c r="V34">
        <f t="shared" si="5"/>
        <v>7.6929470000000002</v>
      </c>
      <c r="W34">
        <f t="shared" si="5"/>
        <v>3.2377910000000001</v>
      </c>
      <c r="X34">
        <f t="shared" si="5"/>
        <v>4.0432240000000004</v>
      </c>
      <c r="Y34">
        <f t="shared" si="5"/>
        <v>0.826901</v>
      </c>
      <c r="Z34">
        <f t="shared" si="5"/>
        <v>0.82216299999999998</v>
      </c>
      <c r="AA34">
        <f t="shared" si="5"/>
        <v>5.4501169999999997</v>
      </c>
    </row>
    <row r="35" spans="1:28">
      <c r="A35">
        <v>325</v>
      </c>
      <c r="B35" s="1">
        <v>0.7</v>
      </c>
      <c r="C35">
        <f>'Value Added'!E69</f>
        <v>63840</v>
      </c>
      <c r="D35" s="1" t="s">
        <v>263</v>
      </c>
      <c r="E35">
        <f>C35/'Value Added'!$I$30</f>
        <v>7.2698708379448536E-3</v>
      </c>
      <c r="F35">
        <f t="shared" si="0"/>
        <v>5.0889095865613975E-3</v>
      </c>
      <c r="K35" s="6" t="s">
        <v>265</v>
      </c>
      <c r="L35">
        <f t="shared" si="5"/>
        <v>0.28289199999999998</v>
      </c>
      <c r="M35">
        <f t="shared" si="5"/>
        <v>3.6519200000000001</v>
      </c>
      <c r="N35">
        <f t="shared" si="5"/>
        <v>9.6303809999999999</v>
      </c>
      <c r="O35">
        <f t="shared" si="5"/>
        <v>9.935041</v>
      </c>
      <c r="P35">
        <f t="shared" si="5"/>
        <v>1.560138</v>
      </c>
      <c r="Q35">
        <f t="shared" si="5"/>
        <v>30.588929</v>
      </c>
      <c r="R35">
        <f t="shared" si="5"/>
        <v>39.401403999999999</v>
      </c>
      <c r="S35">
        <f t="shared" si="5"/>
        <v>28.443348</v>
      </c>
      <c r="T35">
        <f t="shared" si="5"/>
        <v>2.8598979999999998</v>
      </c>
      <c r="U35">
        <f t="shared" si="5"/>
        <v>3.610808</v>
      </c>
      <c r="V35">
        <f t="shared" si="5"/>
        <v>29.990514000000001</v>
      </c>
      <c r="W35">
        <f t="shared" si="5"/>
        <v>11.398975999999999</v>
      </c>
      <c r="X35">
        <f t="shared" si="5"/>
        <v>9.5421040000000001</v>
      </c>
      <c r="Y35">
        <f t="shared" si="5"/>
        <v>5.1324550000000002</v>
      </c>
      <c r="Z35">
        <f t="shared" si="5"/>
        <v>3.2330399999999999</v>
      </c>
      <c r="AA35">
        <f t="shared" si="5"/>
        <v>61.973604000000002</v>
      </c>
    </row>
    <row r="36" spans="1:28">
      <c r="A36">
        <v>326</v>
      </c>
      <c r="B36" s="1">
        <v>1.57</v>
      </c>
      <c r="C36">
        <f>'Value Added'!E70</f>
        <v>72992</v>
      </c>
      <c r="D36" s="1" t="s">
        <v>263</v>
      </c>
      <c r="E36">
        <f>C36/'Value Added'!$I$30</f>
        <v>8.3120678603269237E-3</v>
      </c>
      <c r="F36">
        <f t="shared" si="0"/>
        <v>1.3049946540713271E-2</v>
      </c>
      <c r="K36" s="6" t="s">
        <v>266</v>
      </c>
      <c r="L36">
        <f t="shared" si="5"/>
        <v>4.5300000000000001E-4</v>
      </c>
      <c r="M36">
        <f t="shared" si="5"/>
        <v>1.1309E-2</v>
      </c>
      <c r="N36">
        <f t="shared" si="5"/>
        <v>1.1233999999999999E-2</v>
      </c>
      <c r="O36">
        <f t="shared" si="5"/>
        <v>8.5083000000000006E-2</v>
      </c>
      <c r="P36">
        <f t="shared" si="5"/>
        <v>2.2950000000000002E-3</v>
      </c>
      <c r="Q36">
        <f t="shared" si="5"/>
        <v>0.13572899999999999</v>
      </c>
      <c r="R36">
        <f t="shared" si="5"/>
        <v>0.60019299999999998</v>
      </c>
      <c r="S36">
        <f t="shared" si="5"/>
        <v>6.2810000000000005E-2</v>
      </c>
      <c r="T36">
        <f t="shared" si="5"/>
        <v>2.1327509999999998</v>
      </c>
      <c r="U36">
        <f t="shared" si="5"/>
        <v>0.19120200000000001</v>
      </c>
      <c r="V36">
        <f t="shared" si="5"/>
        <v>1.1090260000000001</v>
      </c>
      <c r="W36">
        <f t="shared" si="5"/>
        <v>0.61018399999999995</v>
      </c>
      <c r="X36">
        <f t="shared" si="5"/>
        <v>0.48810500000000001</v>
      </c>
      <c r="Y36">
        <f t="shared" si="5"/>
        <v>8.9346999999999996E-2</v>
      </c>
      <c r="Z36">
        <f t="shared" si="5"/>
        <v>0.17786099999999999</v>
      </c>
      <c r="AA36">
        <f t="shared" si="5"/>
        <v>0.89468999999999999</v>
      </c>
    </row>
    <row r="37" spans="1:28">
      <c r="A37">
        <v>327</v>
      </c>
      <c r="B37" s="1">
        <v>0.81</v>
      </c>
      <c r="C37">
        <f>'Value Added'!E49</f>
        <v>20446</v>
      </c>
      <c r="D37" s="1" t="s">
        <v>263</v>
      </c>
      <c r="E37">
        <f>C37/'Value Added'!$I$30</f>
        <v>2.3283173426162356E-3</v>
      </c>
      <c r="F37">
        <f t="shared" si="0"/>
        <v>1.885937047519151E-3</v>
      </c>
      <c r="K37" s="6" t="s">
        <v>267</v>
      </c>
      <c r="L37">
        <f t="shared" si="5"/>
        <v>1.687E-2</v>
      </c>
      <c r="M37">
        <f t="shared" si="5"/>
        <v>0.14096800000000001</v>
      </c>
      <c r="N37">
        <f t="shared" si="5"/>
        <v>0.30512099999999998</v>
      </c>
      <c r="O37">
        <f t="shared" si="5"/>
        <v>0.32759500000000003</v>
      </c>
      <c r="P37">
        <f t="shared" si="5"/>
        <v>1.3174999999999999E-2</v>
      </c>
      <c r="Q37">
        <f t="shared" si="5"/>
        <v>0.66898400000000002</v>
      </c>
      <c r="R37">
        <f t="shared" si="5"/>
        <v>6.6795210000000003</v>
      </c>
      <c r="S37">
        <f t="shared" si="5"/>
        <v>0.65831399999999995</v>
      </c>
      <c r="T37">
        <f t="shared" si="5"/>
        <v>0.39836500000000002</v>
      </c>
      <c r="U37">
        <f t="shared" si="5"/>
        <v>9.4632690000000004</v>
      </c>
      <c r="V37">
        <f t="shared" si="5"/>
        <v>8.0956250000000001</v>
      </c>
      <c r="W37">
        <f t="shared" si="5"/>
        <v>5.994796</v>
      </c>
      <c r="X37">
        <f t="shared" si="5"/>
        <v>7.5408220000000004</v>
      </c>
      <c r="Y37">
        <f t="shared" si="5"/>
        <v>1.40611</v>
      </c>
      <c r="Z37">
        <f t="shared" si="5"/>
        <v>2.0143680000000002</v>
      </c>
      <c r="AA37">
        <f t="shared" si="5"/>
        <v>3.7413530000000002</v>
      </c>
    </row>
    <row r="38" spans="1:28">
      <c r="A38">
        <v>331</v>
      </c>
      <c r="B38" s="1">
        <v>0.19</v>
      </c>
      <c r="D38" s="1" t="s">
        <v>263</v>
      </c>
      <c r="E38">
        <f>C38/'Value Added'!$I$30</f>
        <v>0</v>
      </c>
      <c r="F38">
        <f t="shared" si="0"/>
        <v>0</v>
      </c>
      <c r="K38" s="6" t="s">
        <v>268</v>
      </c>
      <c r="L38">
        <f t="shared" si="5"/>
        <v>0.13098499999999999</v>
      </c>
      <c r="M38">
        <f t="shared" si="5"/>
        <v>5.9231369999999997</v>
      </c>
      <c r="N38">
        <f t="shared" si="5"/>
        <v>5.4171750000000003</v>
      </c>
      <c r="O38">
        <f t="shared" si="5"/>
        <v>13.596602000000001</v>
      </c>
      <c r="P38">
        <f t="shared" si="5"/>
        <v>1.203344</v>
      </c>
      <c r="Q38">
        <f t="shared" si="5"/>
        <v>43.131735999999997</v>
      </c>
      <c r="R38">
        <f t="shared" si="5"/>
        <v>103.268558</v>
      </c>
      <c r="S38">
        <f t="shared" si="5"/>
        <v>12.736143</v>
      </c>
      <c r="T38">
        <f t="shared" si="5"/>
        <v>11.497882000000001</v>
      </c>
      <c r="U38">
        <f t="shared" si="5"/>
        <v>26.532004000000001</v>
      </c>
      <c r="V38">
        <f t="shared" si="5"/>
        <v>159.23233500000001</v>
      </c>
      <c r="W38">
        <f t="shared" si="5"/>
        <v>34.763894999999998</v>
      </c>
      <c r="X38">
        <f t="shared" si="5"/>
        <v>61.447411000000002</v>
      </c>
      <c r="Y38">
        <f t="shared" si="5"/>
        <v>15.582894</v>
      </c>
      <c r="Z38">
        <f t="shared" si="5"/>
        <v>9.7481580000000001</v>
      </c>
      <c r="AA38">
        <f t="shared" si="5"/>
        <v>82.415774999999996</v>
      </c>
    </row>
    <row r="39" spans="1:28">
      <c r="A39">
        <v>332</v>
      </c>
      <c r="B39" s="1">
        <v>0.38</v>
      </c>
      <c r="C39">
        <f>'Value Added'!E51</f>
        <v>42116</v>
      </c>
      <c r="D39" s="1" t="s">
        <v>263</v>
      </c>
      <c r="E39">
        <f>C39/'Value Added'!$I$30</f>
        <v>4.7960194268622412E-3</v>
      </c>
      <c r="F39">
        <f t="shared" si="0"/>
        <v>1.8224873822076516E-3</v>
      </c>
      <c r="K39" s="6" t="s">
        <v>269</v>
      </c>
      <c r="L39">
        <f t="shared" si="5"/>
        <v>1.4822E-2</v>
      </c>
      <c r="M39">
        <f t="shared" si="5"/>
        <v>4.0000000000000003E-5</v>
      </c>
      <c r="N39">
        <f t="shared" si="5"/>
        <v>7.5792999999999999E-2</v>
      </c>
      <c r="O39">
        <f t="shared" si="5"/>
        <v>8.7069999999999995E-3</v>
      </c>
      <c r="P39">
        <f t="shared" si="5"/>
        <v>0</v>
      </c>
      <c r="Q39">
        <f t="shared" si="5"/>
        <v>5.8688999999999998E-2</v>
      </c>
      <c r="R39">
        <f t="shared" si="5"/>
        <v>5.2926359999999999</v>
      </c>
      <c r="S39">
        <f t="shared" si="5"/>
        <v>2.2047000000000001E-2</v>
      </c>
      <c r="T39">
        <f t="shared" si="5"/>
        <v>7.6757000000000006E-2</v>
      </c>
      <c r="U39">
        <f t="shared" si="5"/>
        <v>7.3159999999999996E-3</v>
      </c>
      <c r="V39">
        <f t="shared" si="5"/>
        <v>0.82132499999999997</v>
      </c>
      <c r="W39">
        <f t="shared" si="5"/>
        <v>9.3311539999999997</v>
      </c>
      <c r="X39">
        <f t="shared" si="5"/>
        <v>9.4320000000000001E-2</v>
      </c>
      <c r="Y39">
        <f t="shared" si="5"/>
        <v>1.633338</v>
      </c>
      <c r="Z39">
        <f t="shared" si="5"/>
        <v>0</v>
      </c>
      <c r="AA39">
        <f t="shared" si="5"/>
        <v>3.7023540000000001</v>
      </c>
    </row>
    <row r="40" spans="1:28">
      <c r="A40">
        <v>333</v>
      </c>
      <c r="B40" s="1">
        <v>2.2999999999999998</v>
      </c>
      <c r="C40">
        <f>'Value Added'!E52</f>
        <v>202776</v>
      </c>
      <c r="D40" s="1" t="s">
        <v>263</v>
      </c>
      <c r="E40">
        <f>C40/'Value Added'!$I$30</f>
        <v>2.3091405529998523E-2</v>
      </c>
      <c r="F40">
        <f t="shared" si="0"/>
        <v>5.3110232718996599E-2</v>
      </c>
      <c r="K40" s="6" t="s">
        <v>270</v>
      </c>
      <c r="L40">
        <f t="shared" si="5"/>
        <v>0</v>
      </c>
      <c r="M40">
        <f t="shared" si="5"/>
        <v>0</v>
      </c>
      <c r="N40">
        <f t="shared" si="5"/>
        <v>0</v>
      </c>
      <c r="O40">
        <f t="shared" si="5"/>
        <v>0</v>
      </c>
      <c r="P40">
        <f t="shared" si="5"/>
        <v>0</v>
      </c>
      <c r="Q40">
        <f t="shared" si="5"/>
        <v>0</v>
      </c>
      <c r="R40">
        <f t="shared" si="5"/>
        <v>0</v>
      </c>
      <c r="S40">
        <f t="shared" si="5"/>
        <v>0</v>
      </c>
      <c r="T40">
        <f t="shared" si="5"/>
        <v>0</v>
      </c>
      <c r="U40">
        <f t="shared" si="5"/>
        <v>0</v>
      </c>
      <c r="V40">
        <f t="shared" si="5"/>
        <v>9.7400000000000004E-4</v>
      </c>
      <c r="W40">
        <f t="shared" si="5"/>
        <v>0</v>
      </c>
      <c r="X40">
        <f t="shared" si="5"/>
        <v>0.200428</v>
      </c>
      <c r="Y40">
        <f t="shared" si="5"/>
        <v>9.3599999999999998E-4</v>
      </c>
      <c r="Z40">
        <f t="shared" si="5"/>
        <v>0</v>
      </c>
      <c r="AA40">
        <f t="shared" si="5"/>
        <v>0.24091099999999999</v>
      </c>
    </row>
    <row r="41" spans="1:28">
      <c r="A41">
        <v>334</v>
      </c>
      <c r="B41" s="1">
        <v>3.62</v>
      </c>
      <c r="C41">
        <f>'Value Added'!E53</f>
        <v>509277</v>
      </c>
      <c r="D41" s="1" t="s">
        <v>263</v>
      </c>
      <c r="E41">
        <f>C41/'Value Added'!$I$30</f>
        <v>5.799464302531393E-2</v>
      </c>
      <c r="F41">
        <f t="shared" si="0"/>
        <v>0.20994060775163642</v>
      </c>
      <c r="K41" s="6" t="s">
        <v>271</v>
      </c>
      <c r="L41">
        <f t="shared" si="5"/>
        <v>8.0040000000000007E-3</v>
      </c>
      <c r="M41">
        <f t="shared" si="5"/>
        <v>2.3538E-2</v>
      </c>
      <c r="N41">
        <f t="shared" si="5"/>
        <v>0.231266</v>
      </c>
      <c r="O41">
        <f t="shared" si="5"/>
        <v>0.23707400000000001</v>
      </c>
      <c r="P41">
        <f t="shared" si="5"/>
        <v>2.9073000000000002E-2</v>
      </c>
      <c r="Q41">
        <f t="shared" si="5"/>
        <v>1.2436799999999999</v>
      </c>
      <c r="R41">
        <f t="shared" si="5"/>
        <v>3.3831609999999999</v>
      </c>
      <c r="S41">
        <f t="shared" si="5"/>
        <v>0.39802799999999999</v>
      </c>
      <c r="T41">
        <f t="shared" si="5"/>
        <v>9.9310139999999993</v>
      </c>
      <c r="U41">
        <f t="shared" si="5"/>
        <v>1.304386</v>
      </c>
      <c r="V41">
        <f t="shared" si="5"/>
        <v>10.116478000000001</v>
      </c>
      <c r="W41">
        <f t="shared" si="5"/>
        <v>4.9390859999999996</v>
      </c>
      <c r="X41">
        <f t="shared" si="5"/>
        <v>1.8943540000000001</v>
      </c>
      <c r="Y41">
        <f t="shared" si="5"/>
        <v>28.211914</v>
      </c>
      <c r="Z41">
        <f t="shared" si="5"/>
        <v>0.78290400000000004</v>
      </c>
      <c r="AA41">
        <f t="shared" si="5"/>
        <v>4.9428169999999998</v>
      </c>
    </row>
    <row r="42" spans="1:28">
      <c r="A42">
        <v>335</v>
      </c>
      <c r="B42" s="1">
        <v>0.44</v>
      </c>
      <c r="C42">
        <f>'Value Added'!E54</f>
        <v>14305</v>
      </c>
      <c r="D42" s="1" t="s">
        <v>263</v>
      </c>
      <c r="E42">
        <f>C42/'Value Added'!$I$30</f>
        <v>1.629002229586484E-3</v>
      </c>
      <c r="F42">
        <f t="shared" si="0"/>
        <v>7.1676098101805291E-4</v>
      </c>
      <c r="K42" s="6" t="s">
        <v>272</v>
      </c>
      <c r="L42">
        <f t="shared" si="5"/>
        <v>0</v>
      </c>
      <c r="M42">
        <f t="shared" si="5"/>
        <v>0</v>
      </c>
      <c r="N42">
        <f t="shared" si="5"/>
        <v>0</v>
      </c>
      <c r="O42">
        <f t="shared" si="5"/>
        <v>0</v>
      </c>
      <c r="P42">
        <f t="shared" si="5"/>
        <v>0</v>
      </c>
      <c r="Q42">
        <f t="shared" si="5"/>
        <v>0</v>
      </c>
      <c r="R42">
        <f t="shared" si="5"/>
        <v>1.2E-5</v>
      </c>
      <c r="S42">
        <f t="shared" si="5"/>
        <v>0</v>
      </c>
      <c r="T42">
        <f t="shared" si="5"/>
        <v>0</v>
      </c>
      <c r="U42">
        <f t="shared" si="5"/>
        <v>0</v>
      </c>
      <c r="V42">
        <f t="shared" si="5"/>
        <v>0</v>
      </c>
      <c r="W42">
        <f t="shared" si="5"/>
        <v>0</v>
      </c>
      <c r="X42">
        <f t="shared" si="5"/>
        <v>0</v>
      </c>
      <c r="Y42">
        <f t="shared" si="5"/>
        <v>0</v>
      </c>
      <c r="Z42">
        <f t="shared" si="5"/>
        <v>0</v>
      </c>
      <c r="AA42">
        <f t="shared" si="5"/>
        <v>3.9220000000000001E-3</v>
      </c>
    </row>
    <row r="43" spans="1:28">
      <c r="A43">
        <v>336</v>
      </c>
      <c r="B43" s="1">
        <v>7.0000000000000007E-2</v>
      </c>
      <c r="D43" s="1" t="s">
        <v>263</v>
      </c>
      <c r="E43">
        <f>C43/'Value Added'!$I$30</f>
        <v>0</v>
      </c>
      <c r="F43">
        <f t="shared" si="0"/>
        <v>0</v>
      </c>
      <c r="K43" s="7" t="s">
        <v>273</v>
      </c>
      <c r="L43">
        <f t="shared" si="5"/>
        <v>0</v>
      </c>
      <c r="M43">
        <f>ROUND(M17*M$24,6)</f>
        <v>0</v>
      </c>
      <c r="N43">
        <f t="shared" ref="N43:AA43" si="6">ROUND(N17*N$24,6)</f>
        <v>0</v>
      </c>
      <c r="O43">
        <f t="shared" si="6"/>
        <v>0</v>
      </c>
      <c r="P43">
        <f t="shared" si="6"/>
        <v>0</v>
      </c>
      <c r="Q43">
        <f t="shared" si="6"/>
        <v>0</v>
      </c>
      <c r="R43">
        <f t="shared" si="6"/>
        <v>0</v>
      </c>
      <c r="S43">
        <f t="shared" si="6"/>
        <v>0</v>
      </c>
      <c r="T43">
        <f t="shared" si="6"/>
        <v>0</v>
      </c>
      <c r="U43">
        <f t="shared" si="6"/>
        <v>0</v>
      </c>
      <c r="V43">
        <f t="shared" si="6"/>
        <v>0</v>
      </c>
      <c r="W43">
        <f t="shared" si="6"/>
        <v>0</v>
      </c>
      <c r="X43">
        <f t="shared" si="6"/>
        <v>0</v>
      </c>
      <c r="Y43">
        <f t="shared" si="6"/>
        <v>0</v>
      </c>
      <c r="Z43">
        <f t="shared" si="6"/>
        <v>0</v>
      </c>
      <c r="AA43">
        <f t="shared" si="6"/>
        <v>0</v>
      </c>
    </row>
    <row r="44" spans="1:28">
      <c r="A44">
        <v>533</v>
      </c>
      <c r="B44" s="1">
        <v>0.26</v>
      </c>
      <c r="C44">
        <f>'Value Added'!E113</f>
        <v>890</v>
      </c>
      <c r="D44" s="1" t="s">
        <v>268</v>
      </c>
      <c r="E44">
        <f>C44/'Value Added'!$I$30</f>
        <v>1.0135001638112344E-4</v>
      </c>
      <c r="F44">
        <f t="shared" si="0"/>
        <v>2.6351004259092095E-5</v>
      </c>
    </row>
    <row r="45" spans="1:28">
      <c r="A45">
        <v>541</v>
      </c>
      <c r="B45" s="1">
        <v>1.22</v>
      </c>
      <c r="C45">
        <f>'Value Added'!E114</f>
        <v>949189</v>
      </c>
      <c r="D45" s="1" t="s">
        <v>268</v>
      </c>
      <c r="E45">
        <f>C45/'Value Added'!$I$30</f>
        <v>0.10809024797615974</v>
      </c>
      <c r="F45">
        <f t="shared" si="0"/>
        <v>0.13187010253091488</v>
      </c>
    </row>
    <row r="46" spans="1:28">
      <c r="A46">
        <v>551</v>
      </c>
      <c r="B46" s="1">
        <v>0.38</v>
      </c>
      <c r="C46">
        <f>'Value Added'!E115</f>
        <v>108209</v>
      </c>
      <c r="D46" s="1" t="s">
        <v>268</v>
      </c>
      <c r="E46">
        <f>C46/'Value Added'!$I$30</f>
        <v>1.2322453845601107E-2</v>
      </c>
      <c r="F46">
        <f t="shared" si="0"/>
        <v>4.6825324613284204E-3</v>
      </c>
      <c r="L46" t="s">
        <v>667</v>
      </c>
      <c r="M46" t="s">
        <v>1402</v>
      </c>
      <c r="N46" t="s">
        <v>1403</v>
      </c>
      <c r="P46" t="s">
        <v>1411</v>
      </c>
      <c r="W46" t="s">
        <v>667</v>
      </c>
      <c r="X46" t="s">
        <v>1402</v>
      </c>
      <c r="Y46" t="s">
        <v>1403</v>
      </c>
    </row>
    <row r="47" spans="1:28">
      <c r="A47">
        <v>561</v>
      </c>
      <c r="B47" s="1">
        <v>1.1599999999999999</v>
      </c>
      <c r="C47">
        <f>'Value Added'!E117</f>
        <v>366505</v>
      </c>
      <c r="D47" s="1" t="s">
        <v>268</v>
      </c>
      <c r="E47">
        <f>C47/'Value Added'!$I$30</f>
        <v>4.1736278375015333E-2</v>
      </c>
      <c r="F47">
        <f t="shared" si="0"/>
        <v>4.8414082915017781E-2</v>
      </c>
      <c r="K47" s="6" t="s">
        <v>258</v>
      </c>
      <c r="L47">
        <f>'BEA Empl'!$G$44*LAIO!AA28</f>
        <v>0.17882023989480306</v>
      </c>
      <c r="M47">
        <f>AA28*'BEA Empl'!$G$45</f>
        <v>0.97739549402549875</v>
      </c>
      <c r="N47">
        <f>AA28*'BEA Empl'!$G$46</f>
        <v>0.73709226607969813</v>
      </c>
      <c r="P47">
        <f>L47/$L$64</f>
        <v>6.2865671841046036E-4</v>
      </c>
      <c r="Q47">
        <f>M47/$M$64</f>
        <v>6.2865671841046047E-4</v>
      </c>
      <c r="R47">
        <f>N47/$N$62</f>
        <v>4.8829693395490642E-3</v>
      </c>
      <c r="T47" t="s">
        <v>1412</v>
      </c>
      <c r="U47">
        <f>T63*V63</f>
        <v>20.48026672645765</v>
      </c>
      <c r="W47">
        <f>$U$47*P47</f>
        <v>1.2875057272425808E-2</v>
      </c>
      <c r="X47">
        <f>$U$48*Q47</f>
        <v>0.14720007007039937</v>
      </c>
      <c r="Y47">
        <f>$AB$47*R47</f>
        <v>8.7933987144381678E-2</v>
      </c>
      <c r="AB47">
        <v>18.008302127185232</v>
      </c>
    </row>
    <row r="48" spans="1:28">
      <c r="A48">
        <v>562</v>
      </c>
      <c r="B48" s="1">
        <v>0.82</v>
      </c>
      <c r="C48">
        <f>'Value Added'!E118</f>
        <v>17057</v>
      </c>
      <c r="D48" s="1" t="s">
        <v>268</v>
      </c>
      <c r="E48">
        <f>C48/'Value Added'!$I$30</f>
        <v>1.9423901454076657E-3</v>
      </c>
      <c r="F48">
        <f t="shared" si="0"/>
        <v>1.5927599192342857E-3</v>
      </c>
      <c r="K48" s="6" t="s">
        <v>259</v>
      </c>
      <c r="L48">
        <f>'BEA Empl'!$G$44*LAIO!AA29</f>
        <v>2.012313185523984</v>
      </c>
      <c r="M48">
        <f>AA29*'BEA Empl'!$G$45</f>
        <v>10.998899460465381</v>
      </c>
      <c r="N48">
        <f>AA29*'BEA Empl'!$G$46</f>
        <v>8.294701354010634</v>
      </c>
      <c r="P48" s="8">
        <f t="shared" ref="P48:P61" si="7">L48/$L$64</f>
        <v>7.0744464070164421E-3</v>
      </c>
      <c r="Q48" s="8">
        <f t="shared" ref="Q48:Q61" si="8">M48/$M$64</f>
        <v>7.074446407016443E-3</v>
      </c>
      <c r="R48" s="8">
        <f t="shared" ref="R48:R61" si="9">N48/$N$62</f>
        <v>5.494939271004462E-2</v>
      </c>
      <c r="T48" t="s">
        <v>1413</v>
      </c>
      <c r="U48">
        <f>V64</f>
        <v>234.15015820174528</v>
      </c>
      <c r="W48" s="8">
        <f t="shared" ref="W48:W61" si="10">$U$47*P48</f>
        <v>0.14488654935772671</v>
      </c>
      <c r="X48" s="8">
        <f t="shared" ref="X48:X61" si="11">$U$48*Q48</f>
        <v>1.6564827453926687</v>
      </c>
      <c r="Y48" s="8">
        <f t="shared" ref="Y48:Y61" si="12">$AB$47*R48</f>
        <v>0.98954526562783318</v>
      </c>
    </row>
    <row r="49" spans="1:25">
      <c r="A49">
        <v>611</v>
      </c>
      <c r="B49" s="1">
        <v>0.53</v>
      </c>
      <c r="D49" s="1" t="s">
        <v>269</v>
      </c>
      <c r="E49">
        <f>C49/'Value Added'!$I$30</f>
        <v>0</v>
      </c>
      <c r="F49">
        <f t="shared" si="0"/>
        <v>0</v>
      </c>
      <c r="K49" s="6" t="s">
        <v>260</v>
      </c>
      <c r="L49">
        <f>'BEA Empl'!$G$44*LAIO!AA30</f>
        <v>1.2352188458064146</v>
      </c>
      <c r="M49">
        <f>AA30*'BEA Empl'!$G$45</f>
        <v>6.7514579710708356</v>
      </c>
      <c r="N49">
        <f>AA30*'BEA Empl'!$G$46</f>
        <v>5.091539183122749</v>
      </c>
      <c r="P49" s="8">
        <f t="shared" si="7"/>
        <v>4.3425096990152559E-3</v>
      </c>
      <c r="Q49" s="8">
        <f t="shared" si="8"/>
        <v>4.3425096990152567E-3</v>
      </c>
      <c r="R49" s="8">
        <f t="shared" si="9"/>
        <v>3.3729603289058101E-2</v>
      </c>
      <c r="T49" t="s">
        <v>1414</v>
      </c>
      <c r="U49">
        <f>T65</f>
        <v>1172.4876939888816</v>
      </c>
      <c r="W49" s="8">
        <f t="shared" si="10"/>
        <v>8.8935756898061769E-2</v>
      </c>
      <c r="X49" s="8">
        <f t="shared" si="11"/>
        <v>1.0167993330170357</v>
      </c>
      <c r="Y49" s="8">
        <f t="shared" si="12"/>
        <v>0.60741288665945903</v>
      </c>
    </row>
    <row r="50" spans="1:25">
      <c r="A50">
        <v>621</v>
      </c>
      <c r="B50" s="1">
        <v>1.06</v>
      </c>
      <c r="C50">
        <f>'Value Added'!E121</f>
        <v>555195</v>
      </c>
      <c r="D50" s="1" t="s">
        <v>268</v>
      </c>
      <c r="E50">
        <f>C50/'Value Added'!$I$30</f>
        <v>6.3223620612042494E-2</v>
      </c>
      <c r="F50">
        <f t="shared" si="0"/>
        <v>6.7017037848765046E-2</v>
      </c>
      <c r="K50" s="6" t="s">
        <v>261</v>
      </c>
      <c r="L50">
        <f>'BEA Empl'!$G$44*LAIO!AA31</f>
        <v>10.97594381910697</v>
      </c>
      <c r="M50">
        <f>AA31*'BEA Empl'!$G$45</f>
        <v>59.992303096020805</v>
      </c>
      <c r="N50">
        <f>AA31*'BEA Empl'!$G$46</f>
        <v>45.242548084872226</v>
      </c>
      <c r="P50" s="8">
        <f t="shared" si="7"/>
        <v>3.8586799944103516E-2</v>
      </c>
      <c r="Q50" s="8">
        <f t="shared" si="8"/>
        <v>3.8586799944103523E-2</v>
      </c>
      <c r="R50" s="8">
        <f t="shared" si="9"/>
        <v>0.29971549737793418</v>
      </c>
      <c r="W50" s="8">
        <f t="shared" si="10"/>
        <v>0.79026795497570113</v>
      </c>
      <c r="X50" s="8">
        <f t="shared" si="11"/>
        <v>9.0351053114109359</v>
      </c>
      <c r="Y50" s="8">
        <f t="shared" si="12"/>
        <v>5.3973672289814321</v>
      </c>
    </row>
    <row r="51" spans="1:25">
      <c r="A51">
        <v>622</v>
      </c>
      <c r="B51" s="1">
        <v>1</v>
      </c>
      <c r="D51" s="1" t="s">
        <v>270</v>
      </c>
      <c r="E51">
        <f>C51/'Value Added'!$I$30</f>
        <v>0</v>
      </c>
      <c r="F51">
        <f t="shared" si="0"/>
        <v>0</v>
      </c>
      <c r="K51" s="6" t="s">
        <v>262</v>
      </c>
      <c r="L51">
        <f>'BEA Empl'!$G$44*LAIO!AA32</f>
        <v>0.14599416591389858</v>
      </c>
      <c r="M51">
        <f>AA32*'BEA Empl'!$G$45</f>
        <v>0.79797477065347877</v>
      </c>
      <c r="N51">
        <f>AA32*'BEA Empl'!$G$46</f>
        <v>0.60178406343262247</v>
      </c>
      <c r="P51" s="8">
        <f t="shared" si="7"/>
        <v>5.1325405504710499E-4</v>
      </c>
      <c r="Q51" s="8">
        <f t="shared" si="8"/>
        <v>5.132540550471051E-4</v>
      </c>
      <c r="R51" s="8">
        <f t="shared" si="9"/>
        <v>3.9866014961728279E-3</v>
      </c>
      <c r="W51" s="8">
        <f t="shared" si="10"/>
        <v>1.0511579945800688E-2</v>
      </c>
      <c r="X51" s="8">
        <f t="shared" si="11"/>
        <v>0.12017851818696694</v>
      </c>
      <c r="Y51" s="8">
        <f t="shared" si="12"/>
        <v>7.1791924203768967E-2</v>
      </c>
    </row>
    <row r="52" spans="1:25">
      <c r="A52">
        <v>623</v>
      </c>
      <c r="B52" s="1">
        <v>0.95</v>
      </c>
      <c r="C52">
        <f>'Value Added'!E123</f>
        <v>101408</v>
      </c>
      <c r="D52" s="1" t="s">
        <v>270</v>
      </c>
      <c r="E52">
        <f>C52/'Value Added'!$I$30</f>
        <v>1.1547980293457265E-2</v>
      </c>
      <c r="F52">
        <f t="shared" si="0"/>
        <v>1.0970581278784402E-2</v>
      </c>
      <c r="K52" s="6" t="s">
        <v>263</v>
      </c>
      <c r="L52">
        <f>'BEA Empl'!$G$44*LAIO!AA33</f>
        <v>6.6432760699788469</v>
      </c>
      <c r="M52">
        <f>AA33*'BEA Empl'!$G$45</f>
        <v>36.310811909124688</v>
      </c>
      <c r="N52">
        <f>AA33*'BEA Empl'!$G$46</f>
        <v>27.383407020896463</v>
      </c>
      <c r="P52" s="8">
        <f t="shared" si="7"/>
        <v>2.3354963264250808E-2</v>
      </c>
      <c r="Q52" s="8">
        <f t="shared" si="8"/>
        <v>2.3354963264250808E-2</v>
      </c>
      <c r="R52" s="8">
        <f t="shared" si="9"/>
        <v>0.18140515516000866</v>
      </c>
      <c r="W52" s="8">
        <f t="shared" si="10"/>
        <v>0.47831587703847656</v>
      </c>
      <c r="X52" s="8">
        <f t="shared" si="11"/>
        <v>5.4685683431202765</v>
      </c>
      <c r="Y52" s="8">
        <f t="shared" si="12"/>
        <v>3.2667988415503508</v>
      </c>
    </row>
    <row r="53" spans="1:25">
      <c r="A53">
        <v>624</v>
      </c>
      <c r="B53" s="1">
        <v>1</v>
      </c>
      <c r="D53" s="1" t="s">
        <v>270</v>
      </c>
      <c r="E53">
        <f>C53/'Value Added'!$I$30</f>
        <v>0</v>
      </c>
      <c r="F53">
        <f t="shared" si="0"/>
        <v>0</v>
      </c>
      <c r="K53" s="6" t="s">
        <v>264</v>
      </c>
      <c r="L53">
        <f>'BEA Empl'!$G$44*LAIO!AA34</f>
        <v>0.51475577634211878</v>
      </c>
      <c r="M53">
        <f>AA34*'BEA Empl'!$G$45</f>
        <v>2.8135516237779425</v>
      </c>
      <c r="N53">
        <f>AA34*'BEA Empl'!$G$46</f>
        <v>2.121809599879938</v>
      </c>
      <c r="P53" s="8">
        <f t="shared" si="7"/>
        <v>1.8096647075769303E-3</v>
      </c>
      <c r="Q53" s="8">
        <f t="shared" si="8"/>
        <v>1.8096647075769307E-3</v>
      </c>
      <c r="R53" s="8">
        <f t="shared" si="9"/>
        <v>1.4056220228275127E-2</v>
      </c>
      <c r="W53" s="8">
        <f t="shared" si="10"/>
        <v>3.706241589663252E-2</v>
      </c>
      <c r="X53" s="8">
        <f t="shared" si="11"/>
        <v>0.42373327757125345</v>
      </c>
      <c r="Y53" s="8">
        <f t="shared" si="12"/>
        <v>0.25312866063703104</v>
      </c>
    </row>
    <row r="54" spans="1:25">
      <c r="A54">
        <v>447</v>
      </c>
      <c r="B54" s="1">
        <v>0.95</v>
      </c>
      <c r="C54">
        <f>'Value Added'!E79</f>
        <v>22782</v>
      </c>
      <c r="D54" s="1" t="s">
        <v>381</v>
      </c>
      <c r="E54">
        <f>C54/'Value Added'!$I$30</f>
        <v>2.5943326665109597E-3</v>
      </c>
      <c r="F54">
        <f t="shared" si="0"/>
        <v>2.4646160331854117E-3</v>
      </c>
      <c r="K54" s="6" t="s">
        <v>265</v>
      </c>
      <c r="L54">
        <f>'BEA Empl'!$G$44*LAIO!AA35</f>
        <v>5.8533184956834949</v>
      </c>
      <c r="M54">
        <f>AA35*'BEA Empl'!$G$45</f>
        <v>31.993062564633238</v>
      </c>
      <c r="N54">
        <f>AA35*'BEA Empl'!$G$46</f>
        <v>24.127222939683268</v>
      </c>
      <c r="P54" s="8">
        <f t="shared" si="7"/>
        <v>2.0577804836143607E-2</v>
      </c>
      <c r="Q54" s="8">
        <f t="shared" si="8"/>
        <v>2.0577804836143611E-2</v>
      </c>
      <c r="R54" s="8">
        <f t="shared" si="9"/>
        <v>0.1598341147839418</v>
      </c>
      <c r="W54" s="8">
        <f t="shared" si="10"/>
        <v>0.42143893168921126</v>
      </c>
      <c r="X54" s="8">
        <f t="shared" si="11"/>
        <v>4.818296257827666</v>
      </c>
      <c r="Y54" s="8">
        <f t="shared" si="12"/>
        <v>2.8783410292604277</v>
      </c>
    </row>
    <row r="55" spans="1:25">
      <c r="A55">
        <v>448</v>
      </c>
      <c r="B55" s="1">
        <v>1.22</v>
      </c>
      <c r="C55">
        <f>'Value Added'!E80</f>
        <v>36078</v>
      </c>
      <c r="D55" s="1" t="s">
        <v>264</v>
      </c>
      <c r="E55">
        <f>C55/'Value Added'!$I$30</f>
        <v>4.1084335853912033E-3</v>
      </c>
      <c r="F55">
        <f t="shared" si="0"/>
        <v>5.0122889741772677E-3</v>
      </c>
      <c r="K55" s="6" t="s">
        <v>266</v>
      </c>
      <c r="L55">
        <f>'BEA Empl'!$G$44*LAIO!AA36</f>
        <v>8.4502194271339551E-2</v>
      </c>
      <c r="M55">
        <f>AA36*'BEA Empl'!$G$45</f>
        <v>0.46187201160596875</v>
      </c>
      <c r="N55">
        <f>AA36*'BEA Empl'!$G$46</f>
        <v>0.34831579412269165</v>
      </c>
      <c r="P55" s="8">
        <f t="shared" si="7"/>
        <v>2.9707415771478007E-4</v>
      </c>
      <c r="Q55" s="8">
        <f t="shared" si="8"/>
        <v>2.9707415771478013E-4</v>
      </c>
      <c r="R55" s="8">
        <f t="shared" si="9"/>
        <v>2.3074660004611782E-3</v>
      </c>
      <c r="W55" s="8">
        <f t="shared" si="10"/>
        <v>6.0841579875364421E-3</v>
      </c>
      <c r="X55" s="8">
        <f t="shared" si="11"/>
        <v>6.9559961026566003E-2</v>
      </c>
      <c r="Y55" s="8">
        <f t="shared" si="12"/>
        <v>4.1553544884512635E-2</v>
      </c>
    </row>
    <row r="56" spans="1:25">
      <c r="A56">
        <v>451</v>
      </c>
      <c r="B56" s="1">
        <v>2.4700000000000002</v>
      </c>
      <c r="C56">
        <f>'Value Added'!E81</f>
        <v>35127</v>
      </c>
      <c r="D56" s="1" t="s">
        <v>264</v>
      </c>
      <c r="E56">
        <f>C56/'Value Added'!$I$30</f>
        <v>4.0001371072131715E-3</v>
      </c>
      <c r="F56">
        <f t="shared" si="0"/>
        <v>9.880338654816535E-3</v>
      </c>
      <c r="K56" s="6" t="s">
        <v>267</v>
      </c>
      <c r="L56">
        <f>'BEA Empl'!$G$44*LAIO!AA37</f>
        <v>0.35336545400491681</v>
      </c>
      <c r="M56">
        <f>AA37*'BEA Empl'!$G$45</f>
        <v>1.9314245562575036</v>
      </c>
      <c r="N56">
        <f>AA37*'BEA Empl'!$G$46</f>
        <v>1.4565629897375794</v>
      </c>
      <c r="P56" s="8">
        <f t="shared" si="7"/>
        <v>1.2422842450331014E-3</v>
      </c>
      <c r="Q56" s="8">
        <f t="shared" si="8"/>
        <v>1.2422842450331016E-3</v>
      </c>
      <c r="R56" s="8">
        <f t="shared" si="9"/>
        <v>9.6492023418429072E-3</v>
      </c>
      <c r="W56" s="8">
        <f t="shared" si="10"/>
        <v>2.544231268835399E-2</v>
      </c>
      <c r="X56" s="8">
        <f t="shared" si="11"/>
        <v>0.29088105250603646</v>
      </c>
      <c r="Y56" s="8">
        <f t="shared" si="12"/>
        <v>0.17376575105825035</v>
      </c>
    </row>
    <row r="57" spans="1:25">
      <c r="A57">
        <v>452</v>
      </c>
      <c r="B57" s="1">
        <v>1.22</v>
      </c>
      <c r="C57">
        <f>'Value Added'!E82</f>
        <v>93240</v>
      </c>
      <c r="D57" s="1" t="s">
        <v>264</v>
      </c>
      <c r="E57">
        <f>C57/'Value Added'!$I$30</f>
        <v>1.0617837671208932E-2</v>
      </c>
      <c r="F57">
        <f t="shared" si="0"/>
        <v>1.2953761958874897E-2</v>
      </c>
      <c r="K57" s="6" t="s">
        <v>268</v>
      </c>
      <c r="L57">
        <f>'BEA Empl'!$G$44*LAIO!AA38</f>
        <v>7.7840523869418554</v>
      </c>
      <c r="M57">
        <f>AA38*'BEA Empl'!$G$45</f>
        <v>42.546065997512997</v>
      </c>
      <c r="N57">
        <f>AA38*'BEA Empl'!$G$46</f>
        <v>32.085656615545133</v>
      </c>
      <c r="P57" s="8">
        <f t="shared" si="7"/>
        <v>2.7365452771949864E-2</v>
      </c>
      <c r="Q57" s="8">
        <f t="shared" si="8"/>
        <v>2.7365452771949867E-2</v>
      </c>
      <c r="R57" s="8">
        <f t="shared" si="9"/>
        <v>0.21255585589886813</v>
      </c>
      <c r="W57" s="8">
        <f t="shared" si="10"/>
        <v>0.5604517718598131</v>
      </c>
      <c r="X57" s="8">
        <f t="shared" si="11"/>
        <v>6.4076250958144501</v>
      </c>
      <c r="Y57" s="8">
        <f t="shared" si="12"/>
        <v>3.8277700719292644</v>
      </c>
    </row>
    <row r="58" spans="1:25">
      <c r="A58">
        <v>453</v>
      </c>
      <c r="B58" s="1">
        <v>1.75</v>
      </c>
      <c r="C58">
        <f>'Value Added'!E83</f>
        <v>41382</v>
      </c>
      <c r="D58" s="1" t="s">
        <v>264</v>
      </c>
      <c r="E58">
        <f>C58/'Value Added'!$I$30</f>
        <v>4.7124341324535392E-3</v>
      </c>
      <c r="F58">
        <f t="shared" si="0"/>
        <v>8.2467597317936944E-3</v>
      </c>
      <c r="K58" s="6" t="s">
        <v>269</v>
      </c>
      <c r="L58">
        <f>'BEA Empl'!$G$44*LAIO!AA39</f>
        <v>0.34968205408495801</v>
      </c>
      <c r="M58">
        <f>AA39*'BEA Empl'!$G$45</f>
        <v>1.9112918325424504</v>
      </c>
      <c r="N58">
        <f>AA39*'BEA Empl'!$G$46</f>
        <v>1.4413801133725916</v>
      </c>
      <c r="P58" s="8">
        <f t="shared" si="7"/>
        <v>1.2293349608377727E-3</v>
      </c>
      <c r="Q58" s="8">
        <f t="shared" si="8"/>
        <v>1.229334960837773E-3</v>
      </c>
      <c r="R58" s="8">
        <f t="shared" si="9"/>
        <v>9.548621284100018E-3</v>
      </c>
      <c r="W58" s="8">
        <f t="shared" si="10"/>
        <v>2.5177107894116955E-2</v>
      </c>
      <c r="X58" s="8">
        <f t="shared" si="11"/>
        <v>0.28784897556310091</v>
      </c>
      <c r="Y58" s="8">
        <f t="shared" si="12"/>
        <v>0.17195445698214454</v>
      </c>
    </row>
    <row r="59" spans="1:25">
      <c r="A59">
        <v>454</v>
      </c>
      <c r="B59" s="1">
        <v>0.8</v>
      </c>
      <c r="C59">
        <f>'Value Added'!E84</f>
        <v>19696</v>
      </c>
      <c r="D59" s="1" t="s">
        <v>264</v>
      </c>
      <c r="E59">
        <f>C59/'Value Added'!$I$30</f>
        <v>2.2429100254411317E-3</v>
      </c>
      <c r="F59">
        <f t="shared" si="0"/>
        <v>1.7943280203529055E-3</v>
      </c>
      <c r="K59" s="6" t="s">
        <v>270</v>
      </c>
      <c r="L59">
        <f>'BEA Empl'!$G$44*LAIO!AA40</f>
        <v>2.2753700303012978E-2</v>
      </c>
      <c r="M59">
        <f>AA40*'BEA Empl'!$G$45</f>
        <v>0.12436715307872619</v>
      </c>
      <c r="N59">
        <f>AA40*'BEA Empl'!$G$46</f>
        <v>9.3790146618260822E-2</v>
      </c>
      <c r="P59" s="8">
        <f t="shared" si="7"/>
        <v>7.9992435826068664E-5</v>
      </c>
      <c r="Q59" s="8">
        <f t="shared" si="8"/>
        <v>7.9992435826068678E-5</v>
      </c>
      <c r="R59" s="8">
        <f t="shared" si="9"/>
        <v>6.2132575711934068E-4</v>
      </c>
      <c r="W59" s="8">
        <f t="shared" si="10"/>
        <v>1.6382664218169329E-3</v>
      </c>
      <c r="X59" s="8">
        <f t="shared" si="11"/>
        <v>1.8730241503616938E-2</v>
      </c>
      <c r="Y59" s="8">
        <f t="shared" si="12"/>
        <v>1.1189021953607197E-2</v>
      </c>
    </row>
    <row r="60" spans="1:25">
      <c r="A60">
        <v>481</v>
      </c>
      <c r="B60" s="1">
        <v>0.06</v>
      </c>
      <c r="C60">
        <f>'Value Added'!E86</f>
        <v>2724</v>
      </c>
      <c r="D60" s="1" t="s">
        <v>265</v>
      </c>
      <c r="E60">
        <f>C60/'Value Added'!$I$30</f>
        <v>3.1019937597997777E-4</v>
      </c>
      <c r="F60">
        <f t="shared" si="0"/>
        <v>1.8611962558798667E-5</v>
      </c>
      <c r="K60" s="6" t="s">
        <v>271</v>
      </c>
      <c r="L60">
        <f>'BEA Empl'!$G$44*LAIO!AA41</f>
        <v>0.46684201497913214</v>
      </c>
      <c r="M60">
        <f>AA41*'BEA Empl'!$G$45</f>
        <v>2.5516646333257098</v>
      </c>
      <c r="N60">
        <f>AA41*'BEA Empl'!$G$46</f>
        <v>1.9243103516951574</v>
      </c>
      <c r="P60" s="8">
        <f t="shared" si="7"/>
        <v>1.6412200840663202E-3</v>
      </c>
      <c r="Q60" s="8">
        <f t="shared" si="8"/>
        <v>1.6412200840663202E-3</v>
      </c>
      <c r="R60" s="8">
        <f t="shared" si="9"/>
        <v>1.2747859229455476E-2</v>
      </c>
      <c r="W60" s="8">
        <f t="shared" si="10"/>
        <v>3.3612625078497486E-2</v>
      </c>
      <c r="X60" s="8">
        <f t="shared" si="11"/>
        <v>0.38429194232801056</v>
      </c>
      <c r="Y60" s="8">
        <f t="shared" si="12"/>
        <v>0.22956730047886093</v>
      </c>
    </row>
    <row r="61" spans="1:25">
      <c r="A61">
        <v>482</v>
      </c>
      <c r="B61" s="1">
        <v>1</v>
      </c>
      <c r="D61" s="1" t="s">
        <v>265</v>
      </c>
      <c r="E61">
        <f>C61/'Value Added'!$I$30</f>
        <v>0</v>
      </c>
      <c r="F61">
        <f t="shared" si="0"/>
        <v>0</v>
      </c>
      <c r="K61" s="6" t="s">
        <v>272</v>
      </c>
      <c r="L61">
        <f>'BEA Empl'!$G$44*LAIO!AA42</f>
        <v>3.7042730547138532E-4</v>
      </c>
      <c r="M61">
        <f>AA42*'BEA Empl'!$G$45</f>
        <v>2.0246812074781314E-3</v>
      </c>
      <c r="N61">
        <f>AA42*'BEA Empl'!$G$46</f>
        <v>1.5268914870504831E-3</v>
      </c>
      <c r="P61" s="8">
        <f t="shared" si="7"/>
        <v>1.3022665354003817E-6</v>
      </c>
      <c r="Q61" s="8">
        <f t="shared" si="8"/>
        <v>1.3022665354003817E-6</v>
      </c>
      <c r="R61" s="8">
        <f t="shared" si="9"/>
        <v>1.0115103168481532E-5</v>
      </c>
      <c r="W61" s="8">
        <f t="shared" si="10"/>
        <v>2.6670765993939722E-5</v>
      </c>
      <c r="X61" s="8">
        <f t="shared" si="11"/>
        <v>3.049259152848381E-4</v>
      </c>
      <c r="Y61" s="8">
        <f t="shared" si="12"/>
        <v>1.8215583390566404E-4</v>
      </c>
    </row>
    <row r="62" spans="1:25">
      <c r="A62">
        <v>483</v>
      </c>
      <c r="B62" s="1">
        <v>1</v>
      </c>
      <c r="D62" s="1" t="s">
        <v>265</v>
      </c>
      <c r="E62">
        <f>C62/'Value Added'!$I$30</f>
        <v>0</v>
      </c>
      <c r="F62">
        <f t="shared" si="0"/>
        <v>0</v>
      </c>
      <c r="L62">
        <f>SUM(L47:L61)</f>
        <v>36.621208830141214</v>
      </c>
      <c r="M62" s="8">
        <f t="shared" ref="M62:N62" si="13">SUM(M47:M61)</f>
        <v>200.16416775530269</v>
      </c>
      <c r="N62" s="8">
        <f t="shared" si="13"/>
        <v>150.95164741455608</v>
      </c>
      <c r="P62" s="8"/>
      <c r="Q62" s="8"/>
      <c r="R62" s="8">
        <f>SUM(R47:R61)</f>
        <v>0.99999999999999989</v>
      </c>
      <c r="Y62" s="8">
        <f>SUM(Y47:Y61)</f>
        <v>18.008302127185232</v>
      </c>
    </row>
    <row r="63" spans="1:25">
      <c r="A63">
        <v>484</v>
      </c>
      <c r="B63" s="1">
        <v>0.47</v>
      </c>
      <c r="C63">
        <f>'Value Added'!E89</f>
        <v>42230</v>
      </c>
      <c r="D63" s="1" t="s">
        <v>265</v>
      </c>
      <c r="E63">
        <f>C63/'Value Added'!$I$30</f>
        <v>4.8090013390728568E-3</v>
      </c>
      <c r="F63">
        <f t="shared" si="0"/>
        <v>2.2602306293642428E-3</v>
      </c>
      <c r="T63">
        <f>SAM!BF54</f>
        <v>284.4481489785785</v>
      </c>
      <c r="V63">
        <v>7.1999999999999995E-2</v>
      </c>
    </row>
    <row r="64" spans="1:25">
      <c r="A64">
        <v>485</v>
      </c>
      <c r="B64" s="1">
        <v>0.51</v>
      </c>
      <c r="C64">
        <f>'Value Added'!E90</f>
        <v>8935</v>
      </c>
      <c r="D64" s="1" t="s">
        <v>265</v>
      </c>
      <c r="E64">
        <f>C64/'Value Added'!$I$30</f>
        <v>1.0174858386127392E-3</v>
      </c>
      <c r="F64">
        <f t="shared" si="0"/>
        <v>5.1891777769249702E-4</v>
      </c>
      <c r="L64">
        <v>284.44814897857873</v>
      </c>
      <c r="M64">
        <v>1554.7364171925399</v>
      </c>
      <c r="N64">
        <v>1172.4876939888816</v>
      </c>
      <c r="T64">
        <v>780.50052733915095</v>
      </c>
      <c r="V64">
        <f>T64*0.3</f>
        <v>234.15015820174528</v>
      </c>
    </row>
    <row r="65" spans="1:20">
      <c r="A65">
        <v>486</v>
      </c>
      <c r="B65" s="1">
        <v>1</v>
      </c>
      <c r="D65" s="1" t="s">
        <v>265</v>
      </c>
      <c r="E65">
        <f>C65/'Value Added'!$I$30</f>
        <v>0</v>
      </c>
      <c r="F65">
        <f t="shared" si="0"/>
        <v>0</v>
      </c>
      <c r="T65">
        <f>SAM!BF56</f>
        <v>1172.4876939888816</v>
      </c>
    </row>
    <row r="66" spans="1:20">
      <c r="A66">
        <v>487</v>
      </c>
      <c r="B66">
        <v>0.74</v>
      </c>
      <c r="C66">
        <f>'Value Added'!E92</f>
        <v>517</v>
      </c>
      <c r="D66" s="1" t="s">
        <v>265</v>
      </c>
      <c r="E66">
        <f>C66/'Value Added'!$I$30</f>
        <v>5.88741106393717E-5</v>
      </c>
      <c r="F66">
        <f t="shared" si="0"/>
        <v>4.3566841873135057E-5</v>
      </c>
    </row>
    <row r="67" spans="1:20">
      <c r="A67">
        <v>488</v>
      </c>
      <c r="B67">
        <v>0.39</v>
      </c>
      <c r="C67">
        <f>'Value Added'!E93</f>
        <v>17888</v>
      </c>
      <c r="D67" s="1" t="s">
        <v>265</v>
      </c>
      <c r="E67">
        <f>C67/'Value Added'!$I$30</f>
        <v>2.037021452837681E-3</v>
      </c>
      <c r="F67">
        <f t="shared" ref="F67:F94" si="14">E67*B67</f>
        <v>7.9443836660669559E-4</v>
      </c>
    </row>
    <row r="68" spans="1:20">
      <c r="A68">
        <v>491</v>
      </c>
      <c r="B68">
        <v>0.76</v>
      </c>
      <c r="D68" s="1" t="s">
        <v>265</v>
      </c>
      <c r="E68">
        <f>C68/'Value Added'!$I$30</f>
        <v>0</v>
      </c>
      <c r="F68">
        <f t="shared" si="14"/>
        <v>0</v>
      </c>
    </row>
    <row r="69" spans="1:20">
      <c r="A69">
        <v>492</v>
      </c>
      <c r="B69">
        <v>0.56000000000000005</v>
      </c>
      <c r="C69">
        <f>'Value Added'!E94</f>
        <v>15232</v>
      </c>
      <c r="D69" s="1" t="s">
        <v>265</v>
      </c>
      <c r="E69">
        <f>C69/'Value Added'!$I$30</f>
        <v>1.7345656736149125E-3</v>
      </c>
      <c r="F69">
        <f t="shared" si="14"/>
        <v>9.7135677722435111E-4</v>
      </c>
    </row>
    <row r="70" spans="1:20">
      <c r="A70">
        <v>493</v>
      </c>
      <c r="B70" s="1">
        <v>1</v>
      </c>
      <c r="D70" s="1" t="s">
        <v>268</v>
      </c>
      <c r="E70">
        <f>C70/'Value Added'!$I$30</f>
        <v>0</v>
      </c>
      <c r="F70">
        <f t="shared" si="14"/>
        <v>0</v>
      </c>
    </row>
    <row r="71" spans="1:20">
      <c r="A71">
        <v>511</v>
      </c>
      <c r="B71" s="1">
        <v>1.56</v>
      </c>
      <c r="C71">
        <f>'Value Added'!E97</f>
        <v>79922</v>
      </c>
      <c r="D71" s="1" t="s">
        <v>266</v>
      </c>
      <c r="E71">
        <f>C71/'Value Added'!$I$30</f>
        <v>9.1012314710248836E-3</v>
      </c>
      <c r="F71">
        <f t="shared" si="14"/>
        <v>1.4197921094798819E-2</v>
      </c>
    </row>
    <row r="72" spans="1:20">
      <c r="A72">
        <v>512</v>
      </c>
      <c r="B72" s="1">
        <v>0.55000000000000004</v>
      </c>
      <c r="C72">
        <f>'Value Added'!E98</f>
        <v>5149</v>
      </c>
      <c r="D72" s="1" t="s">
        <v>266</v>
      </c>
      <c r="E72">
        <f>C72/'Value Added'!$I$30</f>
        <v>5.863497015128141E-4</v>
      </c>
      <c r="F72">
        <f t="shared" si="14"/>
        <v>3.2249233583204779E-4</v>
      </c>
    </row>
    <row r="73" spans="1:20">
      <c r="A73">
        <v>515</v>
      </c>
      <c r="B73" s="1">
        <v>0.56999999999999995</v>
      </c>
      <c r="C73">
        <f>'Value Added'!E99</f>
        <v>25907</v>
      </c>
      <c r="D73" s="1" t="s">
        <v>266</v>
      </c>
      <c r="E73">
        <f>C73/'Value Added'!$I$30</f>
        <v>2.9501964880738929E-3</v>
      </c>
      <c r="F73">
        <f t="shared" si="14"/>
        <v>1.6816119982021188E-3</v>
      </c>
    </row>
    <row r="74" spans="1:20">
      <c r="A74">
        <v>516</v>
      </c>
      <c r="B74" s="1">
        <v>1</v>
      </c>
      <c r="D74" s="1" t="s">
        <v>266</v>
      </c>
      <c r="E74">
        <f>C74/'Value Added'!$I$30</f>
        <v>0</v>
      </c>
      <c r="F74">
        <f t="shared" si="14"/>
        <v>0</v>
      </c>
    </row>
    <row r="75" spans="1:20">
      <c r="A75">
        <v>517</v>
      </c>
      <c r="B75" s="1">
        <v>0.52</v>
      </c>
      <c r="C75">
        <f>'Value Added'!E101</f>
        <v>37629</v>
      </c>
      <c r="D75" s="1" t="s">
        <v>266</v>
      </c>
      <c r="E75">
        <f>C75/'Value Added'!$I$30</f>
        <v>4.2850559173093191E-3</v>
      </c>
      <c r="F75">
        <f t="shared" si="14"/>
        <v>2.2282290770008458E-3</v>
      </c>
    </row>
    <row r="76" spans="1:20">
      <c r="A76">
        <v>518</v>
      </c>
      <c r="B76" s="1">
        <v>1.98</v>
      </c>
      <c r="C76">
        <f>'Value Added'!E102</f>
        <v>34221</v>
      </c>
      <c r="D76" s="1" t="s">
        <v>266</v>
      </c>
      <c r="E76">
        <f>C76/'Value Added'!$I$30</f>
        <v>3.8969650680656461E-3</v>
      </c>
      <c r="F76">
        <f t="shared" si="14"/>
        <v>7.7159908347699795E-3</v>
      </c>
    </row>
    <row r="77" spans="1:20">
      <c r="A77">
        <v>519</v>
      </c>
      <c r="B77" s="1">
        <v>0.23</v>
      </c>
      <c r="C77">
        <f>'Value Added'!E103</f>
        <v>4776</v>
      </c>
      <c r="D77" s="1" t="s">
        <v>266</v>
      </c>
      <c r="E77">
        <f>C77/'Value Added'!$I$30</f>
        <v>5.4387379577106238E-4</v>
      </c>
      <c r="F77">
        <f t="shared" si="14"/>
        <v>1.2509097302734436E-4</v>
      </c>
    </row>
    <row r="78" spans="1:20">
      <c r="A78">
        <v>521</v>
      </c>
      <c r="B78" s="1">
        <v>1</v>
      </c>
      <c r="D78" s="1" t="s">
        <v>267</v>
      </c>
      <c r="E78">
        <f>C78/'Value Added'!$I$30</f>
        <v>0</v>
      </c>
      <c r="F78">
        <f t="shared" si="14"/>
        <v>0</v>
      </c>
    </row>
    <row r="79" spans="1:20">
      <c r="A79">
        <v>522</v>
      </c>
      <c r="B79" s="1">
        <v>0.8</v>
      </c>
      <c r="C79">
        <f>'Value Added'!E106</f>
        <v>144623</v>
      </c>
      <c r="D79" s="1" t="s">
        <v>267</v>
      </c>
      <c r="E79">
        <f>C79/'Value Added'!$I$30</f>
        <v>1.6469149909086756E-2</v>
      </c>
      <c r="F79">
        <f t="shared" si="14"/>
        <v>1.3175319927269405E-2</v>
      </c>
    </row>
    <row r="80" spans="1:20">
      <c r="A80">
        <v>523</v>
      </c>
      <c r="B80" s="1">
        <v>1</v>
      </c>
      <c r="D80" s="1" t="s">
        <v>267</v>
      </c>
      <c r="E80">
        <f>C80/'Value Added'!$I$30</f>
        <v>0</v>
      </c>
      <c r="F80">
        <f t="shared" si="14"/>
        <v>0</v>
      </c>
    </row>
    <row r="81" spans="1:6">
      <c r="A81">
        <v>524</v>
      </c>
      <c r="B81" s="1">
        <v>0.43</v>
      </c>
      <c r="C81">
        <f>'Value Added'!E108</f>
        <v>66310</v>
      </c>
      <c r="D81" s="1" t="s">
        <v>267</v>
      </c>
      <c r="E81">
        <f>C81/'Value Added'!$I$30</f>
        <v>7.5511456025081965E-3</v>
      </c>
      <c r="F81">
        <f t="shared" si="14"/>
        <v>3.2469926090785244E-3</v>
      </c>
    </row>
    <row r="82" spans="1:6">
      <c r="A82">
        <v>525</v>
      </c>
      <c r="B82" s="1">
        <v>1</v>
      </c>
      <c r="D82" s="1" t="s">
        <v>267</v>
      </c>
      <c r="E82">
        <f>C82/'Value Added'!$I$30</f>
        <v>0</v>
      </c>
      <c r="F82">
        <f t="shared" si="14"/>
        <v>0</v>
      </c>
    </row>
    <row r="83" spans="1:6">
      <c r="A83">
        <v>531</v>
      </c>
      <c r="B83">
        <v>1.36</v>
      </c>
      <c r="C83">
        <f>'Value Added'!E111</f>
        <v>103686</v>
      </c>
      <c r="D83" s="1" t="s">
        <v>267</v>
      </c>
      <c r="E83">
        <f>C83/'Value Added'!$I$30</f>
        <v>1.180739078482378E-2</v>
      </c>
      <c r="F83">
        <f t="shared" si="14"/>
        <v>1.6058051467360342E-2</v>
      </c>
    </row>
    <row r="84" spans="1:6">
      <c r="A84">
        <v>532</v>
      </c>
      <c r="B84">
        <v>0.73</v>
      </c>
      <c r="C84">
        <f>'Value Added'!E112</f>
        <v>22317</v>
      </c>
      <c r="D84" s="1" t="s">
        <v>268</v>
      </c>
      <c r="E84">
        <f>C84/'Value Added'!$I$30</f>
        <v>2.5413801298623953E-3</v>
      </c>
      <c r="F84">
        <f t="shared" si="14"/>
        <v>1.8552074947995485E-3</v>
      </c>
    </row>
    <row r="85" spans="1:6">
      <c r="A85">
        <v>711</v>
      </c>
      <c r="B85">
        <v>1.42</v>
      </c>
      <c r="C85">
        <f>'Value Added'!E126</f>
        <v>31849</v>
      </c>
      <c r="D85" s="1" t="s">
        <v>271</v>
      </c>
      <c r="E85">
        <f>C85/'Value Added'!$I$30</f>
        <v>3.6268501929465173E-3</v>
      </c>
      <c r="F85">
        <f t="shared" si="14"/>
        <v>5.1501272739840542E-3</v>
      </c>
    </row>
    <row r="86" spans="1:6">
      <c r="A86">
        <v>712</v>
      </c>
      <c r="B86">
        <v>0.24</v>
      </c>
      <c r="C86">
        <f>'Value Added'!E127</f>
        <v>973</v>
      </c>
      <c r="D86" s="1" t="s">
        <v>271</v>
      </c>
      <c r="E86">
        <f>C86/'Value Added'!$I$30</f>
        <v>1.1080175948183495E-4</v>
      </c>
      <c r="F86">
        <f t="shared" si="14"/>
        <v>2.6592422275640388E-5</v>
      </c>
    </row>
    <row r="87" spans="1:6">
      <c r="A87">
        <v>713</v>
      </c>
      <c r="B87">
        <v>1.04</v>
      </c>
      <c r="C87">
        <f>'Value Added'!E128</f>
        <v>34224</v>
      </c>
      <c r="D87" s="1" t="s">
        <v>271</v>
      </c>
      <c r="E87">
        <f>C87/'Value Added'!$I$30</f>
        <v>3.8973066973343466E-3</v>
      </c>
      <c r="F87">
        <f t="shared" si="14"/>
        <v>4.0531989652277207E-3</v>
      </c>
    </row>
    <row r="88" spans="1:6">
      <c r="A88">
        <v>721</v>
      </c>
      <c r="B88">
        <v>1.38</v>
      </c>
      <c r="C88">
        <f>'Value Added'!E130</f>
        <v>72714</v>
      </c>
      <c r="D88" s="1" t="s">
        <v>265</v>
      </c>
      <c r="E88">
        <f>C88/'Value Added'!$I$30</f>
        <v>8.2804102147606851E-3</v>
      </c>
      <c r="F88">
        <f t="shared" si="14"/>
        <v>1.1426966096369744E-2</v>
      </c>
    </row>
    <row r="89" spans="1:6">
      <c r="A89">
        <v>722</v>
      </c>
      <c r="B89">
        <v>1.38</v>
      </c>
      <c r="C89">
        <f>'Value Added'!E131</f>
        <v>286305</v>
      </c>
      <c r="D89" s="1" t="s">
        <v>264</v>
      </c>
      <c r="E89">
        <f>C89/'Value Added'!$I$30</f>
        <v>3.2603389258424209E-2</v>
      </c>
      <c r="F89">
        <f t="shared" si="14"/>
        <v>4.4992677176625404E-2</v>
      </c>
    </row>
    <row r="90" spans="1:6">
      <c r="A90">
        <v>811</v>
      </c>
      <c r="B90">
        <v>1.38</v>
      </c>
      <c r="C90">
        <f>'Value Added'!E133</f>
        <v>126037</v>
      </c>
      <c r="D90" s="1" t="s">
        <v>268</v>
      </c>
      <c r="E90">
        <f>C90/'Value Added'!$I$30</f>
        <v>1.435264271306478E-2</v>
      </c>
      <c r="F90">
        <f t="shared" si="14"/>
        <v>1.9806646944029394E-2</v>
      </c>
    </row>
    <row r="91" spans="1:6">
      <c r="A91">
        <v>812</v>
      </c>
      <c r="B91">
        <v>1.17</v>
      </c>
      <c r="C91">
        <f>'Value Added'!E134</f>
        <v>104973</v>
      </c>
      <c r="D91" s="1" t="s">
        <v>268</v>
      </c>
      <c r="E91">
        <f>C91/'Value Added'!$I$30</f>
        <v>1.1953949741096259E-2</v>
      </c>
      <c r="F91">
        <f t="shared" si="14"/>
        <v>1.3986121197082622E-2</v>
      </c>
    </row>
    <row r="92" spans="1:6">
      <c r="A92">
        <v>813</v>
      </c>
      <c r="B92">
        <v>0.44</v>
      </c>
      <c r="C92">
        <f>'Value Added'!E135</f>
        <v>124943</v>
      </c>
      <c r="D92" s="1" t="s">
        <v>272</v>
      </c>
      <c r="E92">
        <f>C92/'Value Added'!$I$30</f>
        <v>1.4228061906412029E-2</v>
      </c>
      <c r="F92">
        <f t="shared" si="14"/>
        <v>6.2603472388212929E-3</v>
      </c>
    </row>
    <row r="93" spans="1:6">
      <c r="A93">
        <v>814</v>
      </c>
      <c r="B93">
        <v>0.73</v>
      </c>
      <c r="C93">
        <f>'Value Added'!E136</f>
        <v>19209</v>
      </c>
      <c r="D93" s="1" t="s">
        <v>272</v>
      </c>
      <c r="E93">
        <f>C93/'Value Added'!$I$30</f>
        <v>2.1874522074887639E-3</v>
      </c>
      <c r="F93">
        <f t="shared" si="14"/>
        <v>1.5968401114667976E-3</v>
      </c>
    </row>
    <row r="94" spans="1:6">
      <c r="A94">
        <v>999</v>
      </c>
      <c r="B94">
        <v>0.19</v>
      </c>
      <c r="D94" s="1" t="s">
        <v>273</v>
      </c>
      <c r="E94">
        <f>C94/'Value Added'!$I$30</f>
        <v>0</v>
      </c>
      <c r="F94">
        <f t="shared" si="14"/>
        <v>0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opLeftCell="A194" workbookViewId="0">
      <selection activeCell="D21" sqref="D21"/>
    </sheetView>
  </sheetViews>
  <sheetFormatPr baseColWidth="10" defaultColWidth="8.83203125" defaultRowHeight="14" x14ac:dyDescent="0"/>
  <cols>
    <col min="2" max="2" width="11.1640625" bestFit="1" customWidth="1"/>
    <col min="3" max="3" width="15.6640625" bestFit="1" customWidth="1"/>
  </cols>
  <sheetData>
    <row r="1" spans="1:3">
      <c r="A1" s="2" t="s">
        <v>22</v>
      </c>
      <c r="B1" s="2" t="s">
        <v>278</v>
      </c>
      <c r="C1" s="2" t="s">
        <v>279</v>
      </c>
    </row>
    <row r="2" spans="1:3">
      <c r="A2" t="s">
        <v>23</v>
      </c>
      <c r="C2" t="s">
        <v>258</v>
      </c>
    </row>
    <row r="3" spans="1:3">
      <c r="A3" t="s">
        <v>24</v>
      </c>
      <c r="C3" t="s">
        <v>258</v>
      </c>
    </row>
    <row r="4" spans="1:3">
      <c r="A4" t="s">
        <v>25</v>
      </c>
      <c r="C4" t="s">
        <v>258</v>
      </c>
    </row>
    <row r="5" spans="1:3">
      <c r="A5" t="s">
        <v>26</v>
      </c>
      <c r="C5" t="s">
        <v>258</v>
      </c>
    </row>
    <row r="6" spans="1:3">
      <c r="A6" t="s">
        <v>27</v>
      </c>
      <c r="C6" s="1" t="s">
        <v>259</v>
      </c>
    </row>
    <row r="7" spans="1:3">
      <c r="A7" t="s">
        <v>28</v>
      </c>
      <c r="C7" s="1" t="s">
        <v>259</v>
      </c>
    </row>
    <row r="8" spans="1:3">
      <c r="A8" t="s">
        <v>29</v>
      </c>
      <c r="C8" s="1" t="s">
        <v>259</v>
      </c>
    </row>
    <row r="9" spans="1:3">
      <c r="A9" t="s">
        <v>30</v>
      </c>
      <c r="C9" s="1" t="s">
        <v>259</v>
      </c>
    </row>
    <row r="10" spans="1:3">
      <c r="A10" t="s">
        <v>31</v>
      </c>
      <c r="C10" s="1" t="s">
        <v>259</v>
      </c>
    </row>
    <row r="11" spans="1:3">
      <c r="A11" t="s">
        <v>32</v>
      </c>
      <c r="C11" s="1" t="s">
        <v>260</v>
      </c>
    </row>
    <row r="12" spans="1:3">
      <c r="A12" t="s">
        <v>33</v>
      </c>
      <c r="C12" s="1" t="s">
        <v>260</v>
      </c>
    </row>
    <row r="13" spans="1:3">
      <c r="A13" t="s">
        <v>34</v>
      </c>
      <c r="C13" s="1" t="s">
        <v>260</v>
      </c>
    </row>
    <row r="14" spans="1:3">
      <c r="A14" t="s">
        <v>35</v>
      </c>
      <c r="C14" s="1" t="s">
        <v>260</v>
      </c>
    </row>
    <row r="15" spans="1:3">
      <c r="A15" t="s">
        <v>36</v>
      </c>
      <c r="C15" s="1" t="s">
        <v>260</v>
      </c>
    </row>
    <row r="16" spans="1:3">
      <c r="A16" t="s">
        <v>37</v>
      </c>
      <c r="C16" s="1" t="s">
        <v>261</v>
      </c>
    </row>
    <row r="17" spans="1:3">
      <c r="A17" t="s">
        <v>38</v>
      </c>
      <c r="C17" s="1" t="s">
        <v>262</v>
      </c>
    </row>
    <row r="18" spans="1:3">
      <c r="A18" t="s">
        <v>39</v>
      </c>
      <c r="C18" s="1" t="s">
        <v>262</v>
      </c>
    </row>
    <row r="19" spans="1:3">
      <c r="A19" t="s">
        <v>40</v>
      </c>
      <c r="C19" s="1" t="s">
        <v>262</v>
      </c>
    </row>
    <row r="20" spans="1:3">
      <c r="A20" t="s">
        <v>41</v>
      </c>
      <c r="C20" s="1" t="s">
        <v>264</v>
      </c>
    </row>
    <row r="21" spans="1:3">
      <c r="A21" t="s">
        <v>42</v>
      </c>
      <c r="C21" s="1" t="s">
        <v>262</v>
      </c>
    </row>
    <row r="22" spans="1:3">
      <c r="A22" t="s">
        <v>43</v>
      </c>
      <c r="C22" s="1" t="s">
        <v>262</v>
      </c>
    </row>
    <row r="23" spans="1:3">
      <c r="A23" t="s">
        <v>44</v>
      </c>
      <c r="C23" s="1" t="s">
        <v>263</v>
      </c>
    </row>
    <row r="24" spans="1:3">
      <c r="A24" t="s">
        <v>45</v>
      </c>
      <c r="C24" s="1" t="s">
        <v>263</v>
      </c>
    </row>
    <row r="25" spans="1:3">
      <c r="A25" t="s">
        <v>46</v>
      </c>
      <c r="C25" s="1" t="s">
        <v>263</v>
      </c>
    </row>
    <row r="26" spans="1:3">
      <c r="A26" t="s">
        <v>47</v>
      </c>
      <c r="C26" s="1" t="s">
        <v>263</v>
      </c>
    </row>
    <row r="27" spans="1:3">
      <c r="A27" t="s">
        <v>48</v>
      </c>
      <c r="C27" s="1" t="s">
        <v>263</v>
      </c>
    </row>
    <row r="28" spans="1:3">
      <c r="A28" t="s">
        <v>49</v>
      </c>
      <c r="C28" s="1" t="s">
        <v>263</v>
      </c>
    </row>
    <row r="29" spans="1:3">
      <c r="A29" t="s">
        <v>50</v>
      </c>
      <c r="C29" s="1" t="s">
        <v>263</v>
      </c>
    </row>
    <row r="30" spans="1:3">
      <c r="A30" t="s">
        <v>51</v>
      </c>
      <c r="C30" s="1" t="s">
        <v>263</v>
      </c>
    </row>
    <row r="31" spans="1:3">
      <c r="A31" t="s">
        <v>52</v>
      </c>
      <c r="C31" s="1" t="s">
        <v>263</v>
      </c>
    </row>
    <row r="32" spans="1:3">
      <c r="A32" t="s">
        <v>53</v>
      </c>
      <c r="C32" s="1" t="s">
        <v>263</v>
      </c>
    </row>
    <row r="33" spans="1:3">
      <c r="A33" t="s">
        <v>54</v>
      </c>
      <c r="C33" s="1" t="s">
        <v>263</v>
      </c>
    </row>
    <row r="34" spans="1:3">
      <c r="A34" t="s">
        <v>55</v>
      </c>
      <c r="C34" s="1" t="s">
        <v>263</v>
      </c>
    </row>
    <row r="35" spans="1:3">
      <c r="A35" t="s">
        <v>56</v>
      </c>
      <c r="C35" s="1" t="s">
        <v>263</v>
      </c>
    </row>
    <row r="36" spans="1:3">
      <c r="A36" t="s">
        <v>57</v>
      </c>
      <c r="C36" s="1" t="s">
        <v>263</v>
      </c>
    </row>
    <row r="37" spans="1:3">
      <c r="A37" t="s">
        <v>58</v>
      </c>
      <c r="C37" s="1" t="s">
        <v>263</v>
      </c>
    </row>
    <row r="38" spans="1:3">
      <c r="A38" t="s">
        <v>59</v>
      </c>
      <c r="C38" s="1" t="s">
        <v>263</v>
      </c>
    </row>
    <row r="39" spans="1:3">
      <c r="A39" t="s">
        <v>60</v>
      </c>
      <c r="C39" s="1" t="s">
        <v>263</v>
      </c>
    </row>
    <row r="40" spans="1:3">
      <c r="A40" t="s">
        <v>61</v>
      </c>
      <c r="C40" s="1" t="s">
        <v>263</v>
      </c>
    </row>
    <row r="41" spans="1:3">
      <c r="A41" t="s">
        <v>62</v>
      </c>
      <c r="C41" s="1" t="s">
        <v>263</v>
      </c>
    </row>
    <row r="42" spans="1:3">
      <c r="A42" t="s">
        <v>63</v>
      </c>
      <c r="C42" s="1" t="s">
        <v>263</v>
      </c>
    </row>
    <row r="43" spans="1:3">
      <c r="A43" t="s">
        <v>64</v>
      </c>
      <c r="C43" s="1" t="s">
        <v>263</v>
      </c>
    </row>
    <row r="44" spans="1:3">
      <c r="A44" t="s">
        <v>65</v>
      </c>
      <c r="C44" s="1" t="s">
        <v>263</v>
      </c>
    </row>
    <row r="45" spans="1:3">
      <c r="A45" t="s">
        <v>66</v>
      </c>
      <c r="C45" s="1" t="s">
        <v>263</v>
      </c>
    </row>
    <row r="46" spans="1:3">
      <c r="A46" t="s">
        <v>67</v>
      </c>
      <c r="C46" s="1" t="s">
        <v>263</v>
      </c>
    </row>
    <row r="47" spans="1:3">
      <c r="A47" t="s">
        <v>68</v>
      </c>
      <c r="C47" s="1" t="s">
        <v>263</v>
      </c>
    </row>
    <row r="48" spans="1:3">
      <c r="A48" t="s">
        <v>69</v>
      </c>
      <c r="C48" s="1" t="s">
        <v>263</v>
      </c>
    </row>
    <row r="49" spans="1:3">
      <c r="A49" t="s">
        <v>70</v>
      </c>
      <c r="C49" s="1" t="s">
        <v>263</v>
      </c>
    </row>
    <row r="50" spans="1:3">
      <c r="A50" t="s">
        <v>71</v>
      </c>
      <c r="C50" s="1" t="s">
        <v>263</v>
      </c>
    </row>
    <row r="51" spans="1:3">
      <c r="A51" t="s">
        <v>72</v>
      </c>
      <c r="C51" s="1" t="s">
        <v>263</v>
      </c>
    </row>
    <row r="52" spans="1:3">
      <c r="A52" t="s">
        <v>73</v>
      </c>
      <c r="C52" s="1" t="s">
        <v>263</v>
      </c>
    </row>
    <row r="53" spans="1:3">
      <c r="A53" t="s">
        <v>74</v>
      </c>
      <c r="C53" s="1" t="s">
        <v>263</v>
      </c>
    </row>
    <row r="54" spans="1:3">
      <c r="A54" t="s">
        <v>75</v>
      </c>
      <c r="C54" s="1" t="s">
        <v>263</v>
      </c>
    </row>
    <row r="55" spans="1:3">
      <c r="A55" t="s">
        <v>76</v>
      </c>
      <c r="C55" s="1" t="s">
        <v>263</v>
      </c>
    </row>
    <row r="56" spans="1:3">
      <c r="A56" t="s">
        <v>77</v>
      </c>
      <c r="C56" s="1" t="s">
        <v>263</v>
      </c>
    </row>
    <row r="57" spans="1:3">
      <c r="A57" t="s">
        <v>78</v>
      </c>
      <c r="C57" s="1" t="s">
        <v>263</v>
      </c>
    </row>
    <row r="58" spans="1:3">
      <c r="A58" t="s">
        <v>79</v>
      </c>
      <c r="C58" s="1" t="s">
        <v>264</v>
      </c>
    </row>
    <row r="59" spans="1:3">
      <c r="A59" t="s">
        <v>80</v>
      </c>
      <c r="C59" s="1" t="s">
        <v>264</v>
      </c>
    </row>
    <row r="60" spans="1:3">
      <c r="A60" t="s">
        <v>81</v>
      </c>
      <c r="C60" s="1" t="s">
        <v>264</v>
      </c>
    </row>
    <row r="61" spans="1:3">
      <c r="A61" t="s">
        <v>82</v>
      </c>
      <c r="C61" s="1" t="s">
        <v>264</v>
      </c>
    </row>
    <row r="62" spans="1:3">
      <c r="A62" t="s">
        <v>83</v>
      </c>
      <c r="C62" s="1" t="s">
        <v>264</v>
      </c>
    </row>
    <row r="63" spans="1:3">
      <c r="A63" t="s">
        <v>84</v>
      </c>
      <c r="C63" s="1" t="s">
        <v>264</v>
      </c>
    </row>
    <row r="64" spans="1:3">
      <c r="A64" t="s">
        <v>85</v>
      </c>
      <c r="C64" s="1" t="s">
        <v>264</v>
      </c>
    </row>
    <row r="65" spans="1:3">
      <c r="A65" t="s">
        <v>86</v>
      </c>
      <c r="C65" s="1" t="s">
        <v>264</v>
      </c>
    </row>
    <row r="66" spans="1:3">
      <c r="A66" t="s">
        <v>87</v>
      </c>
      <c r="C66" s="1" t="s">
        <v>264</v>
      </c>
    </row>
    <row r="67" spans="1:3">
      <c r="A67" t="s">
        <v>88</v>
      </c>
      <c r="C67" s="1" t="s">
        <v>264</v>
      </c>
    </row>
    <row r="68" spans="1:3">
      <c r="A68" t="s">
        <v>89</v>
      </c>
      <c r="C68" s="1" t="s">
        <v>264</v>
      </c>
    </row>
    <row r="69" spans="1:3">
      <c r="A69" t="s">
        <v>90</v>
      </c>
      <c r="C69" s="1" t="s">
        <v>264</v>
      </c>
    </row>
    <row r="70" spans="1:3">
      <c r="A70" t="s">
        <v>91</v>
      </c>
      <c r="C70" s="1" t="s">
        <v>264</v>
      </c>
    </row>
    <row r="71" spans="1:3">
      <c r="A71" t="s">
        <v>92</v>
      </c>
      <c r="C71" s="1" t="s">
        <v>264</v>
      </c>
    </row>
    <row r="72" spans="1:3">
      <c r="A72" t="s">
        <v>93</v>
      </c>
      <c r="C72" s="1" t="s">
        <v>264</v>
      </c>
    </row>
    <row r="73" spans="1:3">
      <c r="A73" t="s">
        <v>94</v>
      </c>
      <c r="C73" s="1" t="s">
        <v>264</v>
      </c>
    </row>
    <row r="74" spans="1:3">
      <c r="A74" t="s">
        <v>95</v>
      </c>
      <c r="C74" s="1" t="s">
        <v>264</v>
      </c>
    </row>
    <row r="75" spans="1:3">
      <c r="A75" t="s">
        <v>96</v>
      </c>
      <c r="C75" s="1" t="s">
        <v>264</v>
      </c>
    </row>
    <row r="76" spans="1:3">
      <c r="A76" t="s">
        <v>97</v>
      </c>
      <c r="C76" s="1" t="s">
        <v>264</v>
      </c>
    </row>
    <row r="77" spans="1:3">
      <c r="A77" t="s">
        <v>98</v>
      </c>
      <c r="C77" s="1" t="s">
        <v>264</v>
      </c>
    </row>
    <row r="78" spans="1:3">
      <c r="A78" t="s">
        <v>99</v>
      </c>
      <c r="C78" s="1" t="s">
        <v>264</v>
      </c>
    </row>
    <row r="79" spans="1:3">
      <c r="A79" t="s">
        <v>100</v>
      </c>
      <c r="C79" s="1" t="s">
        <v>264</v>
      </c>
    </row>
    <row r="80" spans="1:3">
      <c r="A80" t="s">
        <v>101</v>
      </c>
      <c r="C80" s="1" t="s">
        <v>264</v>
      </c>
    </row>
    <row r="81" spans="1:3">
      <c r="A81" t="s">
        <v>102</v>
      </c>
      <c r="C81" s="1" t="s">
        <v>264</v>
      </c>
    </row>
    <row r="82" spans="1:3">
      <c r="A82" t="s">
        <v>103</v>
      </c>
      <c r="C82" s="1" t="s">
        <v>264</v>
      </c>
    </row>
    <row r="83" spans="1:3">
      <c r="A83" t="s">
        <v>104</v>
      </c>
      <c r="C83" s="1" t="s">
        <v>264</v>
      </c>
    </row>
    <row r="84" spans="1:3">
      <c r="A84" t="s">
        <v>105</v>
      </c>
      <c r="C84" s="1" t="s">
        <v>264</v>
      </c>
    </row>
    <row r="85" spans="1:3">
      <c r="A85" t="s">
        <v>106</v>
      </c>
      <c r="C85" s="1" t="s">
        <v>264</v>
      </c>
    </row>
    <row r="86" spans="1:3">
      <c r="A86" t="s">
        <v>107</v>
      </c>
      <c r="C86" s="1" t="s">
        <v>264</v>
      </c>
    </row>
    <row r="87" spans="1:3">
      <c r="A87" t="s">
        <v>108</v>
      </c>
      <c r="C87" s="1" t="s">
        <v>264</v>
      </c>
    </row>
    <row r="88" spans="1:3">
      <c r="A88" t="s">
        <v>109</v>
      </c>
      <c r="C88" s="1" t="s">
        <v>264</v>
      </c>
    </row>
    <row r="89" spans="1:3">
      <c r="A89" t="s">
        <v>110</v>
      </c>
      <c r="C89" s="1" t="s">
        <v>264</v>
      </c>
    </row>
    <row r="90" spans="1:3">
      <c r="A90" t="s">
        <v>111</v>
      </c>
      <c r="C90" s="1" t="s">
        <v>264</v>
      </c>
    </row>
    <row r="91" spans="1:3">
      <c r="A91" t="s">
        <v>112</v>
      </c>
      <c r="C91" s="1" t="s">
        <v>264</v>
      </c>
    </row>
    <row r="92" spans="1:3">
      <c r="A92" t="s">
        <v>113</v>
      </c>
      <c r="C92" s="1" t="s">
        <v>264</v>
      </c>
    </row>
    <row r="93" spans="1:3">
      <c r="A93" t="s">
        <v>114</v>
      </c>
      <c r="C93" s="1" t="s">
        <v>264</v>
      </c>
    </row>
    <row r="94" spans="1:3">
      <c r="A94" t="s">
        <v>115</v>
      </c>
      <c r="C94" s="1" t="s">
        <v>264</v>
      </c>
    </row>
    <row r="95" spans="1:3">
      <c r="A95" t="s">
        <v>116</v>
      </c>
      <c r="C95" s="1" t="s">
        <v>264</v>
      </c>
    </row>
    <row r="96" spans="1:3">
      <c r="A96" t="s">
        <v>117</v>
      </c>
      <c r="C96" s="1" t="s">
        <v>264</v>
      </c>
    </row>
    <row r="97" spans="1:3">
      <c r="A97" t="s">
        <v>118</v>
      </c>
      <c r="C97" s="1" t="s">
        <v>264</v>
      </c>
    </row>
    <row r="98" spans="1:3">
      <c r="A98" t="s">
        <v>119</v>
      </c>
      <c r="C98" s="1" t="s">
        <v>264</v>
      </c>
    </row>
    <row r="99" spans="1:3">
      <c r="A99" t="s">
        <v>120</v>
      </c>
      <c r="C99" s="1" t="s">
        <v>264</v>
      </c>
    </row>
    <row r="100" spans="1:3">
      <c r="A100" t="s">
        <v>121</v>
      </c>
      <c r="C100" s="1" t="s">
        <v>264</v>
      </c>
    </row>
    <row r="101" spans="1:3">
      <c r="A101" t="s">
        <v>122</v>
      </c>
      <c r="C101" s="1" t="s">
        <v>264</v>
      </c>
    </row>
    <row r="102" spans="1:3">
      <c r="A102" t="s">
        <v>123</v>
      </c>
      <c r="C102" s="1" t="s">
        <v>264</v>
      </c>
    </row>
    <row r="103" spans="1:3">
      <c r="A103" t="s">
        <v>124</v>
      </c>
      <c r="C103" s="1" t="s">
        <v>264</v>
      </c>
    </row>
    <row r="104" spans="1:3">
      <c r="A104" t="s">
        <v>125</v>
      </c>
      <c r="C104" s="1" t="s">
        <v>264</v>
      </c>
    </row>
    <row r="105" spans="1:3">
      <c r="A105" t="s">
        <v>126</v>
      </c>
      <c r="C105" s="1" t="s">
        <v>264</v>
      </c>
    </row>
    <row r="106" spans="1:3">
      <c r="A106" t="s">
        <v>127</v>
      </c>
      <c r="C106" s="1" t="s">
        <v>264</v>
      </c>
    </row>
    <row r="107" spans="1:3">
      <c r="A107" t="s">
        <v>128</v>
      </c>
      <c r="C107" s="1" t="s">
        <v>264</v>
      </c>
    </row>
    <row r="108" spans="1:3">
      <c r="A108" t="s">
        <v>129</v>
      </c>
      <c r="C108" s="1" t="s">
        <v>264</v>
      </c>
    </row>
    <row r="109" spans="1:3">
      <c r="A109" t="s">
        <v>130</v>
      </c>
      <c r="C109" s="1" t="s">
        <v>264</v>
      </c>
    </row>
    <row r="110" spans="1:3">
      <c r="A110" t="s">
        <v>131</v>
      </c>
      <c r="C110" s="1" t="s">
        <v>265</v>
      </c>
    </row>
    <row r="111" spans="1:3">
      <c r="A111" t="s">
        <v>132</v>
      </c>
      <c r="C111" s="1" t="s">
        <v>265</v>
      </c>
    </row>
    <row r="112" spans="1:3">
      <c r="A112" t="s">
        <v>133</v>
      </c>
      <c r="C112" s="1" t="s">
        <v>265</v>
      </c>
    </row>
    <row r="113" spans="1:3">
      <c r="A113" t="s">
        <v>134</v>
      </c>
      <c r="C113" s="1" t="s">
        <v>265</v>
      </c>
    </row>
    <row r="114" spans="1:3">
      <c r="A114" t="s">
        <v>135</v>
      </c>
      <c r="C114" s="1" t="s">
        <v>265</v>
      </c>
    </row>
    <row r="115" spans="1:3">
      <c r="A115" t="s">
        <v>136</v>
      </c>
      <c r="C115" s="1" t="s">
        <v>265</v>
      </c>
    </row>
    <row r="116" spans="1:3">
      <c r="A116" t="s">
        <v>137</v>
      </c>
      <c r="C116" s="1" t="s">
        <v>265</v>
      </c>
    </row>
    <row r="117" spans="1:3">
      <c r="A117" t="s">
        <v>138</v>
      </c>
      <c r="C117" s="1" t="s">
        <v>265</v>
      </c>
    </row>
    <row r="118" spans="1:3">
      <c r="A118" t="s">
        <v>139</v>
      </c>
      <c r="C118" s="1" t="s">
        <v>265</v>
      </c>
    </row>
    <row r="119" spans="1:3">
      <c r="A119" t="s">
        <v>140</v>
      </c>
      <c r="C119" s="1" t="s">
        <v>265</v>
      </c>
    </row>
    <row r="120" spans="1:3">
      <c r="A120" t="s">
        <v>141</v>
      </c>
      <c r="C120" s="1" t="s">
        <v>268</v>
      </c>
    </row>
    <row r="121" spans="1:3">
      <c r="A121" t="s">
        <v>142</v>
      </c>
      <c r="C121" s="1" t="s">
        <v>264</v>
      </c>
    </row>
    <row r="122" spans="1:3">
      <c r="A122" t="s">
        <v>143</v>
      </c>
      <c r="C122" s="1" t="s">
        <v>266</v>
      </c>
    </row>
    <row r="123" spans="1:3">
      <c r="A123" t="s">
        <v>144</v>
      </c>
      <c r="C123" s="1" t="s">
        <v>266</v>
      </c>
    </row>
    <row r="124" spans="1:3">
      <c r="A124" t="s">
        <v>145</v>
      </c>
      <c r="C124" s="1" t="s">
        <v>266</v>
      </c>
    </row>
    <row r="125" spans="1:3">
      <c r="A125" t="s">
        <v>146</v>
      </c>
      <c r="C125" s="1" t="s">
        <v>266</v>
      </c>
    </row>
    <row r="126" spans="1:3">
      <c r="A126" t="s">
        <v>147</v>
      </c>
      <c r="C126" s="1" t="s">
        <v>266</v>
      </c>
    </row>
    <row r="127" spans="1:3">
      <c r="A127" t="s">
        <v>148</v>
      </c>
      <c r="C127" s="1" t="s">
        <v>266</v>
      </c>
    </row>
    <row r="128" spans="1:3">
      <c r="A128" t="s">
        <v>149</v>
      </c>
      <c r="C128" s="1" t="s">
        <v>266</v>
      </c>
    </row>
    <row r="129" spans="1:3">
      <c r="A129" t="s">
        <v>150</v>
      </c>
      <c r="C129" s="1" t="s">
        <v>266</v>
      </c>
    </row>
    <row r="130" spans="1:3">
      <c r="A130" t="s">
        <v>151</v>
      </c>
      <c r="C130" s="1" t="s">
        <v>266</v>
      </c>
    </row>
    <row r="131" spans="1:3">
      <c r="A131" t="s">
        <v>152</v>
      </c>
      <c r="C131" s="1" t="s">
        <v>266</v>
      </c>
    </row>
    <row r="132" spans="1:3">
      <c r="A132" t="s">
        <v>153</v>
      </c>
      <c r="C132" s="1" t="s">
        <v>266</v>
      </c>
    </row>
    <row r="133" spans="1:3">
      <c r="A133" t="s">
        <v>154</v>
      </c>
      <c r="C133" s="1" t="s">
        <v>266</v>
      </c>
    </row>
    <row r="134" spans="1:3">
      <c r="A134" t="s">
        <v>155</v>
      </c>
      <c r="C134" s="1" t="s">
        <v>267</v>
      </c>
    </row>
    <row r="135" spans="1:3">
      <c r="A135" t="s">
        <v>156</v>
      </c>
      <c r="C135" s="1" t="s">
        <v>267</v>
      </c>
    </row>
    <row r="136" spans="1:3">
      <c r="A136" t="s">
        <v>157</v>
      </c>
      <c r="C136" s="1" t="s">
        <v>267</v>
      </c>
    </row>
    <row r="137" spans="1:3">
      <c r="A137" t="s">
        <v>158</v>
      </c>
      <c r="C137" s="1" t="s">
        <v>267</v>
      </c>
    </row>
    <row r="138" spans="1:3">
      <c r="A138" t="s">
        <v>159</v>
      </c>
      <c r="C138" s="1" t="s">
        <v>267</v>
      </c>
    </row>
    <row r="139" spans="1:3">
      <c r="A139" t="s">
        <v>160</v>
      </c>
      <c r="C139" s="1" t="s">
        <v>267</v>
      </c>
    </row>
    <row r="140" spans="1:3">
      <c r="A140" t="s">
        <v>161</v>
      </c>
      <c r="C140" s="1" t="s">
        <v>268</v>
      </c>
    </row>
    <row r="141" spans="1:3">
      <c r="A141" t="s">
        <v>162</v>
      </c>
      <c r="C141" s="1" t="s">
        <v>268</v>
      </c>
    </row>
    <row r="142" spans="1:3">
      <c r="A142" t="s">
        <v>163</v>
      </c>
      <c r="C142" s="1" t="s">
        <v>268</v>
      </c>
    </row>
    <row r="143" spans="1:3">
      <c r="A143" t="s">
        <v>164</v>
      </c>
      <c r="C143" s="1" t="s">
        <v>268</v>
      </c>
    </row>
    <row r="144" spans="1:3">
      <c r="A144" t="s">
        <v>165</v>
      </c>
      <c r="C144" s="1" t="s">
        <v>268</v>
      </c>
    </row>
    <row r="145" spans="1:3">
      <c r="A145" t="s">
        <v>166</v>
      </c>
      <c r="C145" s="1" t="s">
        <v>268</v>
      </c>
    </row>
    <row r="146" spans="1:3">
      <c r="A146" t="s">
        <v>167</v>
      </c>
      <c r="C146" s="1" t="s">
        <v>268</v>
      </c>
    </row>
    <row r="147" spans="1:3">
      <c r="A147" t="s">
        <v>168</v>
      </c>
      <c r="C147" s="1" t="s">
        <v>268</v>
      </c>
    </row>
    <row r="148" spans="1:3">
      <c r="A148" t="s">
        <v>169</v>
      </c>
      <c r="C148" s="1" t="s">
        <v>268</v>
      </c>
    </row>
    <row r="149" spans="1:3">
      <c r="A149" t="s">
        <v>170</v>
      </c>
      <c r="C149" s="1" t="s">
        <v>268</v>
      </c>
    </row>
    <row r="150" spans="1:3">
      <c r="A150" t="s">
        <v>171</v>
      </c>
      <c r="C150" s="1" t="s">
        <v>268</v>
      </c>
    </row>
    <row r="151" spans="1:3">
      <c r="A151" t="s">
        <v>172</v>
      </c>
      <c r="C151" s="1" t="s">
        <v>268</v>
      </c>
    </row>
    <row r="152" spans="1:3">
      <c r="A152" t="s">
        <v>173</v>
      </c>
      <c r="C152" s="1" t="s">
        <v>268</v>
      </c>
    </row>
    <row r="153" spans="1:3">
      <c r="A153" t="s">
        <v>174</v>
      </c>
      <c r="C153" s="1" t="s">
        <v>268</v>
      </c>
    </row>
    <row r="154" spans="1:3">
      <c r="A154" t="s">
        <v>175</v>
      </c>
      <c r="C154" s="1" t="s">
        <v>268</v>
      </c>
    </row>
    <row r="155" spans="1:3">
      <c r="A155" t="s">
        <v>176</v>
      </c>
      <c r="C155" s="1" t="s">
        <v>268</v>
      </c>
    </row>
    <row r="156" spans="1:3">
      <c r="A156" t="s">
        <v>177</v>
      </c>
      <c r="C156" s="1" t="s">
        <v>268</v>
      </c>
    </row>
    <row r="157" spans="1:3">
      <c r="A157" t="s">
        <v>178</v>
      </c>
      <c r="C157" s="1" t="s">
        <v>268</v>
      </c>
    </row>
    <row r="158" spans="1:3">
      <c r="A158" t="s">
        <v>179</v>
      </c>
      <c r="C158" s="1" t="s">
        <v>268</v>
      </c>
    </row>
    <row r="159" spans="1:3">
      <c r="A159" t="s">
        <v>180</v>
      </c>
      <c r="C159" s="1" t="s">
        <v>268</v>
      </c>
    </row>
    <row r="160" spans="1:3">
      <c r="A160" t="s">
        <v>181</v>
      </c>
      <c r="C160" s="1" t="s">
        <v>268</v>
      </c>
    </row>
    <row r="161" spans="1:3">
      <c r="A161" t="s">
        <v>182</v>
      </c>
      <c r="C161" s="1" t="s">
        <v>269</v>
      </c>
    </row>
    <row r="162" spans="1:3">
      <c r="A162" t="s">
        <v>183</v>
      </c>
      <c r="C162" s="1" t="s">
        <v>269</v>
      </c>
    </row>
    <row r="163" spans="1:3">
      <c r="A163" t="s">
        <v>184</v>
      </c>
      <c r="C163" s="1" t="s">
        <v>269</v>
      </c>
    </row>
    <row r="164" spans="1:3">
      <c r="A164" t="s">
        <v>185</v>
      </c>
      <c r="C164" s="1" t="s">
        <v>269</v>
      </c>
    </row>
    <row r="165" spans="1:3">
      <c r="A165" t="s">
        <v>186</v>
      </c>
      <c r="C165" s="1" t="s">
        <v>270</v>
      </c>
    </row>
    <row r="166" spans="1:3">
      <c r="A166" t="s">
        <v>187</v>
      </c>
      <c r="C166" s="1" t="s">
        <v>270</v>
      </c>
    </row>
    <row r="167" spans="1:3">
      <c r="A167" t="s">
        <v>188</v>
      </c>
      <c r="C167" s="1" t="s">
        <v>270</v>
      </c>
    </row>
    <row r="168" spans="1:3">
      <c r="A168" t="s">
        <v>189</v>
      </c>
      <c r="C168" s="1" t="s">
        <v>270</v>
      </c>
    </row>
    <row r="169" spans="1:3">
      <c r="A169" t="s">
        <v>190</v>
      </c>
      <c r="C169" s="1" t="s">
        <v>270</v>
      </c>
    </row>
    <row r="170" spans="1:3">
      <c r="A170" t="s">
        <v>191</v>
      </c>
      <c r="C170" s="1" t="s">
        <v>270</v>
      </c>
    </row>
    <row r="171" spans="1:3">
      <c r="A171" t="s">
        <v>192</v>
      </c>
      <c r="C171" s="1" t="s">
        <v>270</v>
      </c>
    </row>
    <row r="172" spans="1:3">
      <c r="A172" t="s">
        <v>193</v>
      </c>
      <c r="C172" s="1" t="s">
        <v>270</v>
      </c>
    </row>
    <row r="173" spans="1:3">
      <c r="A173" t="s">
        <v>194</v>
      </c>
      <c r="C173" s="1" t="s">
        <v>270</v>
      </c>
    </row>
    <row r="174" spans="1:3">
      <c r="A174" t="s">
        <v>195</v>
      </c>
      <c r="C174" s="1" t="s">
        <v>270</v>
      </c>
    </row>
    <row r="175" spans="1:3">
      <c r="A175" t="s">
        <v>196</v>
      </c>
      <c r="C175" s="1" t="s">
        <v>270</v>
      </c>
    </row>
    <row r="176" spans="1:3">
      <c r="A176" t="s">
        <v>197</v>
      </c>
      <c r="C176" s="1" t="s">
        <v>270</v>
      </c>
    </row>
    <row r="177" spans="1:3">
      <c r="A177" t="s">
        <v>198</v>
      </c>
      <c r="C177" s="1" t="s">
        <v>270</v>
      </c>
    </row>
    <row r="178" spans="1:3">
      <c r="A178" t="s">
        <v>199</v>
      </c>
      <c r="C178" s="1" t="s">
        <v>270</v>
      </c>
    </row>
    <row r="179" spans="1:3">
      <c r="A179" t="s">
        <v>200</v>
      </c>
      <c r="C179" s="1" t="s">
        <v>268</v>
      </c>
    </row>
    <row r="180" spans="1:3">
      <c r="A180" t="s">
        <v>201</v>
      </c>
      <c r="C180" s="1" t="s">
        <v>271</v>
      </c>
    </row>
    <row r="181" spans="1:3">
      <c r="A181" t="s">
        <v>202</v>
      </c>
      <c r="C181" s="1" t="s">
        <v>271</v>
      </c>
    </row>
    <row r="182" spans="1:3">
      <c r="A182" t="s">
        <v>203</v>
      </c>
      <c r="C182" s="1" t="s">
        <v>271</v>
      </c>
    </row>
    <row r="183" spans="1:3">
      <c r="A183" t="s">
        <v>204</v>
      </c>
      <c r="C183" s="1" t="s">
        <v>271</v>
      </c>
    </row>
    <row r="184" spans="1:3">
      <c r="A184" t="s">
        <v>205</v>
      </c>
      <c r="C184" s="1" t="s">
        <v>265</v>
      </c>
    </row>
    <row r="185" spans="1:3">
      <c r="A185" t="s">
        <v>206</v>
      </c>
      <c r="C185" s="1" t="s">
        <v>265</v>
      </c>
    </row>
    <row r="186" spans="1:3">
      <c r="A186" t="s">
        <v>207</v>
      </c>
      <c r="C186" s="1" t="s">
        <v>264</v>
      </c>
    </row>
    <row r="187" spans="1:3">
      <c r="A187" t="s">
        <v>208</v>
      </c>
      <c r="C187" s="1" t="s">
        <v>264</v>
      </c>
    </row>
    <row r="188" spans="1:3">
      <c r="A188" t="s">
        <v>209</v>
      </c>
      <c r="C188" s="1" t="s">
        <v>264</v>
      </c>
    </row>
    <row r="189" spans="1:3">
      <c r="A189" t="s">
        <v>210</v>
      </c>
      <c r="C189" s="1" t="s">
        <v>268</v>
      </c>
    </row>
    <row r="190" spans="1:3">
      <c r="A190" t="s">
        <v>211</v>
      </c>
      <c r="C190" s="1" t="s">
        <v>268</v>
      </c>
    </row>
    <row r="191" spans="1:3">
      <c r="A191" t="s">
        <v>212</v>
      </c>
      <c r="C191" s="1" t="s">
        <v>268</v>
      </c>
    </row>
    <row r="192" spans="1:3">
      <c r="A192" t="s">
        <v>213</v>
      </c>
      <c r="C192" s="1" t="s">
        <v>268</v>
      </c>
    </row>
    <row r="193" spans="1:3">
      <c r="A193" t="s">
        <v>214</v>
      </c>
      <c r="C193" s="1" t="s">
        <v>268</v>
      </c>
    </row>
    <row r="194" spans="1:3">
      <c r="A194" t="s">
        <v>215</v>
      </c>
      <c r="C194" s="1" t="s">
        <v>268</v>
      </c>
    </row>
    <row r="195" spans="1:3">
      <c r="A195" t="s">
        <v>216</v>
      </c>
      <c r="C195" s="1" t="s">
        <v>268</v>
      </c>
    </row>
    <row r="196" spans="1:3">
      <c r="A196" t="s">
        <v>217</v>
      </c>
      <c r="C196" s="1" t="s">
        <v>268</v>
      </c>
    </row>
    <row r="197" spans="1:3">
      <c r="A197" t="s">
        <v>218</v>
      </c>
      <c r="C197" s="1" t="s">
        <v>268</v>
      </c>
    </row>
    <row r="198" spans="1:3">
      <c r="A198" t="s">
        <v>219</v>
      </c>
      <c r="C198" s="1" t="s">
        <v>268</v>
      </c>
    </row>
    <row r="199" spans="1:3">
      <c r="A199" t="s">
        <v>220</v>
      </c>
      <c r="C199" s="1" t="s">
        <v>272</v>
      </c>
    </row>
    <row r="200" spans="1:3">
      <c r="A200" t="s">
        <v>221</v>
      </c>
      <c r="C200" s="1" t="s">
        <v>272</v>
      </c>
    </row>
    <row r="201" spans="1:3">
      <c r="A201" t="s">
        <v>222</v>
      </c>
      <c r="C201" s="1" t="s">
        <v>272</v>
      </c>
    </row>
    <row r="202" spans="1:3">
      <c r="A202" t="s">
        <v>223</v>
      </c>
      <c r="C202" s="1" t="s">
        <v>272</v>
      </c>
    </row>
    <row r="203" spans="1:3">
      <c r="A203" t="s">
        <v>224</v>
      </c>
      <c r="C203" s="1" t="s">
        <v>272</v>
      </c>
    </row>
    <row r="204" spans="1:3">
      <c r="A204" t="s">
        <v>225</v>
      </c>
      <c r="C204" s="1" t="s">
        <v>267</v>
      </c>
    </row>
    <row r="205" spans="1:3">
      <c r="A205" t="s">
        <v>226</v>
      </c>
      <c r="C205" s="1" t="s">
        <v>273</v>
      </c>
    </row>
    <row r="206" spans="1:3">
      <c r="A206" t="s">
        <v>227</v>
      </c>
      <c r="C206" s="1" t="s">
        <v>273</v>
      </c>
    </row>
    <row r="207" spans="1:3">
      <c r="A207" t="s">
        <v>228</v>
      </c>
      <c r="C207" s="1" t="s">
        <v>273</v>
      </c>
    </row>
    <row r="208" spans="1:3">
      <c r="A208" t="s">
        <v>229</v>
      </c>
      <c r="C208" s="1" t="s">
        <v>273</v>
      </c>
    </row>
    <row r="209" spans="1:3">
      <c r="A209" t="s">
        <v>230</v>
      </c>
      <c r="C209" s="1" t="s">
        <v>273</v>
      </c>
    </row>
    <row r="210" spans="1:3">
      <c r="A210" t="s">
        <v>231</v>
      </c>
      <c r="C210" s="1" t="s">
        <v>273</v>
      </c>
    </row>
    <row r="211" spans="1:3">
      <c r="A211" t="s">
        <v>232</v>
      </c>
      <c r="C211" s="1" t="s">
        <v>273</v>
      </c>
    </row>
    <row r="212" spans="1:3">
      <c r="A212" t="s">
        <v>233</v>
      </c>
      <c r="C212" s="1" t="s">
        <v>273</v>
      </c>
    </row>
    <row r="213" spans="1:3">
      <c r="A213" t="s">
        <v>234</v>
      </c>
      <c r="C213" s="1" t="s">
        <v>273</v>
      </c>
    </row>
    <row r="214" spans="1:3">
      <c r="A214" t="s">
        <v>235</v>
      </c>
      <c r="C214" s="1" t="s">
        <v>273</v>
      </c>
    </row>
    <row r="215" spans="1:3">
      <c r="A215" t="s">
        <v>236</v>
      </c>
      <c r="C215" s="1" t="s">
        <v>273</v>
      </c>
    </row>
    <row r="216" spans="1:3">
      <c r="A216" t="s">
        <v>237</v>
      </c>
      <c r="C216" s="1" t="s">
        <v>273</v>
      </c>
    </row>
    <row r="217" spans="1:3">
      <c r="A217" t="s">
        <v>238</v>
      </c>
      <c r="C217" s="1" t="s">
        <v>273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10" zoomScale="90" zoomScaleNormal="90" zoomScalePageLayoutView="90" workbookViewId="0">
      <selection activeCell="L18" sqref="L18"/>
    </sheetView>
  </sheetViews>
  <sheetFormatPr baseColWidth="10" defaultColWidth="8.83203125" defaultRowHeight="14" x14ac:dyDescent="0"/>
  <cols>
    <col min="1" max="1" width="22.83203125" bestFit="1" customWidth="1"/>
    <col min="2" max="2" width="10" bestFit="1" customWidth="1"/>
  </cols>
  <sheetData>
    <row r="1" spans="1:20">
      <c r="A1" s="1" t="s">
        <v>22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248</v>
      </c>
    </row>
    <row r="2" spans="1:20">
      <c r="A2" s="1" t="s">
        <v>258</v>
      </c>
      <c r="B2">
        <f>SUM('sector employment'!$B2:$B5)</f>
        <v>0</v>
      </c>
      <c r="C2">
        <f>SUM('sector employment'!$C2:$C5)</f>
        <v>0</v>
      </c>
      <c r="D2">
        <f>SUM('sector employment'!$D2:$D5)</f>
        <v>3975000</v>
      </c>
      <c r="E2">
        <f>SUM('sector employment'!$E2:$E5)</f>
        <v>0</v>
      </c>
      <c r="F2">
        <f>SUM('sector employment'!$F2:$F5)</f>
        <v>1848000</v>
      </c>
      <c r="G2">
        <f>SUM('sector employment'!$G2:$G5)</f>
        <v>5220000</v>
      </c>
      <c r="H2">
        <f>SUM('sector employment'!$H2:$H5)</f>
        <v>0</v>
      </c>
      <c r="I2">
        <f>SUM('sector employment'!$I2:$I5)</f>
        <v>0</v>
      </c>
      <c r="J2">
        <f>SUM('sector employment'!$J2:$J5)</f>
        <v>0</v>
      </c>
      <c r="K2">
        <f>SUM('sector employment'!$K2:$K5)</f>
        <v>0</v>
      </c>
      <c r="L2">
        <f>SUM('sector employment'!$L2:$L5)</f>
        <v>0</v>
      </c>
      <c r="M2">
        <f>SUM('sector employment'!$M2:$M5)</f>
        <v>265</v>
      </c>
      <c r="N2">
        <f>SUM('sector employment'!$N2:$N5)</f>
        <v>0</v>
      </c>
      <c r="O2">
        <f>SUM('sector employment'!$O2:$O5)</f>
        <v>44</v>
      </c>
      <c r="P2">
        <f>SUM('sector employment'!$P2:$P5)</f>
        <v>87</v>
      </c>
      <c r="Q2">
        <f>SUM('sector employment'!$Q2:$Q5)</f>
        <v>0</v>
      </c>
      <c r="R2">
        <f>SUM('sector employment'!$R2:$R5)</f>
        <v>0</v>
      </c>
      <c r="S2">
        <f>SUM('sector employment'!$S2:$S5)</f>
        <v>0</v>
      </c>
      <c r="T2">
        <f>SUM('sector employment'!T2:T5)</f>
        <v>396</v>
      </c>
    </row>
    <row r="3" spans="1:20">
      <c r="A3" s="1" t="s">
        <v>259</v>
      </c>
      <c r="B3">
        <f>SUM('sector employment'!$B6:$B10)</f>
        <v>0</v>
      </c>
      <c r="C3">
        <f>SUM('sector employment'!$C6:$C10)</f>
        <v>803000</v>
      </c>
      <c r="D3">
        <f>SUM('sector employment'!$D6:$D10)</f>
        <v>0</v>
      </c>
      <c r="E3">
        <f>SUM('sector employment'!$E6:$E10)</f>
        <v>10425000</v>
      </c>
      <c r="F3">
        <f>SUM('sector employment'!$F6:$F10)</f>
        <v>17920000</v>
      </c>
      <c r="G3">
        <f>SUM('sector employment'!$G6:$G10)</f>
        <v>6610000</v>
      </c>
      <c r="H3">
        <f>SUM('sector employment'!$H6:$H10)</f>
        <v>12080000</v>
      </c>
      <c r="I3">
        <f>SUM('sector employment'!$I6:$I10)</f>
        <v>39389000</v>
      </c>
      <c r="J3">
        <f>SUM('sector employment'!$J6:$J10)</f>
        <v>85254000</v>
      </c>
      <c r="K3">
        <f>SUM('sector employment'!$K6:$K10)</f>
        <v>0</v>
      </c>
      <c r="L3">
        <f>SUM('sector employment'!$L6:$L10)</f>
        <v>73</v>
      </c>
      <c r="M3">
        <f>SUM('sector employment'!$M6:$M10)</f>
        <v>0</v>
      </c>
      <c r="N3">
        <f>SUM('sector employment'!$N6:$N10)</f>
        <v>417</v>
      </c>
      <c r="O3">
        <f>SUM('sector employment'!$O6:$O10)</f>
        <v>512</v>
      </c>
      <c r="P3">
        <f>SUM('sector employment'!$P6:$P10)</f>
        <v>124</v>
      </c>
      <c r="Q3">
        <f>SUM('sector employment'!$Q6:$Q10)</f>
        <v>136</v>
      </c>
      <c r="R3">
        <f>SUM('sector employment'!$R6:$R10)</f>
        <v>362</v>
      </c>
      <c r="S3">
        <f>SUM('sector employment'!$S6:$S10)</f>
        <v>298</v>
      </c>
      <c r="T3">
        <f>SUM('sector employment'!T6:T10)</f>
        <v>1922</v>
      </c>
    </row>
    <row r="4" spans="1:20">
      <c r="A4" s="1" t="s">
        <v>260</v>
      </c>
      <c r="B4">
        <f>SUM('sector employment'!$B11:$B15)</f>
        <v>0</v>
      </c>
      <c r="C4">
        <f>SUM('sector employment'!$C11:$C15)</f>
        <v>0</v>
      </c>
      <c r="D4">
        <f>SUM('sector employment'!$D11:$D15)</f>
        <v>0</v>
      </c>
      <c r="E4">
        <f>SUM('sector employment'!$E11:$E15)</f>
        <v>6940000</v>
      </c>
      <c r="F4">
        <f>SUM('sector employment'!$F11:$F15)</f>
        <v>10608000</v>
      </c>
      <c r="G4">
        <f>SUM('sector employment'!$G11:$G15)</f>
        <v>30938000</v>
      </c>
      <c r="H4">
        <f>SUM('sector employment'!$H11:$H15)</f>
        <v>24739000</v>
      </c>
      <c r="I4">
        <f>SUM('sector employment'!$I11:$I15)</f>
        <v>16067000</v>
      </c>
      <c r="J4">
        <f>SUM('sector employment'!$J11:$J15)</f>
        <v>0</v>
      </c>
      <c r="K4">
        <f>SUM('sector employment'!$K11:$K15)</f>
        <v>0</v>
      </c>
      <c r="L4">
        <f>SUM('sector employment'!$L11:$L15)</f>
        <v>0</v>
      </c>
      <c r="M4">
        <f>SUM('sector employment'!$M11:$M15)</f>
        <v>0</v>
      </c>
      <c r="N4">
        <f>SUM('sector employment'!$N11:$N15)</f>
        <v>224</v>
      </c>
      <c r="O4">
        <f>SUM('sector employment'!$O11:$O15)</f>
        <v>273</v>
      </c>
      <c r="P4">
        <f>SUM('sector employment'!$P11:$P15)</f>
        <v>603</v>
      </c>
      <c r="Q4">
        <f>SUM('sector employment'!$Q11:$Q15)</f>
        <v>263</v>
      </c>
      <c r="R4">
        <f>SUM('sector employment'!$R11:$R15)</f>
        <v>149</v>
      </c>
      <c r="S4">
        <f>SUM('sector employment'!$S11:$S15)</f>
        <v>0</v>
      </c>
      <c r="T4">
        <f>SUM('sector employment'!T11:T15)</f>
        <v>1512</v>
      </c>
    </row>
    <row r="5" spans="1:20">
      <c r="A5" s="1" t="s">
        <v>261</v>
      </c>
      <c r="B5">
        <f>'sector employment'!$B16</f>
        <v>10203560</v>
      </c>
      <c r="C5">
        <f>'sector employment'!$C16</f>
        <v>16313800</v>
      </c>
      <c r="D5">
        <f>'sector employment'!$D16</f>
        <v>86492800</v>
      </c>
      <c r="E5">
        <f>'sector employment'!$E16</f>
        <v>86553400</v>
      </c>
      <c r="F5">
        <f>'sector employment'!$F16</f>
        <v>202162700</v>
      </c>
      <c r="G5">
        <f>'sector employment'!$G16</f>
        <v>236301000</v>
      </c>
      <c r="H5">
        <f>'sector employment'!$H16</f>
        <v>106178000</v>
      </c>
      <c r="I5">
        <f>'sector employment'!$I16</f>
        <v>85965000</v>
      </c>
      <c r="J5">
        <f>'sector employment'!$J16</f>
        <v>10920000</v>
      </c>
      <c r="K5">
        <f>'sector employment'!$K16</f>
        <v>2961</v>
      </c>
      <c r="L5">
        <f>'sector employment'!$L16</f>
        <v>1416</v>
      </c>
      <c r="M5">
        <f>'sector employment'!$M16</f>
        <v>4386</v>
      </c>
      <c r="N5">
        <f>'sector employment'!$N16</f>
        <v>2886</v>
      </c>
      <c r="O5">
        <f>'sector employment'!$O16</f>
        <v>4960</v>
      </c>
      <c r="P5">
        <f>'sector employment'!$P16</f>
        <v>3836</v>
      </c>
      <c r="Q5">
        <f>'sector employment'!$Q16</f>
        <v>1236</v>
      </c>
      <c r="R5">
        <f>'sector employment'!$R16</f>
        <v>822</v>
      </c>
      <c r="S5">
        <f>'sector employment'!$S16</f>
        <v>70</v>
      </c>
      <c r="T5">
        <f>'sector employment'!T16</f>
        <v>22573</v>
      </c>
    </row>
    <row r="6" spans="1:20">
      <c r="A6" s="1" t="s">
        <v>262</v>
      </c>
      <c r="B6">
        <f>SUM('sector employment'!$B17:$B19,'sector employment'!$B21,'sector employment'!$B22)</f>
        <v>0</v>
      </c>
      <c r="C6">
        <f>SUM('sector employment'!$C17:$C19,'sector employment'!$C21,'sector employment'!$C22)</f>
        <v>0</v>
      </c>
      <c r="D6">
        <f>SUM('sector employment'!$D17:$D19,'sector employment'!$D21,'sector employment'!$D22)</f>
        <v>4981200</v>
      </c>
      <c r="E6">
        <f>SUM('sector employment'!$E17:$E19,'sector employment'!$E21,'sector employment'!$E22)</f>
        <v>12206000</v>
      </c>
      <c r="F6">
        <f>SUM('sector employment'!$F17:$F19,'sector employment'!$F21,'sector employment'!$F22)</f>
        <v>18570000</v>
      </c>
      <c r="G6">
        <f>SUM('sector employment'!$G17:$G19,'sector employment'!$G21,'sector employment'!$G22)</f>
        <v>3250000</v>
      </c>
      <c r="H6">
        <f>SUM('sector employment'!$H17:$H19,'sector employment'!$H21,'sector employment'!$H22)</f>
        <v>0</v>
      </c>
      <c r="I6">
        <f>SUM('sector employment'!$I17:$I19,'sector employment'!$I21,'sector employment'!$I22)</f>
        <v>0</v>
      </c>
      <c r="J6">
        <f>SUM('sector employment'!$J17:$J19,'sector employment'!$J21,'sector employment'!$J22)</f>
        <v>0</v>
      </c>
      <c r="K6">
        <f>SUM('sector employment'!$K17:$K19,'sector employment'!$K21,'sector employment'!$K22)</f>
        <v>0</v>
      </c>
      <c r="L6">
        <f>SUM('sector employment'!$L17:$L19,'sector employment'!$L21,'sector employment'!$L22)</f>
        <v>0</v>
      </c>
      <c r="M6">
        <f>SUM('sector employment'!$M17:$M19,'sector employment'!$M21,'sector employment'!$M22)</f>
        <v>330</v>
      </c>
      <c r="N6">
        <f>SUM('sector employment'!$N17:$N19,'sector employment'!$N21,'sector employment'!$N22)</f>
        <v>428</v>
      </c>
      <c r="O6">
        <f>SUM('sector employment'!$O17:$O19,'sector employment'!$O21,'sector employment'!$O22)</f>
        <v>439</v>
      </c>
      <c r="P6">
        <f>SUM('sector employment'!$P17:$P19,'sector employment'!$P21,'sector employment'!$P22)</f>
        <v>50</v>
      </c>
      <c r="Q6">
        <f>SUM('sector employment'!$Q17:$Q19,'sector employment'!$Q21,'sector employment'!$Q22)</f>
        <v>0</v>
      </c>
      <c r="R6">
        <f>SUM('sector employment'!$R17:$R19,'sector employment'!$R21,'sector employment'!$R22)</f>
        <v>0</v>
      </c>
      <c r="S6">
        <f>SUM('sector employment'!$S17:$S19,'sector employment'!$S21,'sector employment'!$S22)</f>
        <v>0</v>
      </c>
      <c r="T6">
        <f>SUM('sector employment'!T17:T19,'sector employment'!T21,'sector employment'!T22)</f>
        <v>1247</v>
      </c>
    </row>
    <row r="7" spans="1:20">
      <c r="A7" s="1" t="s">
        <v>263</v>
      </c>
      <c r="B7">
        <f>SUM('sector employment'!$B23:$B57)</f>
        <v>3724400</v>
      </c>
      <c r="C7">
        <f>SUM('sector employment'!$C23:$C57)</f>
        <v>12076400</v>
      </c>
      <c r="D7">
        <f>SUM('sector employment'!$D23:$D57)</f>
        <v>25288000</v>
      </c>
      <c r="E7">
        <f>SUM('sector employment'!$E23:$E57)</f>
        <v>58176100</v>
      </c>
      <c r="F7">
        <f>SUM('sector employment'!$F23:$F57)</f>
        <v>135395100</v>
      </c>
      <c r="G7">
        <f>SUM('sector employment'!$G23:$G57)</f>
        <v>255943000</v>
      </c>
      <c r="H7">
        <f>SUM('sector employment'!$H23:$H57)</f>
        <v>165428000</v>
      </c>
      <c r="I7">
        <f>SUM('sector employment'!$I23:$I57)</f>
        <v>246465000</v>
      </c>
      <c r="J7">
        <f>SUM('sector employment'!$J23:$J57)</f>
        <v>290519000</v>
      </c>
      <c r="K7">
        <f>SUM('sector employment'!$K23:$K57)</f>
        <v>725</v>
      </c>
      <c r="L7">
        <f>SUM('sector employment'!$L23:$L57)</f>
        <v>1009</v>
      </c>
      <c r="M7">
        <f>SUM('sector employment'!$M23:$M57)</f>
        <v>1248</v>
      </c>
      <c r="N7">
        <f>SUM('sector employment'!$N23:$N57)</f>
        <v>1962</v>
      </c>
      <c r="O7">
        <f>SUM('sector employment'!$O23:$O57)</f>
        <v>3330</v>
      </c>
      <c r="P7">
        <f>SUM('sector employment'!$P23:$P57)</f>
        <v>4013</v>
      </c>
      <c r="Q7">
        <f>SUM('sector employment'!$Q23:$Q57)</f>
        <v>1864</v>
      </c>
      <c r="R7">
        <f>SUM('sector employment'!$R23:$R57)</f>
        <v>2009</v>
      </c>
      <c r="S7">
        <f>SUM('sector employment'!$S23:$S57)</f>
        <v>1120</v>
      </c>
      <c r="T7">
        <f>SUM('sector employment'!T23:T57)</f>
        <v>17280</v>
      </c>
    </row>
    <row r="8" spans="1:20">
      <c r="A8" s="1" t="s">
        <v>264</v>
      </c>
      <c r="B8">
        <f>SUM('sector employment'!$B20,'sector employment'!$B58:$B65,'sector employment'!$B66:$B72,'sector employment'!$B73:$B109,'sector employment'!$B121,'sector employment'!$B186:$B188)</f>
        <v>104739410</v>
      </c>
      <c r="C8">
        <f>SUM('sector employment'!$C20,'sector employment'!$C58:$C65,'sector employment'!$C66:$C72,'sector employment'!$C73:$C109,'sector employment'!$C121,'sector employment'!$C186:$C188)</f>
        <v>124871400</v>
      </c>
      <c r="D8">
        <f>SUM('sector employment'!$D20,'sector employment'!$D58:$D65,'sector employment'!$D66:$D72,'sector employment'!$D73:$D109,'sector employment'!$D121,'sector employment'!$D186:$D188)</f>
        <v>214256600</v>
      </c>
      <c r="E8">
        <f>SUM('sector employment'!$E20,'sector employment'!$E58:$E65,'sector employment'!$E66:$E72,'sector employment'!$E73:$E109,'sector employment'!$E121,'sector employment'!$E186:$E188)</f>
        <v>294078300</v>
      </c>
      <c r="F8">
        <f>SUM('sector employment'!$F20,'sector employment'!$F58:$F65,'sector employment'!$F66:$F72,'sector employment'!$F73:$F109,'sector employment'!$F121,'sector employment'!$F186:$F188)</f>
        <v>250480900</v>
      </c>
      <c r="G8">
        <f>SUM('sector employment'!$G20,'sector employment'!$G58:$G65,'sector employment'!$G66:$G72,'sector employment'!$G73:$G109,'sector employment'!$G121,'sector employment'!$G186:$G188)</f>
        <v>198013000</v>
      </c>
      <c r="H8">
        <f>SUM('sector employment'!$H20,'sector employment'!$H58:$H65,'sector employment'!$H66:$H72,'sector employment'!$H73:$H109,'sector employment'!$H121,'sector employment'!$H186:$H188)</f>
        <v>154566000</v>
      </c>
      <c r="I8">
        <f>SUM('sector employment'!$I20,'sector employment'!$I58:$I65,'sector employment'!$I66:$I72,'sector employment'!$I73:$I109,'sector employment'!$I121,'sector employment'!$I186:$I188)</f>
        <v>188027000</v>
      </c>
      <c r="J8">
        <f>SUM('sector employment'!$J20,'sector employment'!$J58:$J65,'sector employment'!$J66:$J72,'sector employment'!$J73:$J109,'sector employment'!$J121,'sector employment'!$J186:$J188)</f>
        <v>228394000</v>
      </c>
      <c r="K8">
        <f>SUM('sector employment'!$K20,'sector employment'!$K58:$K65,'sector employment'!$K66:$K72,'sector employment'!$K73:$K109,'sector employment'!$K121,'sector employment'!$K186:$K188)</f>
        <v>24677</v>
      </c>
      <c r="L8">
        <f>SUM('sector employment'!$L20,'sector employment'!$L58:$L65,'sector employment'!$L66:$L72,'sector employment'!$L73:$L109,'sector employment'!$L121,'sector employment'!$L186:$L188)</f>
        <v>10612</v>
      </c>
      <c r="M8">
        <f>SUM('sector employment'!$M20,'sector employment'!$M58:$M65,'sector employment'!$M66:$M72,'sector employment'!$M73:$M109,'sector employment'!$M121,'sector employment'!$M186:$M188)</f>
        <v>11485</v>
      </c>
      <c r="N8">
        <f>SUM('sector employment'!$N20,'sector employment'!$N58:$N65,'sector employment'!$N66:$N72,'sector employment'!$N73:$N109,'sector employment'!$N121,'sector employment'!$N186:$N188)</f>
        <v>10253</v>
      </c>
      <c r="O8">
        <f>SUM('sector employment'!$O20,'sector employment'!$O58:$O65,'sector employment'!$O66:$O72,'sector employment'!$O73:$O109,'sector employment'!$O121,'sector employment'!$O186:$O188)</f>
        <v>6280</v>
      </c>
      <c r="P8">
        <f>SUM('sector employment'!$P20,'sector employment'!$P58:$P65,'sector employment'!$P66:$P72,'sector employment'!$P73:$P109,'sector employment'!$P121,'sector employment'!$P186:$P188)</f>
        <v>3368</v>
      </c>
      <c r="Q8">
        <f>SUM('sector employment'!$Q20,'sector employment'!$Q58:$Q65,'sector employment'!$Q66:$Q72,'sector employment'!$Q73:$Q109,'sector employment'!$Q121,'sector employment'!$Q186:$Q188)</f>
        <v>1802</v>
      </c>
      <c r="R8">
        <f>SUM('sector employment'!$R20,'sector employment'!$R58:$R65,'sector employment'!$R66:$R72,'sector employment'!$R73:$R109,'sector employment'!$R121,'sector employment'!$R186:$R188)</f>
        <v>1623</v>
      </c>
      <c r="S8">
        <f>SUM('sector employment'!$S20,'sector employment'!$S58:$S65,'sector employment'!$S66:$S72,'sector employment'!$S73:$S109,'sector employment'!$S121,'sector employment'!$S186:$S188)</f>
        <v>857</v>
      </c>
      <c r="T8">
        <f>SUM('sector employment'!T20,'sector employment'!T58:T65,'sector employment'!T66:T72,'sector employment'!T73:T109,'sector employment'!T121,'sector employment'!T186:T188)</f>
        <v>70957</v>
      </c>
    </row>
    <row r="9" spans="1:20">
      <c r="A9" s="1" t="s">
        <v>265</v>
      </c>
      <c r="B9">
        <f>SUM('sector employment'!$B110:$B119)</f>
        <v>5015300</v>
      </c>
      <c r="C9">
        <f>SUM('sector employment'!$C110:$C119)</f>
        <v>5442600</v>
      </c>
      <c r="D9">
        <f>SUM('sector employment'!$D110:$D119)</f>
        <v>18497600</v>
      </c>
      <c r="E9">
        <f>SUM('sector employment'!$E110:$E119)</f>
        <v>32152000</v>
      </c>
      <c r="F9">
        <f>SUM('sector employment'!$F110:$F119)</f>
        <v>75410500</v>
      </c>
      <c r="G9">
        <f>SUM('sector employment'!$G110:$G119)</f>
        <v>134990000</v>
      </c>
      <c r="H9">
        <f>SUM('sector employment'!$H110:$H119)</f>
        <v>34985000</v>
      </c>
      <c r="I9">
        <f>SUM('sector employment'!$I110:$I119)</f>
        <v>19255000</v>
      </c>
      <c r="J9">
        <f>SUM('sector employment'!$J110:$J119)</f>
        <v>17052000</v>
      </c>
      <c r="K9">
        <f>SUM('sector employment'!$K110:$K119)</f>
        <v>1406</v>
      </c>
      <c r="L9">
        <f>SUM('sector employment'!$L110:$L119)</f>
        <v>410</v>
      </c>
      <c r="M9">
        <f>SUM('sector employment'!$M110:$M119)</f>
        <v>1015</v>
      </c>
      <c r="N9">
        <f>SUM('sector employment'!$N110:$N119)</f>
        <v>1007</v>
      </c>
      <c r="O9">
        <f>SUM('sector employment'!$O110:$O119)</f>
        <v>1812</v>
      </c>
      <c r="P9">
        <f>SUM('sector employment'!$P110:$P119)</f>
        <v>2319</v>
      </c>
      <c r="Q9">
        <f>SUM('sector employment'!$Q110:$Q119)</f>
        <v>427</v>
      </c>
      <c r="R9">
        <f>SUM('sector employment'!$R110:$R119)</f>
        <v>165</v>
      </c>
      <c r="S9">
        <f>SUM('sector employment'!$S110:$S119)</f>
        <v>87</v>
      </c>
      <c r="T9">
        <f>SUM('sector employment'!T110:T119)</f>
        <v>8648</v>
      </c>
    </row>
    <row r="10" spans="1:20">
      <c r="A10" s="1" t="s">
        <v>266</v>
      </c>
      <c r="B10">
        <f>SUM('sector employment'!$B122:$B133)</f>
        <v>7459160</v>
      </c>
      <c r="C10">
        <f>SUM('sector employment'!$C122:$C133)</f>
        <v>6275000</v>
      </c>
      <c r="D10">
        <f>SUM('sector employment'!$D122:$D133)</f>
        <v>11644900</v>
      </c>
      <c r="E10">
        <f>SUM('sector employment'!$E122:$E133)</f>
        <v>39952100</v>
      </c>
      <c r="F10">
        <f>SUM('sector employment'!$F122:$F133)</f>
        <v>61573100</v>
      </c>
      <c r="G10">
        <f>SUM('sector employment'!$G122:$G133)</f>
        <v>61121000</v>
      </c>
      <c r="H10">
        <f>SUM('sector employment'!$H122:$H133)</f>
        <v>111753000</v>
      </c>
      <c r="I10">
        <f>SUM('sector employment'!$I122:$I133)</f>
        <v>58555000</v>
      </c>
      <c r="J10">
        <f>SUM('sector employment'!$J122:$J133)</f>
        <v>31350000</v>
      </c>
      <c r="K10">
        <f>SUM('sector employment'!$K122:$K133)</f>
        <v>1544</v>
      </c>
      <c r="L10">
        <f>SUM('sector employment'!$L122:$L133)</f>
        <v>543</v>
      </c>
      <c r="M10">
        <f>SUM('sector employment'!$M122:$M133)</f>
        <v>666</v>
      </c>
      <c r="N10">
        <f>SUM('sector employment'!$N122:$N133)</f>
        <v>1307</v>
      </c>
      <c r="O10">
        <f>SUM('sector employment'!$O122:$O133)</f>
        <v>1492</v>
      </c>
      <c r="P10">
        <f>SUM('sector employment'!$P122:$P133)</f>
        <v>999</v>
      </c>
      <c r="Q10">
        <f>SUM('sector employment'!$Q122:$Q133)</f>
        <v>1295</v>
      </c>
      <c r="R10">
        <f>SUM('sector employment'!$R122:$R133)</f>
        <v>482</v>
      </c>
      <c r="S10">
        <f>SUM('sector employment'!$S122:$S133)</f>
        <v>165</v>
      </c>
      <c r="T10">
        <f>SUM('sector employment'!T122:T133)</f>
        <v>8493</v>
      </c>
    </row>
    <row r="11" spans="1:20">
      <c r="A11" s="1" t="s">
        <v>267</v>
      </c>
      <c r="B11">
        <f>SUM('sector employment'!$B134:$B139,'sector employment'!$B204)</f>
        <v>4545200</v>
      </c>
      <c r="C11">
        <f>SUM('sector employment'!$C134:$C139,'sector employment'!$C204)</f>
        <v>7792300</v>
      </c>
      <c r="D11">
        <f>SUM('sector employment'!$D134:$D139,'sector employment'!$D204)</f>
        <v>55590600</v>
      </c>
      <c r="E11">
        <f>SUM('sector employment'!$E134:$E139,'sector employment'!$E204)</f>
        <v>76342800</v>
      </c>
      <c r="F11">
        <f>SUM('sector employment'!$F134:$F139,'sector employment'!$F204)</f>
        <v>147519500</v>
      </c>
      <c r="G11">
        <f>SUM('sector employment'!$G134:$G139,'sector employment'!$G204)</f>
        <v>175981000</v>
      </c>
      <c r="H11">
        <f>SUM('sector employment'!$H134:$H139,'sector employment'!$H204)</f>
        <v>135420000</v>
      </c>
      <c r="I11">
        <f>SUM('sector employment'!$I134:$I139,'sector employment'!$I204)</f>
        <v>48305000</v>
      </c>
      <c r="J11">
        <f>SUM('sector employment'!$J134:$J139,'sector employment'!$J204)</f>
        <v>186604000</v>
      </c>
      <c r="K11">
        <f>SUM('sector employment'!$K134:$K139,'sector employment'!$K204)</f>
        <v>1195</v>
      </c>
      <c r="L11">
        <f>SUM('sector employment'!$L134:$L139,'sector employment'!$L204)</f>
        <v>651</v>
      </c>
      <c r="M11">
        <f>SUM('sector employment'!$M134:$M139,'sector employment'!$M204)</f>
        <v>2732</v>
      </c>
      <c r="N11">
        <f>SUM('sector employment'!$N134:$N139,'sector employment'!$N204)</f>
        <v>2628</v>
      </c>
      <c r="O11">
        <f>SUM('sector employment'!$O134:$O139,'sector employment'!$O204)</f>
        <v>3578</v>
      </c>
      <c r="P11">
        <f>SUM('sector employment'!$P134:$P139,'sector employment'!$P204)</f>
        <v>2876</v>
      </c>
      <c r="Q11">
        <f>SUM('sector employment'!$Q134:$Q139,'sector employment'!$Q204)</f>
        <v>1593</v>
      </c>
      <c r="R11">
        <f>SUM('sector employment'!$R134:$R139,'sector employment'!$R204)</f>
        <v>444</v>
      </c>
      <c r="S11">
        <f>SUM('sector employment'!$S134:$S139,'sector employment'!$S204)</f>
        <v>848</v>
      </c>
      <c r="T11">
        <f>SUM('sector employment'!T134:T139,'sector employment'!T204)</f>
        <v>16545</v>
      </c>
    </row>
    <row r="12" spans="1:20">
      <c r="A12" s="1" t="s">
        <v>268</v>
      </c>
      <c r="B12">
        <f>SUM('sector employment'!$B140:$B160,'sector employment'!$B179,'sector employment'!$B189:$B198,'sector employment'!$B120,'sector employment'!$B184:$B185)</f>
        <v>57809950</v>
      </c>
      <c r="C12">
        <f>SUM('sector employment'!$C140:$C160,'sector employment'!$C179,'sector employment'!$C189:$C198,'sector employment'!$C120,'sector employment'!$C184:$C185)</f>
        <v>58516100</v>
      </c>
      <c r="D12">
        <f>SUM('sector employment'!$D140:$D160,'sector employment'!$D179,'sector employment'!$D189:$D198,'sector employment'!$D120,'sector employment'!$D184:$D185)</f>
        <v>217010000</v>
      </c>
      <c r="E12">
        <f>SUM('sector employment'!$E140:$E160,'sector employment'!$E179,'sector employment'!$E189:$E198,'sector employment'!$E120,'sector employment'!$E184:$E185)</f>
        <v>282458800</v>
      </c>
      <c r="F12">
        <f>SUM('sector employment'!$F140:$F160,'sector employment'!$F179,'sector employment'!$F189:$F198,'sector employment'!$F120,'sector employment'!$F184:$F185)</f>
        <v>321165600</v>
      </c>
      <c r="G12">
        <f>SUM('sector employment'!$G140:$G160,'sector employment'!$G179,'sector employment'!$G189:$G198,'sector employment'!$G120,'sector employment'!$G184:$G185)</f>
        <v>424150000</v>
      </c>
      <c r="H12">
        <f>SUM('sector employment'!$H140:$H160,'sector employment'!$H179,'sector employment'!$H189:$H198,'sector employment'!$H120,'sector employment'!$H184:$H185)</f>
        <v>455034000</v>
      </c>
      <c r="I12">
        <f>SUM('sector employment'!$I140:$I160,'sector employment'!$I179,'sector employment'!$I189:$I198,'sector employment'!$I120,'sector employment'!$I184:$I185)</f>
        <v>649781000</v>
      </c>
      <c r="J12">
        <f>SUM('sector employment'!$J140:$J160,'sector employment'!$J179,'sector employment'!$J189:$J198,'sector employment'!$J120,'sector employment'!$J184:$J185)</f>
        <v>430240000</v>
      </c>
      <c r="K12">
        <f>SUM('sector employment'!$K140:$K160,'sector employment'!$K179,'sector employment'!$K189:$K198,'sector employment'!$K120,'sector employment'!$K184:$K185)</f>
        <v>13421</v>
      </c>
      <c r="L12">
        <f>SUM('sector employment'!$L140:$L160,'sector employment'!$L179,'sector employment'!$L189:$L198,'sector employment'!$L120,'sector employment'!$L184:$L185)</f>
        <v>4942</v>
      </c>
      <c r="M12">
        <f>SUM('sector employment'!$M140:$M160,'sector employment'!$M179,'sector employment'!$M189:$M198,'sector employment'!$M120,'sector employment'!$M184:$M185)</f>
        <v>11238</v>
      </c>
      <c r="N12">
        <f>SUM('sector employment'!$N140:$N160,'sector employment'!$N179,'sector employment'!$N189:$N198,'sector employment'!$N120,'sector employment'!$N184:$N185)</f>
        <v>9893</v>
      </c>
      <c r="O12">
        <f>SUM('sector employment'!$O140:$O160,'sector employment'!$O179,'sector employment'!$O189:$O198,'sector employment'!$O120,'sector employment'!$O184:$O185)</f>
        <v>7709</v>
      </c>
      <c r="P12">
        <f>SUM('sector employment'!$P140:$P160,'sector employment'!$P179,'sector employment'!$P189:$P198,'sector employment'!$P120,'sector employment'!$P184:$P185)</f>
        <v>7207</v>
      </c>
      <c r="Q12">
        <f>SUM('sector employment'!$Q140:$Q160,'sector employment'!$Q179,'sector employment'!$Q189:$Q198,'sector employment'!$Q120,'sector employment'!$Q184:$Q185)</f>
        <v>5367</v>
      </c>
      <c r="R12">
        <f>SUM('sector employment'!$R140:$R160,'sector employment'!$R179,'sector employment'!$R189:$R198,'sector employment'!$R120,'sector employment'!$R184:$R185)</f>
        <v>5613</v>
      </c>
      <c r="S12">
        <f>SUM('sector employment'!$S140:$S160,'sector employment'!$S179,'sector employment'!$S189:$S198,'sector employment'!$S120,'sector employment'!$S184:$S185)</f>
        <v>1803</v>
      </c>
      <c r="T12">
        <f>SUM('sector employment'!T140:T160,'sector employment'!T179,'sector employment'!T189:T198,'sector employment'!T120,'sector employment'!T184:T185)</f>
        <v>67193</v>
      </c>
    </row>
    <row r="13" spans="1:20">
      <c r="A13" s="1" t="s">
        <v>269</v>
      </c>
      <c r="B13">
        <f>SUM('sector employment'!$B161:$B164)</f>
        <v>22570930</v>
      </c>
      <c r="C13">
        <f>SUM('sector employment'!$C161:$C164)</f>
        <v>31925700</v>
      </c>
      <c r="D13">
        <f>SUM('sector employment'!$D161:$D164)</f>
        <v>62921300</v>
      </c>
      <c r="E13">
        <f>SUM('sector employment'!$E161:$E164)</f>
        <v>122015300</v>
      </c>
      <c r="F13">
        <f>SUM('sector employment'!$F161:$F164)</f>
        <v>287231700</v>
      </c>
      <c r="G13">
        <f>SUM('sector employment'!$G161:$G164)</f>
        <v>230319000</v>
      </c>
      <c r="H13">
        <f>SUM('sector employment'!$H161:$H164)</f>
        <v>112449000</v>
      </c>
      <c r="I13">
        <f>SUM('sector employment'!$I161:$I164)</f>
        <v>149083000</v>
      </c>
      <c r="J13">
        <f>SUM('sector employment'!$J161:$J164)</f>
        <v>133584000</v>
      </c>
      <c r="K13">
        <f>SUM('sector employment'!$K161:$K164)</f>
        <v>5248</v>
      </c>
      <c r="L13">
        <f>SUM('sector employment'!$L161:$L164)</f>
        <v>2541</v>
      </c>
      <c r="M13">
        <f>SUM('sector employment'!$M161:$M164)</f>
        <v>3364</v>
      </c>
      <c r="N13">
        <f>SUM('sector employment'!$N161:$N164)</f>
        <v>4206</v>
      </c>
      <c r="O13">
        <f>SUM('sector employment'!$O161:$O164)</f>
        <v>6985</v>
      </c>
      <c r="P13">
        <f>SUM('sector employment'!$P161:$P164)</f>
        <v>3992</v>
      </c>
      <c r="Q13">
        <f>SUM('sector employment'!$Q161:$Q164)</f>
        <v>1352</v>
      </c>
      <c r="R13">
        <f>SUM('sector employment'!$R161:$R164)</f>
        <v>1329</v>
      </c>
      <c r="S13">
        <f>SUM('sector employment'!$S161:$S164)</f>
        <v>455</v>
      </c>
      <c r="T13">
        <f>SUM('sector employment'!T161:T164)</f>
        <v>29472</v>
      </c>
    </row>
    <row r="14" spans="1:20">
      <c r="A14" s="1" t="s">
        <v>270</v>
      </c>
      <c r="B14">
        <f>SUM('sector employment'!$B165:$B178)</f>
        <v>16652000</v>
      </c>
      <c r="C14">
        <f>SUM('sector employment'!$C165:$C178)</f>
        <v>34895800</v>
      </c>
      <c r="D14">
        <f>SUM('sector employment'!$D165:$D178)</f>
        <v>120111600</v>
      </c>
      <c r="E14">
        <f>SUM('sector employment'!$E165:$E178)</f>
        <v>161389900</v>
      </c>
      <c r="F14">
        <f>SUM('sector employment'!$F165:$F178)</f>
        <v>273534700</v>
      </c>
      <c r="G14">
        <f>SUM('sector employment'!$G165:$G178)</f>
        <v>247843000</v>
      </c>
      <c r="H14">
        <f>SUM('sector employment'!$H165:$H178)</f>
        <v>236033000</v>
      </c>
      <c r="I14">
        <f>SUM('sector employment'!$I165:$I178)</f>
        <v>129948000</v>
      </c>
      <c r="J14">
        <f>SUM('sector employment'!$J165:$J178)</f>
        <v>340595000</v>
      </c>
      <c r="K14">
        <f>SUM('sector employment'!$K165:$K178)</f>
        <v>3653</v>
      </c>
      <c r="L14">
        <f>SUM('sector employment'!$L165:$L178)</f>
        <v>3029</v>
      </c>
      <c r="M14">
        <f>SUM('sector employment'!$M165:$M178)</f>
        <v>5910</v>
      </c>
      <c r="N14">
        <f>SUM('sector employment'!$N165:$N178)</f>
        <v>5578</v>
      </c>
      <c r="O14">
        <f>SUM('sector employment'!$O165:$O178)</f>
        <v>6686</v>
      </c>
      <c r="P14">
        <f>SUM('sector employment'!$P165:$P178)</f>
        <v>4269</v>
      </c>
      <c r="Q14">
        <f>SUM('sector employment'!$Q165:$Q178)</f>
        <v>2866</v>
      </c>
      <c r="R14">
        <f>SUM('sector employment'!$R165:$R178)</f>
        <v>1139</v>
      </c>
      <c r="S14">
        <f>SUM('sector employment'!$S165:$S178)</f>
        <v>1222</v>
      </c>
      <c r="T14">
        <f>SUM('sector employment'!T165:T178)</f>
        <v>34352</v>
      </c>
    </row>
    <row r="15" spans="1:20">
      <c r="A15" s="1" t="s">
        <v>271</v>
      </c>
      <c r="B15">
        <f>SUM('sector employment'!$B180:$B183)</f>
        <v>23785670</v>
      </c>
      <c r="C15">
        <f>SUM('sector employment'!$C180:$C183)</f>
        <v>9661000</v>
      </c>
      <c r="D15">
        <f>SUM('sector employment'!$D180:$D183)</f>
        <v>46104800</v>
      </c>
      <c r="E15">
        <f>SUM('sector employment'!$E180:$E183)</f>
        <v>20303600</v>
      </c>
      <c r="F15">
        <f>SUM('sector employment'!$F180:$F183)</f>
        <v>15177000</v>
      </c>
      <c r="G15">
        <f>SUM('sector employment'!$G180:$G183)</f>
        <v>59280000</v>
      </c>
      <c r="H15">
        <f>SUM('sector employment'!$H180:$H183)</f>
        <v>44872000</v>
      </c>
      <c r="I15">
        <f>SUM('sector employment'!$I180:$I183)</f>
        <v>6552000</v>
      </c>
      <c r="J15">
        <f>SUM('sector employment'!$J180:$J183)</f>
        <v>49446000</v>
      </c>
      <c r="K15">
        <f>SUM('sector employment'!$K180:$K183)</f>
        <v>4789</v>
      </c>
      <c r="L15">
        <f>SUM('sector employment'!$L180:$L183)</f>
        <v>850</v>
      </c>
      <c r="M15">
        <f>SUM('sector employment'!$M180:$M183)</f>
        <v>2153</v>
      </c>
      <c r="N15">
        <f>SUM('sector employment'!$N180:$N183)</f>
        <v>700</v>
      </c>
      <c r="O15">
        <f>SUM('sector employment'!$O180:$O183)</f>
        <v>415</v>
      </c>
      <c r="P15">
        <f>SUM('sector employment'!$P180:$P183)</f>
        <v>994</v>
      </c>
      <c r="Q15">
        <f>SUM('sector employment'!$Q180:$Q183)</f>
        <v>482</v>
      </c>
      <c r="R15">
        <f>SUM('sector employment'!$R180:$R183)</f>
        <v>52</v>
      </c>
      <c r="S15">
        <f>SUM('sector employment'!$S180:$S183)</f>
        <v>123</v>
      </c>
      <c r="T15">
        <f>SUM('sector employment'!T180:T183)</f>
        <v>10558</v>
      </c>
    </row>
    <row r="16" spans="1:20">
      <c r="A16" s="1" t="s">
        <v>272</v>
      </c>
      <c r="B16">
        <f>SUM('sector employment'!$B199:$B203)</f>
        <v>8435840</v>
      </c>
      <c r="C16">
        <f>SUM('sector employment'!$C199:$C203)</f>
        <v>4742400</v>
      </c>
      <c r="D16">
        <f>SUM('sector employment'!$D199:$D203)</f>
        <v>16284000</v>
      </c>
      <c r="E16">
        <f>SUM('sector employment'!$E199:$E203)</f>
        <v>32058000</v>
      </c>
      <c r="F16">
        <f>SUM('sector employment'!$F199:$F203)</f>
        <v>47574100</v>
      </c>
      <c r="G16">
        <f>SUM('sector employment'!$G199:$G203)</f>
        <v>75940000</v>
      </c>
      <c r="H16">
        <f>SUM('sector employment'!$H199:$H203)</f>
        <v>37612000</v>
      </c>
      <c r="I16">
        <f>SUM('sector employment'!$I199:$I203)</f>
        <v>43274000</v>
      </c>
      <c r="J16">
        <f>SUM('sector employment'!$J199:$J203)</f>
        <v>45440000</v>
      </c>
      <c r="K16">
        <f>SUM('sector employment'!$K199:$K203)</f>
        <v>2224</v>
      </c>
      <c r="L16">
        <f>SUM('sector employment'!$L199:$L203)</f>
        <v>427</v>
      </c>
      <c r="M16">
        <f>SUM('sector employment'!$M199:$M203)</f>
        <v>747</v>
      </c>
      <c r="N16">
        <f>SUM('sector employment'!$N199:$N203)</f>
        <v>1117</v>
      </c>
      <c r="O16">
        <f>SUM('sector employment'!$O199:$O203)</f>
        <v>1169</v>
      </c>
      <c r="P16">
        <f>SUM('sector employment'!$P199:$P203)</f>
        <v>1275</v>
      </c>
      <c r="Q16">
        <f>SUM('sector employment'!$Q199:$Q203)</f>
        <v>473</v>
      </c>
      <c r="R16">
        <f>SUM('sector employment'!$R199:$R203)</f>
        <v>394</v>
      </c>
      <c r="S16">
        <f>SUM('sector employment'!$S199:$S203)</f>
        <v>246</v>
      </c>
      <c r="T16">
        <f>SUM('sector employment'!T199:T203)</f>
        <v>8072</v>
      </c>
    </row>
    <row r="17" spans="1:20">
      <c r="A17" s="1" t="s">
        <v>273</v>
      </c>
      <c r="B17">
        <f>SUM('sector employment'!$B205:$B217)</f>
        <v>23483480</v>
      </c>
      <c r="C17">
        <f>SUM('sector employment'!$C205:$C217)</f>
        <v>55441700</v>
      </c>
      <c r="D17">
        <f>SUM('sector employment'!$D205:$D217)</f>
        <v>121531800</v>
      </c>
      <c r="E17">
        <f>SUM('sector employment'!$E205:$E217)</f>
        <v>201634100</v>
      </c>
      <c r="F17">
        <f>SUM('sector employment'!$F205:$F217)</f>
        <v>502893700</v>
      </c>
      <c r="G17">
        <f>SUM('sector employment'!$G205:$G217)</f>
        <v>538428000</v>
      </c>
      <c r="H17">
        <f>SUM('sector employment'!$H205:$H217)</f>
        <v>589709000</v>
      </c>
      <c r="I17">
        <f>SUM('sector employment'!$I205:$I217)</f>
        <v>334563000</v>
      </c>
      <c r="J17">
        <f>SUM('sector employment'!$J205:$J217)</f>
        <v>80016000</v>
      </c>
      <c r="K17">
        <f>SUM('sector employment'!$K205:$K217)</f>
        <v>4207</v>
      </c>
      <c r="L17">
        <f>SUM('sector employment'!$L205:$L217)</f>
        <v>4588</v>
      </c>
      <c r="M17">
        <f>SUM('sector employment'!$M205:$M217)</f>
        <v>5682</v>
      </c>
      <c r="N17">
        <f>SUM('sector employment'!$N205:$N217)</f>
        <v>7018</v>
      </c>
      <c r="O17">
        <f>SUM('sector employment'!$O205:$O217)</f>
        <v>11935</v>
      </c>
      <c r="P17">
        <f>SUM('sector employment'!$P205:$P217)</f>
        <v>8832</v>
      </c>
      <c r="Q17">
        <f>SUM('sector employment'!$Q205:$Q217)</f>
        <v>6943</v>
      </c>
      <c r="R17">
        <f>SUM('sector employment'!$R205:$R217)</f>
        <v>2811</v>
      </c>
      <c r="S17">
        <f>SUM('sector employment'!$S205:$S217)</f>
        <v>297</v>
      </c>
      <c r="T17">
        <f>SUM('sector employment'!T205:T217)</f>
        <v>52313</v>
      </c>
    </row>
    <row r="18" spans="1:20">
      <c r="A18" s="1" t="s">
        <v>275</v>
      </c>
      <c r="B18">
        <f>SUM(B2:B17)/1000000</f>
        <v>288.42489999999998</v>
      </c>
      <c r="C18">
        <f t="shared" ref="C18:J18" si="0">SUM(C2:C17)/1000000</f>
        <v>368.75720000000001</v>
      </c>
      <c r="D18">
        <f t="shared" si="0"/>
        <v>1004.6902</v>
      </c>
      <c r="E18">
        <f t="shared" si="0"/>
        <v>1436.6854000000001</v>
      </c>
      <c r="F18">
        <f t="shared" si="0"/>
        <v>2369.0646000000002</v>
      </c>
      <c r="G18">
        <f t="shared" si="0"/>
        <v>2684.3270000000002</v>
      </c>
      <c r="H18">
        <f t="shared" si="0"/>
        <v>2220.8580000000002</v>
      </c>
      <c r="I18">
        <f t="shared" si="0"/>
        <v>2015.229</v>
      </c>
      <c r="J18">
        <f t="shared" si="0"/>
        <v>1929.414</v>
      </c>
      <c r="K18">
        <f t="shared" ref="K18:S18" si="1">SUM(K2:K17)</f>
        <v>66050</v>
      </c>
      <c r="L18">
        <f t="shared" si="1"/>
        <v>31091</v>
      </c>
      <c r="M18">
        <f t="shared" si="1"/>
        <v>51221</v>
      </c>
      <c r="N18">
        <f t="shared" si="1"/>
        <v>49624</v>
      </c>
      <c r="O18">
        <f t="shared" si="1"/>
        <v>57619</v>
      </c>
      <c r="P18">
        <f t="shared" si="1"/>
        <v>44844</v>
      </c>
      <c r="Q18">
        <f t="shared" si="1"/>
        <v>26099</v>
      </c>
      <c r="R18">
        <f t="shared" si="1"/>
        <v>17394</v>
      </c>
      <c r="S18">
        <f t="shared" si="1"/>
        <v>7591</v>
      </c>
    </row>
    <row r="19" spans="1:20">
      <c r="K19">
        <f>B18/K18</f>
        <v>4.3667660862982587E-3</v>
      </c>
      <c r="L19" s="55">
        <f t="shared" ref="L19:S19" si="2">C18/L18</f>
        <v>1.1860577015856679E-2</v>
      </c>
      <c r="M19" s="55">
        <f t="shared" si="2"/>
        <v>1.961481033169989E-2</v>
      </c>
      <c r="N19" s="55">
        <f t="shared" si="2"/>
        <v>2.8951422698694183E-2</v>
      </c>
      <c r="O19" s="55">
        <f t="shared" si="2"/>
        <v>4.1116031170273695E-2</v>
      </c>
      <c r="P19" s="55">
        <f t="shared" si="2"/>
        <v>5.9859223084470614E-2</v>
      </c>
      <c r="Q19" s="55">
        <f t="shared" si="2"/>
        <v>8.5093605118970086E-2</v>
      </c>
      <c r="R19" s="55">
        <f t="shared" si="2"/>
        <v>0.11585770955501898</v>
      </c>
      <c r="S19" s="55">
        <f t="shared" si="2"/>
        <v>0.25417125543406666</v>
      </c>
    </row>
    <row r="21" spans="1:20">
      <c r="A21" t="s">
        <v>274</v>
      </c>
      <c r="B21">
        <f>B18/K18</f>
        <v>4.3667660862982587E-3</v>
      </c>
      <c r="C21">
        <f t="shared" ref="C21:J21" si="3">C18/L18</f>
        <v>1.1860577015856679E-2</v>
      </c>
      <c r="D21">
        <f t="shared" si="3"/>
        <v>1.961481033169989E-2</v>
      </c>
      <c r="E21">
        <f t="shared" si="3"/>
        <v>2.8951422698694183E-2</v>
      </c>
      <c r="F21">
        <f t="shared" si="3"/>
        <v>4.1116031170273695E-2</v>
      </c>
      <c r="G21">
        <f t="shared" si="3"/>
        <v>5.9859223084470614E-2</v>
      </c>
      <c r="H21">
        <f t="shared" si="3"/>
        <v>8.5093605118970086E-2</v>
      </c>
      <c r="I21">
        <f t="shared" si="3"/>
        <v>0.11585770955501898</v>
      </c>
      <c r="J21">
        <f t="shared" si="3"/>
        <v>0.25417125543406666</v>
      </c>
    </row>
    <row r="24" spans="1:20">
      <c r="A24" s="1"/>
      <c r="B24" t="s">
        <v>667</v>
      </c>
      <c r="C24" t="s">
        <v>1402</v>
      </c>
      <c r="D24" t="s">
        <v>1403</v>
      </c>
      <c r="F24" t="s">
        <v>746</v>
      </c>
      <c r="K24" t="s">
        <v>667</v>
      </c>
      <c r="L24" t="s">
        <v>1402</v>
      </c>
      <c r="M24" t="s">
        <v>1403</v>
      </c>
      <c r="O24">
        <v>18.008302127185232</v>
      </c>
      <c r="T24" t="s">
        <v>248</v>
      </c>
    </row>
    <row r="25" spans="1:20">
      <c r="A25" s="1"/>
      <c r="B25">
        <f>B17*'BEA Empl'!G44/1000000</f>
        <v>2.217981188039563</v>
      </c>
      <c r="C25">
        <f>B17*'BEA Empl'!G45/1000000</f>
        <v>12.123039429420844</v>
      </c>
      <c r="D25">
        <f>B17*'BEA Empl'!G46/1000000</f>
        <v>9.1424593825395934</v>
      </c>
      <c r="F25">
        <f>B25/$B$35</f>
        <v>7.7974885616379774E-3</v>
      </c>
      <c r="G25">
        <f>C25/$C$35</f>
        <v>7.79748856163798E-3</v>
      </c>
      <c r="H25">
        <f>D25/$D$35</f>
        <v>7.7974885616379774E-3</v>
      </c>
      <c r="K25">
        <f>LAIO!$U$47*'Refined sector employment'!F25</f>
        <v>0.15969464553884838</v>
      </c>
      <c r="L25">
        <f>G25*LAIO!$U$48</f>
        <v>1.8257831802838322</v>
      </c>
      <c r="M25">
        <f>H25*LAIO!$U$49</f>
        <v>9.1424593825395934</v>
      </c>
    </row>
    <row r="26" spans="1:20">
      <c r="A26" s="1"/>
      <c r="B26">
        <f>C17*'BEA Empl'!G44/1000000</f>
        <v>5.2363894803041564</v>
      </c>
      <c r="C26">
        <f>C17*'BEA Empl'!G45/1000000</f>
        <v>28.621052549882794</v>
      </c>
      <c r="D26">
        <f>C17*'BEA Empl'!G46/1000000</f>
        <v>21.584257969813049</v>
      </c>
      <c r="F26" s="8">
        <f t="shared" ref="F26:F33" si="4">B26/$B$35</f>
        <v>1.840894201318392E-2</v>
      </c>
      <c r="G26" s="8">
        <f t="shared" ref="G26:G33" si="5">C26/$C$35</f>
        <v>1.8408942013183924E-2</v>
      </c>
      <c r="H26" s="8">
        <f t="shared" ref="H26:H33" si="6">D26/$D$35</f>
        <v>1.8408942013183917E-2</v>
      </c>
      <c r="K26" s="8">
        <f>LAIO!$U$47*'Refined sector employment'!F26</f>
        <v>0.37702004258189897</v>
      </c>
      <c r="L26" s="8">
        <f>G26*LAIO!$U$48</f>
        <v>4.3104566847137713</v>
      </c>
      <c r="M26" s="8">
        <f>H26*LAIO!$U$49</f>
        <v>21.584257969813049</v>
      </c>
      <c r="P26" s="3"/>
    </row>
    <row r="27" spans="1:20">
      <c r="A27" s="1"/>
      <c r="B27">
        <f>D17*'BEA Empl'!G44/1000000</f>
        <v>11.478505151220627</v>
      </c>
      <c r="C27">
        <f>D17*'BEA Empl'!G45/1000000</f>
        <v>62.739202338345429</v>
      </c>
      <c r="D27">
        <f>D17*'BEA Empl'!G46/1000000</f>
        <v>47.314092510433944</v>
      </c>
      <c r="F27" s="8">
        <f t="shared" si="4"/>
        <v>4.0353594117025007E-2</v>
      </c>
      <c r="G27" s="8">
        <f t="shared" si="5"/>
        <v>4.0353594117025014E-2</v>
      </c>
      <c r="H27" s="8">
        <f t="shared" si="6"/>
        <v>4.0353594117025007E-2</v>
      </c>
      <c r="K27" s="8">
        <f>LAIO!$U$47*'Refined sector employment'!F27</f>
        <v>0.82645237088788448</v>
      </c>
      <c r="L27" s="8">
        <f>G27*LAIO!$U$48</f>
        <v>9.4488004465104254</v>
      </c>
      <c r="M27" s="8">
        <f>H27*LAIO!$U$49</f>
        <v>47.314092510433952</v>
      </c>
    </row>
    <row r="28" spans="1:20">
      <c r="A28" s="1"/>
      <c r="B28">
        <f>E17*'BEA Empl'!G44/1000000</f>
        <v>19.044053124464011</v>
      </c>
      <c r="C28">
        <f>E17*'BEA Empl'!G45/1000000</f>
        <v>104.09096712309186</v>
      </c>
      <c r="D28">
        <f>E17*'BEA Empl'!G46/1000000</f>
        <v>78.499079752444118</v>
      </c>
      <c r="F28" s="8">
        <f t="shared" si="4"/>
        <v>6.6950877314016846E-2</v>
      </c>
      <c r="G28" s="8">
        <f t="shared" si="5"/>
        <v>6.6950877314016846E-2</v>
      </c>
      <c r="H28" s="8">
        <f t="shared" si="6"/>
        <v>6.6950877314016832E-2</v>
      </c>
      <c r="K28" s="8">
        <f>LAIO!$U$47*'Refined sector employment'!F28</f>
        <v>1.3711718249614075</v>
      </c>
      <c r="L28" s="8">
        <f>G28*LAIO!$U$48</f>
        <v>15.676558514822684</v>
      </c>
      <c r="M28" s="8">
        <f>H28*LAIO!$U$49</f>
        <v>78.499079752444118</v>
      </c>
    </row>
    <row r="29" spans="1:20">
      <c r="A29" s="1"/>
      <c r="B29">
        <f>F17*'BEA Empl'!G44/1000000</f>
        <v>47.497592613344004</v>
      </c>
      <c r="C29">
        <f>F17*'BEA Empl'!G45/1000000</f>
        <v>259.61229570350463</v>
      </c>
      <c r="D29">
        <f>F17*'BEA Empl'!G46/1000000</f>
        <v>195.78381168315133</v>
      </c>
      <c r="F29" s="8">
        <f t="shared" si="4"/>
        <v>0.16698154930486456</v>
      </c>
      <c r="G29" s="8">
        <f t="shared" si="5"/>
        <v>0.16698154930486458</v>
      </c>
      <c r="H29" s="8">
        <f t="shared" si="6"/>
        <v>0.16698154930486453</v>
      </c>
      <c r="K29" s="8">
        <f>LAIO!$U$47*'Refined sector employment'!F29</f>
        <v>3.419826668160765</v>
      </c>
      <c r="L29" s="8">
        <f>G29*LAIO!$U$48</f>
        <v>39.09875618650657</v>
      </c>
      <c r="M29" s="8">
        <f>H29*LAIO!$U$49</f>
        <v>195.78381168315136</v>
      </c>
    </row>
    <row r="30" spans="1:20">
      <c r="A30" s="1"/>
      <c r="B30">
        <f>G17*'BEA Empl'!G44/1000000</f>
        <v>50.853756560516835</v>
      </c>
      <c r="C30">
        <f>G17*'BEA Empl'!G45/1000000</f>
        <v>277.95641335543991</v>
      </c>
      <c r="D30">
        <f>G17*'BEA Empl'!G46/1000000</f>
        <v>209.61783008404325</v>
      </c>
      <c r="F30" s="8">
        <f t="shared" si="4"/>
        <v>0.17878040951620514</v>
      </c>
      <c r="G30" s="8">
        <f t="shared" si="5"/>
        <v>0.17878040951620519</v>
      </c>
      <c r="H30" s="8">
        <f t="shared" si="6"/>
        <v>0.17878040951620514</v>
      </c>
      <c r="K30" s="8">
        <f>LAIO!$U$47*'Refined sector employment'!F30</f>
        <v>3.6614704723572085</v>
      </c>
      <c r="L30" s="8">
        <f>G30*LAIO!$U$48</f>
        <v>41.861461171592254</v>
      </c>
      <c r="M30" s="8">
        <f>H30*LAIO!$U$49</f>
        <v>209.61783008404325</v>
      </c>
    </row>
    <row r="31" spans="1:20">
      <c r="A31" s="1"/>
      <c r="B31">
        <f>H17*'BEA Empl'!G44/1000000</f>
        <v>55.697173860842717</v>
      </c>
      <c r="C31">
        <f>H17*'BEA Empl'!G45/1000000</f>
        <v>304.42955894460005</v>
      </c>
      <c r="D31">
        <f>H17*'BEA Empl'!G46/1000000</f>
        <v>229.58226719455723</v>
      </c>
      <c r="F31" s="8">
        <f t="shared" si="4"/>
        <v>0.19580782670179081</v>
      </c>
      <c r="G31" s="8">
        <f t="shared" si="5"/>
        <v>0.19580782670179084</v>
      </c>
      <c r="H31" s="8">
        <f t="shared" si="6"/>
        <v>0.19580782670179078</v>
      </c>
      <c r="K31" s="8">
        <f>LAIO!$U$47*'Refined sector employment'!F31</f>
        <v>4.0101965179806722</v>
      </c>
      <c r="L31" s="8">
        <f>G31*LAIO!$U$48</f>
        <v>45.848433599364249</v>
      </c>
      <c r="M31" s="8">
        <f>H31*LAIO!$U$49</f>
        <v>229.58226719455723</v>
      </c>
    </row>
    <row r="32" spans="1:20">
      <c r="A32" s="1"/>
      <c r="B32">
        <f>I17*'BEA Empl'!G44/1000000</f>
        <v>31.598998113315417</v>
      </c>
      <c r="C32">
        <f>I17*'BEA Empl'!G45/1000000</f>
        <v>172.7137732834029</v>
      </c>
      <c r="D32">
        <f>I17*'BEA Empl'!G46/1000000</f>
        <v>130.2502286032817</v>
      </c>
      <c r="F32" s="8">
        <f t="shared" si="4"/>
        <v>0.11108878094930082</v>
      </c>
      <c r="G32" s="8">
        <f t="shared" si="5"/>
        <v>0.11108878094930086</v>
      </c>
      <c r="H32" s="8">
        <f t="shared" si="6"/>
        <v>0.1110887809493008</v>
      </c>
      <c r="K32" s="8">
        <f>LAIO!$U$47*'Refined sector employment'!F32</f>
        <v>2.275127864158708</v>
      </c>
      <c r="L32" s="8">
        <f>G32*LAIO!$U$48</f>
        <v>26.011455633717823</v>
      </c>
      <c r="M32" s="8">
        <f>H32*LAIO!$U$49</f>
        <v>130.2502286032817</v>
      </c>
    </row>
    <row r="33" spans="1:13">
      <c r="A33" s="1"/>
      <c r="B33">
        <f>J17*'BEA Empl'!G44/1000000</f>
        <v>7.557397061345835</v>
      </c>
      <c r="C33">
        <f>J17*'BEA Empl'!G45/1000000</f>
        <v>41.307213538391167</v>
      </c>
      <c r="D33">
        <f>J17*'BEA Empl'!G46/1000000</f>
        <v>31.151389400262993</v>
      </c>
      <c r="F33" s="8">
        <f t="shared" si="4"/>
        <v>2.6568628020549954E-2</v>
      </c>
      <c r="G33" s="8">
        <f t="shared" si="5"/>
        <v>2.6568628020549961E-2</v>
      </c>
      <c r="H33" s="8">
        <f t="shared" si="6"/>
        <v>2.6568628020549948E-2</v>
      </c>
      <c r="K33" s="8">
        <f>LAIO!$U$47*'Refined sector employment'!F33</f>
        <v>0.5441325884168996</v>
      </c>
      <c r="L33" s="8">
        <f>G33*LAIO!$U$48</f>
        <v>6.2210484542150963</v>
      </c>
      <c r="M33" s="8">
        <f>H33*LAIO!$U$49</f>
        <v>31.151389400262993</v>
      </c>
    </row>
    <row r="34" spans="1:13">
      <c r="A34" s="1"/>
      <c r="D34">
        <f>SUM(D25:D33)</f>
        <v>952.92541658052721</v>
      </c>
      <c r="H34">
        <f>SUM(H25:H33)</f>
        <v>0.81273809649857487</v>
      </c>
    </row>
    <row r="35" spans="1:13">
      <c r="A35" s="1"/>
      <c r="B35" s="8">
        <v>284.44814897857873</v>
      </c>
      <c r="C35" s="8">
        <v>1554.7364171925399</v>
      </c>
      <c r="D35" s="8">
        <v>1172.4876939888816</v>
      </c>
    </row>
    <row r="36" spans="1:13">
      <c r="A36" s="1"/>
    </row>
    <row r="37" spans="1:13">
      <c r="A37" s="1"/>
      <c r="B37">
        <f>0.072*B25</f>
        <v>0.15969464553884852</v>
      </c>
      <c r="C37" s="8">
        <f t="shared" ref="C37:D37" si="7">0.072*C25</f>
        <v>0.87285883891830074</v>
      </c>
      <c r="D37" s="8">
        <f t="shared" si="7"/>
        <v>0.65825707554285073</v>
      </c>
      <c r="F37">
        <f>B37/$B$35</f>
        <v>5.6141917643793432E-4</v>
      </c>
      <c r="G37">
        <f>C37/$C$35</f>
        <v>5.6141917643793453E-4</v>
      </c>
      <c r="H37">
        <f>D37/$D$35</f>
        <v>5.6141917643793443E-4</v>
      </c>
      <c r="K37">
        <f>F37*LAIO!$U$47</f>
        <v>1.1498014478797083E-2</v>
      </c>
      <c r="L37">
        <f>G37*LAIO!$U$48</f>
        <v>0.13145638898043591</v>
      </c>
      <c r="M37">
        <f>H37*LAIO!$U$49</f>
        <v>0.65825707554285073</v>
      </c>
    </row>
    <row r="38" spans="1:13">
      <c r="A38" s="1"/>
      <c r="B38" s="8">
        <f t="shared" ref="B38:D45" si="8">0.072*B26</f>
        <v>0.37702004258189925</v>
      </c>
      <c r="C38" s="8">
        <f t="shared" si="8"/>
        <v>2.060715783591561</v>
      </c>
      <c r="D38" s="8">
        <f t="shared" si="8"/>
        <v>1.5540665738265393</v>
      </c>
      <c r="F38" s="8">
        <f t="shared" ref="F38:F45" si="9">B38/$B$35</f>
        <v>1.3254438249492421E-3</v>
      </c>
      <c r="G38" s="8">
        <f t="shared" ref="G38:G45" si="10">C38/$C$35</f>
        <v>1.3254438249492423E-3</v>
      </c>
      <c r="H38" s="8">
        <f t="shared" ref="H38:H45" si="11">D38/$D$35</f>
        <v>1.3254438249492419E-3</v>
      </c>
      <c r="K38" s="8">
        <f>F38*LAIO!$U$47</f>
        <v>2.714544306589672E-2</v>
      </c>
      <c r="L38" s="8">
        <f>G38*LAIO!$U$48</f>
        <v>0.31035288129939148</v>
      </c>
      <c r="M38" s="8">
        <f>H38*LAIO!$U$49</f>
        <v>1.5540665738265393</v>
      </c>
    </row>
    <row r="39" spans="1:13">
      <c r="A39" s="1"/>
      <c r="B39" s="8">
        <f t="shared" si="8"/>
        <v>0.82645237088788515</v>
      </c>
      <c r="C39" s="8">
        <f t="shared" si="8"/>
        <v>4.5172225683608707</v>
      </c>
      <c r="D39" s="8">
        <f t="shared" si="8"/>
        <v>3.4066146607512438</v>
      </c>
      <c r="F39" s="8">
        <f t="shared" si="9"/>
        <v>2.9054587764258005E-3</v>
      </c>
      <c r="G39" s="8">
        <f t="shared" si="10"/>
        <v>2.9054587764258009E-3</v>
      </c>
      <c r="H39" s="8">
        <f t="shared" si="11"/>
        <v>2.9054587764258E-3</v>
      </c>
      <c r="K39" s="8">
        <f>F39*LAIO!$U$47</f>
        <v>5.950457070392768E-2</v>
      </c>
      <c r="L39" s="8">
        <f>G39*LAIO!$U$48</f>
        <v>0.68031363214875051</v>
      </c>
      <c r="M39" s="8">
        <f>H39*LAIO!$U$49</f>
        <v>3.4066146607512438</v>
      </c>
    </row>
    <row r="40" spans="1:13">
      <c r="A40" s="1"/>
      <c r="B40" s="8">
        <f t="shared" si="8"/>
        <v>1.3711718249614087</v>
      </c>
      <c r="C40" s="8">
        <f t="shared" si="8"/>
        <v>7.4945496328626131</v>
      </c>
      <c r="D40" s="8">
        <f t="shared" si="8"/>
        <v>5.6519337421759763</v>
      </c>
      <c r="F40" s="8">
        <f t="shared" si="9"/>
        <v>4.8204631666092122E-3</v>
      </c>
      <c r="G40" s="8">
        <f t="shared" si="10"/>
        <v>4.8204631666092131E-3</v>
      </c>
      <c r="H40" s="8">
        <f t="shared" si="11"/>
        <v>4.8204631666092113E-3</v>
      </c>
      <c r="K40" s="8">
        <f>F40*LAIO!$U$47</f>
        <v>9.872437139722133E-2</v>
      </c>
      <c r="L40" s="8">
        <f>G40*LAIO!$U$48</f>
        <v>1.1287122130672333</v>
      </c>
      <c r="M40" s="8">
        <f>H40*LAIO!$U$49</f>
        <v>5.6519337421759763</v>
      </c>
    </row>
    <row r="41" spans="1:13">
      <c r="A41" s="1"/>
      <c r="B41" s="8">
        <f t="shared" si="8"/>
        <v>3.4198266681607681</v>
      </c>
      <c r="C41" s="8">
        <f t="shared" si="8"/>
        <v>18.692085290652333</v>
      </c>
      <c r="D41" s="8">
        <f t="shared" si="8"/>
        <v>14.096434441186895</v>
      </c>
      <c r="F41" s="8">
        <f t="shared" si="9"/>
        <v>1.2022671549950247E-2</v>
      </c>
      <c r="G41" s="8">
        <f t="shared" si="10"/>
        <v>1.2022671549950251E-2</v>
      </c>
      <c r="H41" s="8">
        <f t="shared" si="11"/>
        <v>1.2022671549950245E-2</v>
      </c>
      <c r="K41" s="8">
        <f>F41*LAIO!$U$47</f>
        <v>0.24622752010757507</v>
      </c>
      <c r="L41" s="8">
        <f>G41*LAIO!$U$48</f>
        <v>2.8151104454284734</v>
      </c>
      <c r="M41" s="8">
        <f>H41*LAIO!$U$49</f>
        <v>14.096434441186895</v>
      </c>
    </row>
    <row r="42" spans="1:13">
      <c r="A42" s="1"/>
      <c r="B42" s="8">
        <f t="shared" si="8"/>
        <v>3.661470472357212</v>
      </c>
      <c r="C42" s="8">
        <f t="shared" si="8"/>
        <v>20.012861761591672</v>
      </c>
      <c r="D42" s="8">
        <f t="shared" si="8"/>
        <v>15.092483766051112</v>
      </c>
      <c r="F42" s="8">
        <f t="shared" si="9"/>
        <v>1.2872189485166771E-2</v>
      </c>
      <c r="G42" s="8">
        <f t="shared" si="10"/>
        <v>1.2872189485166772E-2</v>
      </c>
      <c r="H42" s="8">
        <f t="shared" si="11"/>
        <v>1.2872189485166767E-2</v>
      </c>
      <c r="K42" s="8">
        <f>F42*LAIO!$U$47</f>
        <v>0.26362587400971904</v>
      </c>
      <c r="L42" s="8">
        <f>G42*LAIO!$U$48</f>
        <v>3.0140252043546418</v>
      </c>
      <c r="M42" s="8">
        <f>H42*LAIO!$U$49</f>
        <v>15.092483766051112</v>
      </c>
    </row>
    <row r="43" spans="1:13">
      <c r="A43" s="1"/>
      <c r="B43" s="8">
        <f t="shared" si="8"/>
        <v>4.0101965179806758</v>
      </c>
      <c r="C43" s="8">
        <f t="shared" si="8"/>
        <v>21.918928244011202</v>
      </c>
      <c r="D43" s="8">
        <f t="shared" si="8"/>
        <v>16.52992323800812</v>
      </c>
      <c r="F43" s="8">
        <f t="shared" si="9"/>
        <v>1.4098163522528939E-2</v>
      </c>
      <c r="G43" s="8">
        <f t="shared" si="10"/>
        <v>1.4098163522528941E-2</v>
      </c>
      <c r="H43" s="8">
        <f t="shared" si="11"/>
        <v>1.4098163522528935E-2</v>
      </c>
      <c r="K43" s="8">
        <f>F43*LAIO!$U$47</f>
        <v>0.28873414929460839</v>
      </c>
      <c r="L43" s="8">
        <f>G43*LAIO!$U$48</f>
        <v>3.3010872191542262</v>
      </c>
      <c r="M43" s="8">
        <f>H43*LAIO!$U$49</f>
        <v>16.52992323800812</v>
      </c>
    </row>
    <row r="44" spans="1:13">
      <c r="B44" s="8">
        <f t="shared" si="8"/>
        <v>2.2751278641587098</v>
      </c>
      <c r="C44" s="8">
        <f t="shared" si="8"/>
        <v>12.435391676405008</v>
      </c>
      <c r="D44" s="8">
        <f t="shared" si="8"/>
        <v>9.3780164594362816</v>
      </c>
      <c r="F44" s="8">
        <f t="shared" si="9"/>
        <v>7.9983922283496586E-3</v>
      </c>
      <c r="G44" s="8">
        <f t="shared" si="10"/>
        <v>7.9983922283496621E-3</v>
      </c>
      <c r="H44" s="8">
        <f t="shared" si="11"/>
        <v>7.9983922283496569E-3</v>
      </c>
      <c r="K44" s="8">
        <f>F44*LAIO!$U$47</f>
        <v>0.16380920621942696</v>
      </c>
      <c r="L44" s="8">
        <f>G44*LAIO!$U$48</f>
        <v>1.8728248056276833</v>
      </c>
      <c r="M44" s="8">
        <f>H44*LAIO!$U$49</f>
        <v>9.3780164594362816</v>
      </c>
    </row>
    <row r="45" spans="1:13">
      <c r="B45" s="8">
        <f t="shared" si="8"/>
        <v>0.54413258841690004</v>
      </c>
      <c r="C45" s="8">
        <f t="shared" si="8"/>
        <v>2.9741193747641637</v>
      </c>
      <c r="D45" s="8">
        <f t="shared" si="8"/>
        <v>2.2429000368189351</v>
      </c>
      <c r="F45" s="8">
        <f t="shared" si="9"/>
        <v>1.9129412174795964E-3</v>
      </c>
      <c r="G45" s="8">
        <f t="shared" si="10"/>
        <v>1.9129412174795969E-3</v>
      </c>
      <c r="H45" s="8">
        <f t="shared" si="11"/>
        <v>1.912941217479596E-3</v>
      </c>
      <c r="K45" s="8">
        <f>F45*LAIO!$U$47</f>
        <v>3.9177546366016766E-2</v>
      </c>
      <c r="L45" s="8">
        <f>G45*LAIO!$U$48</f>
        <v>0.44791548870348685</v>
      </c>
      <c r="M45" s="8">
        <f>H45*LAIO!$U$49</f>
        <v>2.2429000368189351</v>
      </c>
    </row>
    <row r="46" spans="1:13">
      <c r="B46" s="8"/>
    </row>
    <row r="47" spans="1:13">
      <c r="H47">
        <f>SUM('Refined sector employment'!R47:R62,'Refined sector employment'!H25:H45)</f>
        <v>1.6839933359450474</v>
      </c>
    </row>
    <row r="49" spans="1:10"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</row>
    <row r="50" spans="1:10">
      <c r="A50" t="s">
        <v>667</v>
      </c>
      <c r="B50">
        <f>K17*'BEA Empl'!$G$44</f>
        <v>397.34514893373733</v>
      </c>
      <c r="C50" s="53">
        <f>L17*'BEA Empl'!$G$44</f>
        <v>433.33005545709221</v>
      </c>
      <c r="D50" s="53">
        <f>M17*'BEA Empl'!$G$44</f>
        <v>536.65679492310335</v>
      </c>
      <c r="E50" s="53">
        <f>N17*'BEA Empl'!$G$44</f>
        <v>662.84008918872564</v>
      </c>
      <c r="F50" s="53">
        <f>O17*'BEA Empl'!$G$44</f>
        <v>1127.243725344463</v>
      </c>
      <c r="G50" s="53">
        <f>P17*'BEA Empl'!$G$44</f>
        <v>834.16980161225774</v>
      </c>
      <c r="H50" s="53">
        <f>Q17*'BEA Empl'!$G$44</f>
        <v>655.75644617231717</v>
      </c>
      <c r="I50" s="53">
        <f>R17*'BEA Empl'!$G$44</f>
        <v>265.49494025498831</v>
      </c>
      <c r="J50" s="53">
        <f>S17*'BEA Empl'!$G$44</f>
        <v>28.051226344977419</v>
      </c>
    </row>
    <row r="51" spans="1:10">
      <c r="A51" t="s">
        <v>1402</v>
      </c>
      <c r="B51">
        <f>K17*'BEA Empl'!$G$45</f>
        <v>2171.8087302041049</v>
      </c>
      <c r="C51" s="53">
        <f>L17*'BEA Empl'!$G$45</f>
        <v>2368.4949974272481</v>
      </c>
      <c r="D51" s="53">
        <f>M17*'BEA Empl'!$G$45</f>
        <v>2933.2581899262473</v>
      </c>
      <c r="E51" s="53">
        <f>N17*'BEA Empl'!$G$45</f>
        <v>3622.9507175118629</v>
      </c>
      <c r="F51" s="53">
        <f>O17*'BEA Empl'!$G$45</f>
        <v>6161.2876622262875</v>
      </c>
      <c r="G51" s="53">
        <f>P17*'BEA Empl'!$G$45</f>
        <v>4559.4044937396375</v>
      </c>
      <c r="H51" s="53">
        <f>Q17*'BEA Empl'!$G$45</f>
        <v>3584.2329483734488</v>
      </c>
      <c r="I51" s="53">
        <f>R17*'BEA Empl'!$G$45</f>
        <v>1451.1419873077582</v>
      </c>
      <c r="J51" s="53">
        <f>S17*'BEA Empl'!$G$45</f>
        <v>153.32236578811958</v>
      </c>
    </row>
    <row r="52" spans="1:10">
      <c r="A52" t="s">
        <v>1403</v>
      </c>
      <c r="B52">
        <f>K17*'BEA Empl'!$G$46</f>
        <v>1637.8461208621577</v>
      </c>
      <c r="C52" s="53">
        <f>L17*'BEA Empl'!$G$46</f>
        <v>1786.1749471156595</v>
      </c>
      <c r="D52" s="53">
        <f>M17*'BEA Empl'!$G$46</f>
        <v>2212.0850151506488</v>
      </c>
      <c r="E52" s="53">
        <f>N17*'BEA Empl'!$G$46</f>
        <v>2732.2091932994113</v>
      </c>
      <c r="F52" s="53">
        <f>O17*'BEA Empl'!$G$46</f>
        <v>4646.4686124292493</v>
      </c>
      <c r="G52" s="53">
        <f>P17*'BEA Empl'!$G$46</f>
        <v>3438.4257046481048</v>
      </c>
      <c r="H52" s="53">
        <f>Q17*'BEA Empl'!$G$46</f>
        <v>2703.0106054542339</v>
      </c>
      <c r="I52" s="53">
        <f>R17*'BEA Empl'!$G$46</f>
        <v>1094.3630724372535</v>
      </c>
      <c r="J52" s="53">
        <f>S17*'BEA Empl'!$G$46</f>
        <v>115.62640786690298</v>
      </c>
    </row>
    <row r="53" spans="1:10">
      <c r="B53">
        <f>SUM(B50:B52)</f>
        <v>4207</v>
      </c>
      <c r="C53" s="53">
        <f t="shared" ref="C53:J53" si="12">SUM(C50:C52)</f>
        <v>4588</v>
      </c>
      <c r="D53" s="53">
        <f t="shared" si="12"/>
        <v>5682</v>
      </c>
      <c r="E53" s="53">
        <f t="shared" si="12"/>
        <v>7018</v>
      </c>
      <c r="F53" s="53">
        <f t="shared" si="12"/>
        <v>11935</v>
      </c>
      <c r="G53" s="53">
        <f t="shared" si="12"/>
        <v>8832</v>
      </c>
      <c r="H53" s="53">
        <f t="shared" si="12"/>
        <v>6943</v>
      </c>
      <c r="I53" s="53">
        <f t="shared" si="12"/>
        <v>2811</v>
      </c>
      <c r="J53" s="53">
        <f t="shared" si="12"/>
        <v>297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4"/>
  <sheetViews>
    <sheetView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baseColWidth="10" defaultColWidth="8.83203125" defaultRowHeight="14" x14ac:dyDescent="0"/>
  <cols>
    <col min="1" max="1" width="15.6640625" style="3" bestFit="1" customWidth="1"/>
    <col min="2" max="2" width="11" style="3" bestFit="1" customWidth="1"/>
    <col min="3" max="4" width="9" style="3" bestFit="1" customWidth="1"/>
    <col min="5" max="5" width="12.5" style="3" bestFit="1" customWidth="1"/>
    <col min="6" max="6" width="15.83203125" style="3" bestFit="1" customWidth="1"/>
    <col min="7" max="7" width="14.1640625" style="3" bestFit="1" customWidth="1"/>
    <col min="8" max="8" width="9.1640625" style="3" bestFit="1" customWidth="1"/>
    <col min="9" max="9" width="14.33203125" style="3" bestFit="1" customWidth="1"/>
    <col min="10" max="15" width="9" style="3" bestFit="1" customWidth="1"/>
    <col min="16" max="16" width="13.5" style="3" bestFit="1" customWidth="1"/>
    <col min="17" max="26" width="9" style="3" bestFit="1" customWidth="1"/>
    <col min="27" max="27" width="8.83203125" style="3"/>
    <col min="28" max="28" width="12" style="3" bestFit="1" customWidth="1"/>
    <col min="29" max="16384" width="8.83203125" style="3"/>
  </cols>
  <sheetData>
    <row r="1" spans="1:58">
      <c r="A1" s="4" t="s">
        <v>1418</v>
      </c>
      <c r="B1" s="11" t="s">
        <v>258</v>
      </c>
      <c r="C1" s="11" t="s">
        <v>259</v>
      </c>
      <c r="D1" s="11" t="s">
        <v>260</v>
      </c>
      <c r="E1" s="11" t="s">
        <v>261</v>
      </c>
      <c r="F1" s="11" t="s">
        <v>1419</v>
      </c>
      <c r="G1" s="11" t="s">
        <v>263</v>
      </c>
      <c r="H1" s="11" t="s">
        <v>264</v>
      </c>
      <c r="I1" s="11" t="s">
        <v>265</v>
      </c>
      <c r="J1" s="11" t="s">
        <v>266</v>
      </c>
      <c r="K1" s="11" t="s">
        <v>267</v>
      </c>
      <c r="L1" s="11" t="s">
        <v>268</v>
      </c>
      <c r="M1" s="11" t="s">
        <v>269</v>
      </c>
      <c r="N1" s="11" t="s">
        <v>270</v>
      </c>
      <c r="O1" s="11" t="s">
        <v>271</v>
      </c>
      <c r="P1" s="11" t="s">
        <v>272</v>
      </c>
      <c r="Q1" s="11" t="s">
        <v>280</v>
      </c>
      <c r="R1" s="11" t="s">
        <v>286</v>
      </c>
      <c r="S1" s="11" t="s">
        <v>287</v>
      </c>
      <c r="T1" s="11" t="s">
        <v>288</v>
      </c>
      <c r="U1" s="11" t="s">
        <v>289</v>
      </c>
      <c r="V1" s="11" t="s">
        <v>290</v>
      </c>
      <c r="W1" s="11" t="s">
        <v>291</v>
      </c>
      <c r="X1" s="11" t="s">
        <v>292</v>
      </c>
      <c r="Y1" s="11" t="s">
        <v>293</v>
      </c>
      <c r="Z1" s="11" t="s">
        <v>294</v>
      </c>
      <c r="AA1" s="11" t="s">
        <v>295</v>
      </c>
      <c r="AB1" s="18" t="s">
        <v>1</v>
      </c>
      <c r="AC1" s="18" t="s">
        <v>2</v>
      </c>
      <c r="AD1" s="18" t="s">
        <v>3</v>
      </c>
      <c r="AE1" s="18" t="s">
        <v>4</v>
      </c>
      <c r="AF1" s="18" t="s">
        <v>5</v>
      </c>
      <c r="AG1" s="18" t="s">
        <v>6</v>
      </c>
      <c r="AH1" s="18" t="s">
        <v>7</v>
      </c>
      <c r="AI1" s="18" t="s">
        <v>8</v>
      </c>
      <c r="AJ1" s="18" t="s">
        <v>9</v>
      </c>
      <c r="AK1" s="18" t="s">
        <v>296</v>
      </c>
      <c r="AL1" s="14" t="s">
        <v>297</v>
      </c>
      <c r="AM1" s="14" t="s">
        <v>298</v>
      </c>
      <c r="AN1" s="14" t="s">
        <v>299</v>
      </c>
      <c r="AO1" s="14" t="s">
        <v>300</v>
      </c>
      <c r="AP1" s="14" t="s">
        <v>301</v>
      </c>
      <c r="AQ1" s="13" t="s">
        <v>302</v>
      </c>
      <c r="AR1" s="13" t="s">
        <v>303</v>
      </c>
      <c r="AS1" s="13" t="s">
        <v>304</v>
      </c>
      <c r="AT1" s="13" t="s">
        <v>305</v>
      </c>
      <c r="AU1" s="18" t="s">
        <v>660</v>
      </c>
      <c r="AV1" s="18" t="s">
        <v>661</v>
      </c>
      <c r="AW1" s="18" t="s">
        <v>662</v>
      </c>
      <c r="AX1" s="18" t="s">
        <v>663</v>
      </c>
      <c r="AY1" s="14" t="s">
        <v>664</v>
      </c>
      <c r="AZ1" s="14" t="s">
        <v>665</v>
      </c>
      <c r="BA1" s="18" t="s">
        <v>666</v>
      </c>
      <c r="BB1" s="18" t="s">
        <v>667</v>
      </c>
      <c r="BC1" s="19" t="s">
        <v>1402</v>
      </c>
      <c r="BD1" s="19" t="s">
        <v>1403</v>
      </c>
      <c r="BE1" s="18" t="s">
        <v>673</v>
      </c>
      <c r="BF1" s="20" t="s">
        <v>658</v>
      </c>
    </row>
    <row r="2" spans="1:58">
      <c r="A2" s="11" t="s">
        <v>258</v>
      </c>
      <c r="B2" s="56">
        <f>LAIO!L28</f>
        <v>2.3000880000000001</v>
      </c>
      <c r="C2" s="56">
        <f>LAIO!M28</f>
        <v>5.1283000000000002E-2</v>
      </c>
      <c r="D2" s="56">
        <f>LAIO!N28</f>
        <v>0</v>
      </c>
      <c r="E2" s="56">
        <f>LAIO!O28</f>
        <v>0.68657199999999996</v>
      </c>
      <c r="F2" s="56">
        <f>LAIO!P28</f>
        <v>11.016545000000001</v>
      </c>
      <c r="G2" s="56">
        <f>LAIO!Q28</f>
        <v>13.581987</v>
      </c>
      <c r="H2" s="56">
        <f>LAIO!R28</f>
        <v>2.0660280000000002</v>
      </c>
      <c r="I2" s="56">
        <f>LAIO!S28</f>
        <v>1.9158000000000001E-2</v>
      </c>
      <c r="J2" s="56">
        <f>LAIO!T28</f>
        <v>2.6899999999999998E-4</v>
      </c>
      <c r="K2" s="56">
        <f>LAIO!U28</f>
        <v>2.1180000000000001E-3</v>
      </c>
      <c r="L2" s="56">
        <f>LAIO!V28</f>
        <v>2.3580700000000001</v>
      </c>
      <c r="M2" s="56">
        <f>LAIO!W28</f>
        <v>1.2014009999999999</v>
      </c>
      <c r="N2" s="56">
        <f>LAIO!X28</f>
        <v>0.53180099999999997</v>
      </c>
      <c r="O2" s="56">
        <f>LAIO!Y28</f>
        <v>0.406669</v>
      </c>
      <c r="P2" s="56">
        <f>LAIO!Z28</f>
        <v>0</v>
      </c>
      <c r="Q2" s="57"/>
      <c r="R2" s="56"/>
      <c r="S2" s="56"/>
      <c r="T2" s="56"/>
      <c r="U2" s="56"/>
      <c r="V2" s="56"/>
      <c r="W2" s="56"/>
      <c r="X2" s="56"/>
      <c r="Y2" s="56"/>
      <c r="Z2" s="56"/>
      <c r="AA2" s="11"/>
      <c r="AB2" s="11">
        <f>'HH Exp'!B56*4</f>
        <v>0.60638251632696449</v>
      </c>
      <c r="AC2" s="11">
        <f>'HH Exp'!C56*4</f>
        <v>1.6661937985071353</v>
      </c>
      <c r="AD2" s="11">
        <f>'HH Exp'!D56*4</f>
        <v>6.5338513119188004</v>
      </c>
      <c r="AE2" s="11">
        <f>'HH Exp'!E56*4</f>
        <v>12.157670363836511</v>
      </c>
      <c r="AF2" s="11">
        <f>'HH Exp'!F56*1.3</f>
        <v>7.1797119266084675</v>
      </c>
      <c r="AG2" s="11">
        <f>'HH Exp'!G56*1.3</f>
        <v>12.535491937272042</v>
      </c>
      <c r="AH2" s="11">
        <f>'HH Exp'!H56*1.3</f>
        <v>13.57652511127784</v>
      </c>
      <c r="AI2" s="11">
        <f>'HH Exp'!I56*1.3</f>
        <v>18.61583496856451</v>
      </c>
      <c r="AJ2" s="11">
        <f>'HH Exp'!J56*1.3</f>
        <v>23.838837360421905</v>
      </c>
      <c r="AK2" s="11">
        <f>capcom!B72</f>
        <v>0</v>
      </c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51">
        <f>LAIO!L47</f>
        <v>0.17882023989480306</v>
      </c>
      <c r="BC2" s="51">
        <f>LAIO!M47</f>
        <v>0.97739549402549875</v>
      </c>
      <c r="BD2" s="51">
        <f>LAIO!N47</f>
        <v>0.73709226607969813</v>
      </c>
      <c r="BE2" s="51">
        <f>'IMP-EXP'!B3</f>
        <v>9.1024773318672487</v>
      </c>
      <c r="BF2" s="21">
        <f t="shared" ref="BF2:BF33" si="0">SUM(B2:BE2)</f>
        <v>141.92827362660142</v>
      </c>
    </row>
    <row r="3" spans="1:58">
      <c r="A3" s="11" t="s">
        <v>259</v>
      </c>
      <c r="B3" s="56">
        <f>LAIO!L29</f>
        <v>3.6353999999999997E-2</v>
      </c>
      <c r="C3" s="56">
        <f>LAIO!M29</f>
        <v>12.746605000000001</v>
      </c>
      <c r="D3" s="56">
        <f>LAIO!N29</f>
        <v>23.374157</v>
      </c>
      <c r="E3" s="56">
        <f>LAIO!O29</f>
        <v>5.1429429999999998</v>
      </c>
      <c r="F3" s="56">
        <f>LAIO!P29</f>
        <v>7.3601E-2</v>
      </c>
      <c r="G3" s="56">
        <f>LAIO!Q29</f>
        <v>60.467553000000002</v>
      </c>
      <c r="H3" s="56">
        <f>LAIO!R29</f>
        <v>5.1790999999999997E-2</v>
      </c>
      <c r="I3" s="56">
        <f>LAIO!S29</f>
        <v>1.0780289999999999</v>
      </c>
      <c r="J3" s="56">
        <f>LAIO!T29</f>
        <v>3.8835000000000001E-2</v>
      </c>
      <c r="K3" s="56">
        <f>LAIO!U29</f>
        <v>0.37265599999999999</v>
      </c>
      <c r="L3" s="56">
        <f>LAIO!V29</f>
        <v>1.035226</v>
      </c>
      <c r="M3" s="56">
        <f>LAIO!W29</f>
        <v>0.55449499999999996</v>
      </c>
      <c r="N3" s="56">
        <f>LAIO!X29</f>
        <v>0.14697399999999999</v>
      </c>
      <c r="O3" s="56">
        <f>LAIO!Y29</f>
        <v>0.73638599999999999</v>
      </c>
      <c r="P3" s="56">
        <f>LAIO!Z29</f>
        <v>0.11733</v>
      </c>
      <c r="Q3" s="57"/>
      <c r="R3" s="56"/>
      <c r="S3" s="56"/>
      <c r="T3" s="56"/>
      <c r="U3" s="56"/>
      <c r="V3" s="56"/>
      <c r="W3" s="56"/>
      <c r="X3" s="56"/>
      <c r="Y3" s="56"/>
      <c r="Z3" s="56"/>
      <c r="AA3" s="11"/>
      <c r="AB3" s="11">
        <f>'HH Exp'!B57*4</f>
        <v>0.19464724584197798</v>
      </c>
      <c r="AC3" s="11">
        <f>'HH Exp'!C57*4</f>
        <v>0.51609857786015045</v>
      </c>
      <c r="AD3" s="11">
        <f>'HH Exp'!D57*4</f>
        <v>2.0799420385034071</v>
      </c>
      <c r="AE3" s="11">
        <f>'HH Exp'!E57*4</f>
        <v>3.7952507639048898</v>
      </c>
      <c r="AF3" s="11">
        <f>'HH Exp'!F57*1.3</f>
        <v>2.4204155522003354</v>
      </c>
      <c r="AG3" s="11">
        <f>'HH Exp'!G57*1.3</f>
        <v>4.1935392004507452</v>
      </c>
      <c r="AH3" s="11">
        <f>'HH Exp'!H57*1.3</f>
        <v>4.3936174849551746</v>
      </c>
      <c r="AI3" s="11">
        <f>'HH Exp'!I57*1.3</f>
        <v>6.0244331783943714</v>
      </c>
      <c r="AJ3" s="11">
        <f>'HH Exp'!J57*1.3</f>
        <v>7.7146967267503275</v>
      </c>
      <c r="AK3" s="11">
        <f>capcom!B73</f>
        <v>6.0168385699801892</v>
      </c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51">
        <f>LAIO!L48</f>
        <v>2.012313185523984</v>
      </c>
      <c r="BC3" s="51">
        <f>LAIO!M48</f>
        <v>10.998899460465381</v>
      </c>
      <c r="BD3" s="51">
        <f>LAIO!N48</f>
        <v>8.294701354010634</v>
      </c>
      <c r="BE3" s="51">
        <f>'IMP-EXP'!B4</f>
        <v>267.1280112555994</v>
      </c>
      <c r="BF3" s="21">
        <f t="shared" si="0"/>
        <v>431.75633959444099</v>
      </c>
    </row>
    <row r="4" spans="1:58">
      <c r="A4" s="11" t="s">
        <v>260</v>
      </c>
      <c r="B4" s="56">
        <f>LAIO!L30</f>
        <v>5.9311999999999997E-2</v>
      </c>
      <c r="C4" s="56">
        <f>LAIO!M30</f>
        <v>0.94585900000000001</v>
      </c>
      <c r="D4" s="56">
        <f>LAIO!N30</f>
        <v>1.2776069999999999</v>
      </c>
      <c r="E4" s="56">
        <f>LAIO!O30</f>
        <v>0.84729900000000002</v>
      </c>
      <c r="F4" s="56">
        <f>LAIO!P30</f>
        <v>0.31466300000000003</v>
      </c>
      <c r="G4" s="56">
        <f>LAIO!Q30</f>
        <v>11.183434</v>
      </c>
      <c r="H4" s="56">
        <f>LAIO!R30</f>
        <v>9.5772720000000007</v>
      </c>
      <c r="I4" s="56">
        <f>LAIO!S30</f>
        <v>1.553437</v>
      </c>
      <c r="J4" s="56">
        <f>LAIO!T30</f>
        <v>0.41582400000000003</v>
      </c>
      <c r="K4" s="56">
        <f>LAIO!U30</f>
        <v>5.7723250000000004</v>
      </c>
      <c r="L4" s="56">
        <f>LAIO!V30</f>
        <v>10.538902</v>
      </c>
      <c r="M4" s="56">
        <f>LAIO!W30</f>
        <v>29.241887999999999</v>
      </c>
      <c r="N4" s="56">
        <f>LAIO!X30</f>
        <v>6.1661919999999997</v>
      </c>
      <c r="O4" s="56">
        <f>LAIO!Y30</f>
        <v>1.827275</v>
      </c>
      <c r="P4" s="56">
        <f>LAIO!Z30</f>
        <v>1.0676190000000001</v>
      </c>
      <c r="Q4" s="57"/>
      <c r="R4" s="56"/>
      <c r="S4" s="56"/>
      <c r="T4" s="56"/>
      <c r="U4" s="56"/>
      <c r="V4" s="56"/>
      <c r="W4" s="56"/>
      <c r="X4" s="56"/>
      <c r="Y4" s="56"/>
      <c r="Z4" s="56"/>
      <c r="AA4" s="11"/>
      <c r="AB4" s="11">
        <f>'HH Exp'!B58*4</f>
        <v>3.7838278812170323</v>
      </c>
      <c r="AC4" s="11">
        <f>'HH Exp'!C58*4</f>
        <v>9.5256519474633556</v>
      </c>
      <c r="AD4" s="11">
        <f>'HH Exp'!D58*4</f>
        <v>38.308633464382254</v>
      </c>
      <c r="AE4" s="11">
        <f>'HH Exp'!E58*4</f>
        <v>63.105260758141654</v>
      </c>
      <c r="AF4" s="11">
        <f>'HH Exp'!F58*1.3</f>
        <v>33.784894815483248</v>
      </c>
      <c r="AG4" s="11">
        <f>'HH Exp'!G58*1.3</f>
        <v>60.396544569642806</v>
      </c>
      <c r="AH4" s="11">
        <f>'HH Exp'!H58*1.3</f>
        <v>54.464360434869675</v>
      </c>
      <c r="AI4" s="11">
        <f>'HH Exp'!I58*1.3</f>
        <v>74.680374453816867</v>
      </c>
      <c r="AJ4" s="11">
        <f>'HH Exp'!J58*1.3</f>
        <v>95.633229345844455</v>
      </c>
      <c r="AK4" s="11">
        <f>capcom!B74</f>
        <v>117.03901069965943</v>
      </c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51">
        <f>LAIO!L49</f>
        <v>1.2352188458064146</v>
      </c>
      <c r="BC4" s="51">
        <f>LAIO!M49</f>
        <v>6.7514579710708356</v>
      </c>
      <c r="BD4" s="51">
        <f>LAIO!N49</f>
        <v>5.091539183122749</v>
      </c>
      <c r="BE4" s="51">
        <f>'IMP-EXP'!B5</f>
        <v>13.152432560922421</v>
      </c>
      <c r="BF4" s="21">
        <f t="shared" si="0"/>
        <v>657.74134493144334</v>
      </c>
    </row>
    <row r="5" spans="1:58">
      <c r="A5" s="11" t="s">
        <v>261</v>
      </c>
      <c r="B5" s="56">
        <f>LAIO!L31</f>
        <v>8.4698999999999997E-2</v>
      </c>
      <c r="C5" s="56">
        <f>LAIO!M31</f>
        <v>2.5631599999999999</v>
      </c>
      <c r="D5" s="56">
        <f>LAIO!N31</f>
        <v>4.5871589999999998</v>
      </c>
      <c r="E5" s="56">
        <f>LAIO!O31</f>
        <v>0.13131399999999999</v>
      </c>
      <c r="F5" s="56">
        <f>LAIO!P31</f>
        <v>0.10291400000000001</v>
      </c>
      <c r="G5" s="56">
        <f>LAIO!Q31</f>
        <v>4.6719359999999996</v>
      </c>
      <c r="H5" s="56">
        <f>LAIO!R31</f>
        <v>5.090433</v>
      </c>
      <c r="I5" s="56">
        <f>LAIO!S31</f>
        <v>3.1708219999999998</v>
      </c>
      <c r="J5" s="56">
        <f>LAIO!T31</f>
        <v>0.60933599999999999</v>
      </c>
      <c r="K5" s="56">
        <f>LAIO!U31</f>
        <v>18.462743</v>
      </c>
      <c r="L5" s="56">
        <f>LAIO!V31</f>
        <v>6.44536</v>
      </c>
      <c r="M5" s="56">
        <f>LAIO!W31</f>
        <v>1.2014860000000001</v>
      </c>
      <c r="N5" s="56">
        <f>LAIO!X31</f>
        <v>2.556962</v>
      </c>
      <c r="O5" s="56">
        <f>LAIO!Y31</f>
        <v>0.63365099999999996</v>
      </c>
      <c r="P5" s="56">
        <f>LAIO!Z31</f>
        <v>0.89002700000000001</v>
      </c>
      <c r="Q5" s="57">
        <f>BF17*HS!G20</f>
        <v>108.5901329112956</v>
      </c>
      <c r="R5" s="56"/>
      <c r="S5" s="56"/>
      <c r="T5" s="56"/>
      <c r="U5" s="56"/>
      <c r="V5" s="56"/>
      <c r="W5" s="56"/>
      <c r="X5" s="56"/>
      <c r="Y5" s="56"/>
      <c r="Z5" s="56"/>
      <c r="AA5" s="11"/>
      <c r="AB5" s="11">
        <f>'HH Exp'!B59*4</f>
        <v>0</v>
      </c>
      <c r="AC5" s="11">
        <f>'HH Exp'!C59*4</f>
        <v>0</v>
      </c>
      <c r="AD5" s="11">
        <f>'HH Exp'!D59*4</f>
        <v>0</v>
      </c>
      <c r="AE5" s="11">
        <f>'HH Exp'!E59*4</f>
        <v>0</v>
      </c>
      <c r="AF5" s="11">
        <f>'HH Exp'!F59*1.3</f>
        <v>0</v>
      </c>
      <c r="AG5" s="11">
        <f>'HH Exp'!G59*1.3</f>
        <v>0</v>
      </c>
      <c r="AH5" s="11">
        <f>'HH Exp'!H59*1.3</f>
        <v>0</v>
      </c>
      <c r="AI5" s="11">
        <f>'HH Exp'!I59*1.3</f>
        <v>0</v>
      </c>
      <c r="AJ5" s="11">
        <f>'HH Exp'!J59*1.3</f>
        <v>0</v>
      </c>
      <c r="AK5" s="11">
        <f>capcom!B75</f>
        <v>380.68779171084549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51">
        <f>LAIO!L50</f>
        <v>10.97594381910697</v>
      </c>
      <c r="BC5" s="51">
        <f>LAIO!M50</f>
        <v>59.992303096020805</v>
      </c>
      <c r="BD5" s="51">
        <f>LAIO!N50</f>
        <v>45.242548084872226</v>
      </c>
      <c r="BE5" s="51">
        <f>'IMP-EXP'!B6</f>
        <v>679.69029528318379</v>
      </c>
      <c r="BF5" s="21">
        <f t="shared" si="0"/>
        <v>1336.3810169053249</v>
      </c>
    </row>
    <row r="6" spans="1:58">
      <c r="A6" s="11" t="s">
        <v>1419</v>
      </c>
      <c r="B6" s="56">
        <f>LAIO!L32</f>
        <v>5.9137000000000002E-2</v>
      </c>
      <c r="C6" s="56">
        <f>LAIO!M32</f>
        <v>0</v>
      </c>
      <c r="D6" s="56">
        <f>LAIO!N32</f>
        <v>0</v>
      </c>
      <c r="E6" s="56">
        <f>LAIO!O32</f>
        <v>0</v>
      </c>
      <c r="F6" s="56">
        <f>LAIO!P32</f>
        <v>0.94981400000000005</v>
      </c>
      <c r="G6" s="56">
        <f>LAIO!Q32</f>
        <v>0.38058799999999998</v>
      </c>
      <c r="H6" s="56">
        <f>LAIO!R32</f>
        <v>6.2520999999999993E-2</v>
      </c>
      <c r="I6" s="56">
        <f>LAIO!S32</f>
        <v>6.5599999999999999E-3</v>
      </c>
      <c r="J6" s="56">
        <f>LAIO!T32</f>
        <v>2.1670000000000001E-3</v>
      </c>
      <c r="K6" s="56">
        <f>LAIO!U32</f>
        <v>0</v>
      </c>
      <c r="L6" s="56">
        <f>LAIO!V32</f>
        <v>3.0047160000000002</v>
      </c>
      <c r="M6" s="56">
        <f>LAIO!W32</f>
        <v>4.3501779999999997</v>
      </c>
      <c r="N6" s="56">
        <f>LAIO!X32</f>
        <v>1.9790289999999999</v>
      </c>
      <c r="O6" s="56">
        <f>LAIO!Y32</f>
        <v>0.489236</v>
      </c>
      <c r="P6" s="56">
        <f>LAIO!Z32</f>
        <v>0.93351399999999995</v>
      </c>
      <c r="Q6" s="57"/>
      <c r="R6" s="56"/>
      <c r="S6" s="56"/>
      <c r="T6" s="56"/>
      <c r="U6" s="56"/>
      <c r="V6" s="56"/>
      <c r="W6" s="56"/>
      <c r="X6" s="56"/>
      <c r="Y6" s="56"/>
      <c r="Z6" s="56"/>
      <c r="AA6" s="11"/>
      <c r="AB6" s="11">
        <f>'HH Exp'!B60*4</f>
        <v>7.0172373347655039</v>
      </c>
      <c r="AC6" s="11">
        <f>'HH Exp'!C60*4</f>
        <v>58.932067858283176</v>
      </c>
      <c r="AD6" s="11">
        <f>'HH Exp'!D60*4</f>
        <v>237.50332958081961</v>
      </c>
      <c r="AE6" s="11">
        <f>'HH Exp'!E60*4</f>
        <v>433.6291758374656</v>
      </c>
      <c r="AF6" s="11">
        <f>'HH Exp'!F60*1.3</f>
        <v>276.68743683129259</v>
      </c>
      <c r="AG6" s="11">
        <f>'HH Exp'!G60*1.3</f>
        <v>479.44868595949919</v>
      </c>
      <c r="AH6" s="11">
        <f>'HH Exp'!H60*1.3</f>
        <v>502.58711340833298</v>
      </c>
      <c r="AI6" s="11">
        <f>'HH Exp'!I60*1.3</f>
        <v>689.13653440804285</v>
      </c>
      <c r="AJ6" s="11">
        <f>'HH Exp'!J60*1.3</f>
        <v>882.4854718298742</v>
      </c>
      <c r="AK6" s="11">
        <f>capcom!B76</f>
        <v>180.02337636692602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51">
        <f>LAIO!L51</f>
        <v>0.14599416591389858</v>
      </c>
      <c r="BC6" s="51">
        <f>LAIO!M51</f>
        <v>0.79797477065347877</v>
      </c>
      <c r="BD6" s="51">
        <f>LAIO!N51</f>
        <v>0.60178406343262247</v>
      </c>
      <c r="BE6" s="51">
        <f>'IMP-EXP'!B7</f>
        <v>34.709703633865956</v>
      </c>
      <c r="BF6" s="21">
        <f t="shared" si="0"/>
        <v>3795.9233460491682</v>
      </c>
    </row>
    <row r="7" spans="1:58">
      <c r="A7" s="11" t="s">
        <v>263</v>
      </c>
      <c r="B7" s="56">
        <f>LAIO!L33</f>
        <v>0.62373100000000004</v>
      </c>
      <c r="C7" s="56">
        <f>LAIO!M33</f>
        <v>8.2735179999999993</v>
      </c>
      <c r="D7" s="56">
        <f>LAIO!N33</f>
        <v>7.3026090000000003</v>
      </c>
      <c r="E7" s="56">
        <f>LAIO!O33</f>
        <v>69.801096999999999</v>
      </c>
      <c r="F7" s="56">
        <f>LAIO!P33</f>
        <v>2.0499700000000001</v>
      </c>
      <c r="G7" s="56">
        <f>LAIO!Q33</f>
        <v>207.65604200000001</v>
      </c>
      <c r="H7" s="56">
        <f>LAIO!R33</f>
        <v>23.391936000000001</v>
      </c>
      <c r="I7" s="56">
        <f>LAIO!S33</f>
        <v>27.773786000000001</v>
      </c>
      <c r="J7" s="56">
        <f>LAIO!T33</f>
        <v>6.9982040000000003</v>
      </c>
      <c r="K7" s="56">
        <f>LAIO!U33</f>
        <v>2.6856979999999999</v>
      </c>
      <c r="L7" s="56">
        <f>LAIO!V33</f>
        <v>65.306875000000005</v>
      </c>
      <c r="M7" s="56">
        <f>LAIO!W33</f>
        <v>21.420376000000001</v>
      </c>
      <c r="N7" s="56">
        <f>LAIO!X33</f>
        <v>35.195202000000002</v>
      </c>
      <c r="O7" s="56">
        <f>LAIO!Y33</f>
        <v>4.5064140000000004</v>
      </c>
      <c r="P7" s="56">
        <f>LAIO!Z33</f>
        <v>7.8861829999999999</v>
      </c>
      <c r="Q7" s="57"/>
      <c r="R7" s="56"/>
      <c r="S7" s="56"/>
      <c r="T7" s="56"/>
      <c r="U7" s="56"/>
      <c r="V7" s="56"/>
      <c r="W7" s="56"/>
      <c r="X7" s="56"/>
      <c r="Y7" s="56"/>
      <c r="Z7" s="56"/>
      <c r="AA7" s="11"/>
      <c r="AB7" s="11">
        <f>'HH Exp'!B61*4</f>
        <v>22.199105194407394</v>
      </c>
      <c r="AC7" s="11">
        <f>'HH Exp'!C61*4</f>
        <v>21.00085324621304</v>
      </c>
      <c r="AD7" s="11">
        <f>'HH Exp'!D61*4</f>
        <v>84.459389877236134</v>
      </c>
      <c r="AE7" s="11">
        <f>'HH Exp'!E61*4</f>
        <v>160.25308417165198</v>
      </c>
      <c r="AF7" s="11">
        <f>'HH Exp'!F61*1.3</f>
        <v>104.62258128783344</v>
      </c>
      <c r="AG7" s="11">
        <f>'HH Exp'!G61*1.3</f>
        <v>185.81871128314597</v>
      </c>
      <c r="AH7" s="11">
        <f>'HH Exp'!H61*1.3</f>
        <v>182.36653769826131</v>
      </c>
      <c r="AI7" s="11">
        <f>'HH Exp'!I61*1.3</f>
        <v>250.05717793523274</v>
      </c>
      <c r="AJ7" s="11">
        <f>'HH Exp'!J61*1.3</f>
        <v>320.2149956204189</v>
      </c>
      <c r="AK7" s="11">
        <f>capcom!B77</f>
        <v>731.27938199732353</v>
      </c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51">
        <f>LAIO!L52</f>
        <v>6.6432760699788469</v>
      </c>
      <c r="BC7" s="51">
        <f>LAIO!M52</f>
        <v>36.310811909124688</v>
      </c>
      <c r="BD7" s="51">
        <f>LAIO!N52</f>
        <v>27.383407020896463</v>
      </c>
      <c r="BE7" s="51">
        <f>'IMP-EXP'!B8</f>
        <v>1818.5962647628598</v>
      </c>
      <c r="BF7" s="21">
        <f t="shared" si="0"/>
        <v>4442.0772190745847</v>
      </c>
    </row>
    <row r="8" spans="1:58">
      <c r="A8" s="11" t="s">
        <v>264</v>
      </c>
      <c r="B8" s="56">
        <f>LAIO!L34</f>
        <v>0.122957</v>
      </c>
      <c r="C8" s="56">
        <f>LAIO!M34</f>
        <v>0.65456000000000003</v>
      </c>
      <c r="D8" s="56">
        <f>LAIO!N34</f>
        <v>0.64647900000000003</v>
      </c>
      <c r="E8" s="56">
        <f>LAIO!O34</f>
        <v>14.06711</v>
      </c>
      <c r="F8" s="56">
        <f>LAIO!P34</f>
        <v>0.61285699999999999</v>
      </c>
      <c r="G8" s="56">
        <f>LAIO!Q34</f>
        <v>14.320062</v>
      </c>
      <c r="H8" s="56">
        <f>LAIO!R34</f>
        <v>6.6741390000000003</v>
      </c>
      <c r="I8" s="56">
        <f>LAIO!S34</f>
        <v>2.6059860000000001</v>
      </c>
      <c r="J8" s="56">
        <f>LAIO!T34</f>
        <v>1.365416</v>
      </c>
      <c r="K8" s="56">
        <f>LAIO!U34</f>
        <v>0.281941</v>
      </c>
      <c r="L8" s="56">
        <f>LAIO!V34</f>
        <v>7.6929470000000002</v>
      </c>
      <c r="M8" s="56">
        <f>LAIO!W34</f>
        <v>3.2377910000000001</v>
      </c>
      <c r="N8" s="56">
        <f>LAIO!X34</f>
        <v>4.0432240000000004</v>
      </c>
      <c r="O8" s="56">
        <f>LAIO!Y34</f>
        <v>0.826901</v>
      </c>
      <c r="P8" s="56">
        <f>LAIO!Z34</f>
        <v>0.82216299999999998</v>
      </c>
      <c r="Q8" s="57"/>
      <c r="R8" s="56"/>
      <c r="S8" s="56"/>
      <c r="T8" s="56"/>
      <c r="U8" s="56"/>
      <c r="V8" s="56"/>
      <c r="W8" s="56"/>
      <c r="X8" s="56"/>
      <c r="Y8" s="56"/>
      <c r="Z8" s="56"/>
      <c r="AA8" s="11"/>
      <c r="AB8" s="11">
        <f>'HH Exp'!B62*4</f>
        <v>28.14310071320687</v>
      </c>
      <c r="AC8" s="11">
        <f>'HH Exp'!C62*4</f>
        <v>7.0988765501187725</v>
      </c>
      <c r="AD8" s="11">
        <f>'HH Exp'!D62*4</f>
        <v>28.594608647903843</v>
      </c>
      <c r="AE8" s="11">
        <f>'HH Exp'!E62*4</f>
        <v>57.389342797340149</v>
      </c>
      <c r="AF8" s="11">
        <f>'HH Exp'!F62*1.3</f>
        <v>34.771332888797559</v>
      </c>
      <c r="AG8" s="11">
        <f>'HH Exp'!G62*1.3</f>
        <v>66.801303444577812</v>
      </c>
      <c r="AH8" s="11">
        <f>'HH Exp'!H62*1.3</f>
        <v>88.519870865556854</v>
      </c>
      <c r="AI8" s="11">
        <f>'HH Exp'!I62*1.3</f>
        <v>121.37655217862122</v>
      </c>
      <c r="AJ8" s="11">
        <f>'HH Exp'!J62*1.3</f>
        <v>155.43085760459797</v>
      </c>
      <c r="AK8" s="11">
        <f>capcom!B78</f>
        <v>125.43242347060809</v>
      </c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51">
        <f>LAIO!L53</f>
        <v>0.51475577634211878</v>
      </c>
      <c r="BC8" s="51">
        <f>LAIO!M53</f>
        <v>2.8135516237779425</v>
      </c>
      <c r="BD8" s="51">
        <f>LAIO!N53</f>
        <v>2.121809599879938</v>
      </c>
      <c r="BE8" s="51">
        <f>'IMP-EXP'!B9</f>
        <v>2316.1063453785828</v>
      </c>
      <c r="BF8" s="21">
        <f t="shared" si="0"/>
        <v>3093.0892645399117</v>
      </c>
    </row>
    <row r="9" spans="1:58">
      <c r="A9" s="11" t="s">
        <v>265</v>
      </c>
      <c r="B9" s="56">
        <f>LAIO!L35</f>
        <v>0.28289199999999998</v>
      </c>
      <c r="C9" s="56">
        <f>LAIO!M35</f>
        <v>3.6519200000000001</v>
      </c>
      <c r="D9" s="56">
        <f>LAIO!N35</f>
        <v>9.6303809999999999</v>
      </c>
      <c r="E9" s="56">
        <f>LAIO!O35</f>
        <v>9.935041</v>
      </c>
      <c r="F9" s="56">
        <f>LAIO!P35</f>
        <v>1.560138</v>
      </c>
      <c r="G9" s="56">
        <f>LAIO!Q35</f>
        <v>30.588929</v>
      </c>
      <c r="H9" s="56">
        <f>LAIO!R35</f>
        <v>39.401403999999999</v>
      </c>
      <c r="I9" s="56">
        <f>LAIO!S35</f>
        <v>28.443348</v>
      </c>
      <c r="J9" s="56">
        <f>LAIO!T35</f>
        <v>2.8598979999999998</v>
      </c>
      <c r="K9" s="56">
        <f>LAIO!U35</f>
        <v>3.610808</v>
      </c>
      <c r="L9" s="56">
        <f>LAIO!V35</f>
        <v>29.990514000000001</v>
      </c>
      <c r="M9" s="56">
        <f>LAIO!W35</f>
        <v>11.398975999999999</v>
      </c>
      <c r="N9" s="56">
        <f>LAIO!X35</f>
        <v>9.5421040000000001</v>
      </c>
      <c r="O9" s="56">
        <f>LAIO!Y35</f>
        <v>5.1324550000000002</v>
      </c>
      <c r="P9" s="56">
        <f>LAIO!Z35</f>
        <v>3.2330399999999999</v>
      </c>
      <c r="Q9" s="57"/>
      <c r="R9" s="56"/>
      <c r="S9" s="56"/>
      <c r="T9" s="56"/>
      <c r="U9" s="56"/>
      <c r="V9" s="56"/>
      <c r="W9" s="56"/>
      <c r="X9" s="56"/>
      <c r="Y9" s="56"/>
      <c r="Z9" s="56"/>
      <c r="AA9" s="11"/>
      <c r="AB9" s="11">
        <f>'HH Exp'!B63*4</f>
        <v>3.0686716535797673</v>
      </c>
      <c r="AC9" s="11">
        <f>'HH Exp'!C63*4</f>
        <v>45.69649614087065</v>
      </c>
      <c r="AD9" s="11">
        <f>'HH Exp'!D63*4</f>
        <v>183.77793957115028</v>
      </c>
      <c r="AE9" s="11">
        <f>'HH Exp'!E63*4</f>
        <v>357.37257878279951</v>
      </c>
      <c r="AF9" s="11">
        <f>'HH Exp'!F63*1.3</f>
        <v>248.23069514411813</v>
      </c>
      <c r="AG9" s="11">
        <f>'HH Exp'!G63*1.3</f>
        <v>441.23238434832615</v>
      </c>
      <c r="AH9" s="11">
        <f>'HH Exp'!H63*1.3</f>
        <v>458.77201012238379</v>
      </c>
      <c r="AI9" s="11">
        <f>'HH Exp'!I63*1.3</f>
        <v>629.05811236901707</v>
      </c>
      <c r="AJ9" s="11">
        <f>'HH Exp'!J63*1.3</f>
        <v>805.55162259710471</v>
      </c>
      <c r="AK9" s="11">
        <f>capcom!B79</f>
        <v>77.910110212144986</v>
      </c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51">
        <f>LAIO!L54</f>
        <v>5.8533184956834949</v>
      </c>
      <c r="BC9" s="51">
        <f>LAIO!M54</f>
        <v>31.993062564633238</v>
      </c>
      <c r="BD9" s="51">
        <f>LAIO!N54</f>
        <v>24.127222939683268</v>
      </c>
      <c r="BE9" s="51">
        <f>'IMP-EXP'!B10</f>
        <v>165.11476236159615</v>
      </c>
      <c r="BF9" s="21">
        <f t="shared" si="0"/>
        <v>3667.0208353030912</v>
      </c>
    </row>
    <row r="10" spans="1:58">
      <c r="A10" s="11" t="s">
        <v>266</v>
      </c>
      <c r="B10" s="56">
        <f>LAIO!L36</f>
        <v>4.5300000000000001E-4</v>
      </c>
      <c r="C10" s="56">
        <f>LAIO!M36</f>
        <v>1.1309E-2</v>
      </c>
      <c r="D10" s="56">
        <f>LAIO!N36</f>
        <v>1.1233999999999999E-2</v>
      </c>
      <c r="E10" s="56">
        <f>LAIO!O36</f>
        <v>8.5083000000000006E-2</v>
      </c>
      <c r="F10" s="56">
        <f>LAIO!P36</f>
        <v>2.2950000000000002E-3</v>
      </c>
      <c r="G10" s="56">
        <f>LAIO!Q36</f>
        <v>0.13572899999999999</v>
      </c>
      <c r="H10" s="56">
        <f>LAIO!R36</f>
        <v>0.60019299999999998</v>
      </c>
      <c r="I10" s="56">
        <f>LAIO!S36</f>
        <v>6.2810000000000005E-2</v>
      </c>
      <c r="J10" s="56">
        <f>LAIO!T36</f>
        <v>2.1327509999999998</v>
      </c>
      <c r="K10" s="56">
        <f>LAIO!U36</f>
        <v>0.19120200000000001</v>
      </c>
      <c r="L10" s="56">
        <f>LAIO!V36</f>
        <v>1.1090260000000001</v>
      </c>
      <c r="M10" s="56">
        <f>LAIO!W36</f>
        <v>0.61018399999999995</v>
      </c>
      <c r="N10" s="56">
        <f>LAIO!X36</f>
        <v>0.48810500000000001</v>
      </c>
      <c r="O10" s="56">
        <f>LAIO!Y36</f>
        <v>8.9346999999999996E-2</v>
      </c>
      <c r="P10" s="56">
        <f>LAIO!Z36</f>
        <v>0.17786099999999999</v>
      </c>
      <c r="Q10" s="57"/>
      <c r="R10" s="56"/>
      <c r="S10" s="56"/>
      <c r="T10" s="56"/>
      <c r="U10" s="56"/>
      <c r="V10" s="56"/>
      <c r="W10" s="56"/>
      <c r="X10" s="56"/>
      <c r="Y10" s="56"/>
      <c r="Z10" s="56"/>
      <c r="AA10" s="11"/>
      <c r="AB10" s="11">
        <f>'HH Exp'!B64*4</f>
        <v>3.0398418708556254</v>
      </c>
      <c r="AC10" s="11">
        <f>'HH Exp'!C64*4</f>
        <v>7.6445550396586057</v>
      </c>
      <c r="AD10" s="11">
        <f>'HH Exp'!D64*4</f>
        <v>30.948033966974517</v>
      </c>
      <c r="AE10" s="11">
        <f>'HH Exp'!E64*4</f>
        <v>58.03340495049504</v>
      </c>
      <c r="AF10" s="11">
        <f>'HH Exp'!F64*1.3</f>
        <v>36.357835728062021</v>
      </c>
      <c r="AG10" s="11">
        <f>'HH Exp'!G64*1.3</f>
        <v>67.452171780142649</v>
      </c>
      <c r="AH10" s="11">
        <f>'HH Exp'!H64*1.3</f>
        <v>74.835029044618807</v>
      </c>
      <c r="AI10" s="11">
        <f>'HH Exp'!I64*1.3</f>
        <v>102.61217096029655</v>
      </c>
      <c r="AJ10" s="11">
        <f>'HH Exp'!J64*1.3</f>
        <v>131.40176531711009</v>
      </c>
      <c r="AK10" s="11">
        <f>capcom!B80</f>
        <v>9.3846757038076358</v>
      </c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51">
        <f>LAIO!L55</f>
        <v>8.4502194271339551E-2</v>
      </c>
      <c r="BC10" s="51">
        <f>LAIO!M55</f>
        <v>0.46187201160596875</v>
      </c>
      <c r="BD10" s="51">
        <f>LAIO!N55</f>
        <v>0.34831579412269165</v>
      </c>
      <c r="BE10" s="51">
        <f>'IMP-EXP'!B11</f>
        <v>104.04768178590984</v>
      </c>
      <c r="BF10" s="21">
        <f t="shared" si="0"/>
        <v>632.3594381479312</v>
      </c>
    </row>
    <row r="11" spans="1:58">
      <c r="A11" s="11" t="s">
        <v>267</v>
      </c>
      <c r="B11" s="56">
        <f>LAIO!L37</f>
        <v>1.687E-2</v>
      </c>
      <c r="C11" s="56">
        <f>LAIO!M37</f>
        <v>0.14096800000000001</v>
      </c>
      <c r="D11" s="56">
        <f>LAIO!N37</f>
        <v>0.30512099999999998</v>
      </c>
      <c r="E11" s="56">
        <f>LAIO!O37</f>
        <v>0.32759500000000003</v>
      </c>
      <c r="F11" s="56">
        <f>LAIO!P37</f>
        <v>1.3174999999999999E-2</v>
      </c>
      <c r="G11" s="56">
        <f>LAIO!Q37</f>
        <v>0.66898400000000002</v>
      </c>
      <c r="H11" s="56">
        <f>LAIO!R37</f>
        <v>6.6795210000000003</v>
      </c>
      <c r="I11" s="56">
        <f>LAIO!S37</f>
        <v>0.65831399999999995</v>
      </c>
      <c r="J11" s="56">
        <f>LAIO!T37</f>
        <v>0.39836500000000002</v>
      </c>
      <c r="K11" s="56">
        <f>LAIO!U37</f>
        <v>9.4632690000000004</v>
      </c>
      <c r="L11" s="56">
        <f>LAIO!V37</f>
        <v>8.0956250000000001</v>
      </c>
      <c r="M11" s="56">
        <f>LAIO!W37</f>
        <v>5.994796</v>
      </c>
      <c r="N11" s="56">
        <f>LAIO!X37</f>
        <v>7.5408220000000004</v>
      </c>
      <c r="O11" s="56">
        <f>LAIO!Y37</f>
        <v>1.40611</v>
      </c>
      <c r="P11" s="56">
        <f>LAIO!Z37</f>
        <v>2.0143680000000002</v>
      </c>
      <c r="Q11" s="57">
        <f>BF17*HS!G21</f>
        <v>1008.3750948787441</v>
      </c>
      <c r="R11" s="56"/>
      <c r="S11" s="56"/>
      <c r="T11" s="56"/>
      <c r="U11" s="56"/>
      <c r="V11" s="56"/>
      <c r="W11" s="56"/>
      <c r="X11" s="56"/>
      <c r="Y11" s="56"/>
      <c r="Z11" s="56"/>
      <c r="AA11" s="11"/>
      <c r="AB11" s="11">
        <f>'HH Exp'!B65*4</f>
        <v>17.986883134671753</v>
      </c>
      <c r="AC11" s="11">
        <f>'HH Exp'!C65*4</f>
        <v>22.351609694118707</v>
      </c>
      <c r="AD11" s="11">
        <f>'HH Exp'!D65*4</f>
        <v>88.527103218048026</v>
      </c>
      <c r="AE11" s="11">
        <f>'HH Exp'!E65*4</f>
        <v>192.60427431014784</v>
      </c>
      <c r="AF11" s="11">
        <f>'HH Exp'!F65*1.3</f>
        <v>140.07837760827434</v>
      </c>
      <c r="AG11" s="11">
        <f>'HH Exp'!G65*1.3</f>
        <v>247.1254560664305</v>
      </c>
      <c r="AH11" s="11">
        <f>'HH Exp'!H65*1.3</f>
        <v>259.24839191139608</v>
      </c>
      <c r="AI11" s="11">
        <f>'HH Exp'!I65*1.3</f>
        <v>355.47574885266886</v>
      </c>
      <c r="AJ11" s="11">
        <f>'HH Exp'!J65*1.3</f>
        <v>455.21070597780988</v>
      </c>
      <c r="AK11" s="11">
        <f>capcom!B81</f>
        <v>26.116941244977699</v>
      </c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51">
        <f>LAIO!L56</f>
        <v>0.35336545400491681</v>
      </c>
      <c r="BC11" s="51">
        <f>LAIO!M56</f>
        <v>1.9314245562575036</v>
      </c>
      <c r="BD11" s="51">
        <f>LAIO!N56</f>
        <v>1.4565629897375794</v>
      </c>
      <c r="BE11" s="51">
        <f>'IMP-EXP'!B12</f>
        <v>218.79682509111399</v>
      </c>
      <c r="BF11" s="21">
        <f t="shared" si="0"/>
        <v>3079.3626679884019</v>
      </c>
    </row>
    <row r="12" spans="1:58">
      <c r="A12" s="11" t="s">
        <v>268</v>
      </c>
      <c r="B12" s="56">
        <f>LAIO!L38</f>
        <v>0.13098499999999999</v>
      </c>
      <c r="C12" s="56">
        <f>LAIO!M38</f>
        <v>5.9231369999999997</v>
      </c>
      <c r="D12" s="56">
        <f>LAIO!N38</f>
        <v>5.4171750000000003</v>
      </c>
      <c r="E12" s="56">
        <f>LAIO!O38</f>
        <v>13.596602000000001</v>
      </c>
      <c r="F12" s="56">
        <f>LAIO!P38</f>
        <v>1.203344</v>
      </c>
      <c r="G12" s="56">
        <f>LAIO!Q38</f>
        <v>43.131735999999997</v>
      </c>
      <c r="H12" s="56">
        <f>LAIO!R38</f>
        <v>103.268558</v>
      </c>
      <c r="I12" s="56">
        <f>LAIO!S38</f>
        <v>12.736143</v>
      </c>
      <c r="J12" s="56">
        <f>LAIO!T38</f>
        <v>11.497882000000001</v>
      </c>
      <c r="K12" s="56">
        <f>LAIO!U38</f>
        <v>26.532004000000001</v>
      </c>
      <c r="L12" s="56">
        <f>LAIO!V38</f>
        <v>159.23233500000001</v>
      </c>
      <c r="M12" s="56">
        <f>LAIO!W38</f>
        <v>34.763894999999998</v>
      </c>
      <c r="N12" s="56">
        <f>LAIO!X38</f>
        <v>61.447411000000002</v>
      </c>
      <c r="O12" s="56">
        <f>LAIO!Y38</f>
        <v>15.582894</v>
      </c>
      <c r="P12" s="56">
        <f>LAIO!Z38</f>
        <v>9.7481580000000001</v>
      </c>
      <c r="Q12" s="57"/>
      <c r="R12" s="56"/>
      <c r="S12" s="56"/>
      <c r="T12" s="56"/>
      <c r="U12" s="56"/>
      <c r="V12" s="56"/>
      <c r="W12" s="56"/>
      <c r="X12" s="56"/>
      <c r="Y12" s="56"/>
      <c r="Z12" s="56"/>
      <c r="AA12" s="11"/>
      <c r="AB12" s="11">
        <f>'HH Exp'!B66*4</f>
        <v>2.7359670244951073</v>
      </c>
      <c r="AC12" s="11">
        <f>'HH Exp'!C66*4</f>
        <v>22.921644883877459</v>
      </c>
      <c r="AD12" s="11">
        <f>'HH Exp'!D66*4</f>
        <v>92.184252215422148</v>
      </c>
      <c r="AE12" s="11">
        <f>'HH Exp'!E66*4</f>
        <v>166.24929377055233</v>
      </c>
      <c r="AF12" s="11">
        <f>'HH Exp'!F66*1.3</f>
        <v>86.497738486018392</v>
      </c>
      <c r="AG12" s="11">
        <f>'HH Exp'!G66*1.3</f>
        <v>104.05771495117695</v>
      </c>
      <c r="AH12" s="11">
        <f>'HH Exp'!H66*1.3</f>
        <v>82.481766861123617</v>
      </c>
      <c r="AI12" s="11">
        <f>'HH Exp'!I66*1.3</f>
        <v>113.09720769947029</v>
      </c>
      <c r="AJ12" s="11">
        <f>'HH Exp'!J66*1.3</f>
        <v>144.82854021803524</v>
      </c>
      <c r="AK12" s="11">
        <f>capcom!B82</f>
        <v>82.790274228255953</v>
      </c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51">
        <f>LAIO!L57</f>
        <v>7.7840523869418554</v>
      </c>
      <c r="BC12" s="51">
        <f>LAIO!M57</f>
        <v>42.546065997512997</v>
      </c>
      <c r="BD12" s="51">
        <f>LAIO!N57</f>
        <v>32.085656615545133</v>
      </c>
      <c r="BE12" s="51">
        <f>'IMP-EXP'!B13</f>
        <v>2588.5156557265004</v>
      </c>
      <c r="BF12" s="21">
        <f t="shared" si="0"/>
        <v>4072.9880900649277</v>
      </c>
    </row>
    <row r="13" spans="1:58">
      <c r="A13" s="11" t="s">
        <v>269</v>
      </c>
      <c r="B13" s="56">
        <f>LAIO!L39</f>
        <v>1.4822E-2</v>
      </c>
      <c r="C13" s="56">
        <f>LAIO!M39</f>
        <v>4.0000000000000003E-5</v>
      </c>
      <c r="D13" s="56">
        <f>LAIO!N39</f>
        <v>7.5792999999999999E-2</v>
      </c>
      <c r="E13" s="56">
        <f>LAIO!O39</f>
        <v>8.7069999999999995E-3</v>
      </c>
      <c r="F13" s="56">
        <f>LAIO!P39</f>
        <v>0</v>
      </c>
      <c r="G13" s="56">
        <f>LAIO!Q39</f>
        <v>5.8688999999999998E-2</v>
      </c>
      <c r="H13" s="56">
        <f>LAIO!R39</f>
        <v>5.2926359999999999</v>
      </c>
      <c r="I13" s="56">
        <f>LAIO!S39</f>
        <v>2.2047000000000001E-2</v>
      </c>
      <c r="J13" s="56">
        <f>LAIO!T39</f>
        <v>7.6757000000000006E-2</v>
      </c>
      <c r="K13" s="56">
        <f>LAIO!U39</f>
        <v>7.3159999999999996E-3</v>
      </c>
      <c r="L13" s="56">
        <f>LAIO!V39</f>
        <v>0.82132499999999997</v>
      </c>
      <c r="M13" s="56">
        <f>LAIO!W39</f>
        <v>9.3311539999999997</v>
      </c>
      <c r="N13" s="56">
        <f>LAIO!X39</f>
        <v>9.4320000000000001E-2</v>
      </c>
      <c r="O13" s="56">
        <f>LAIO!Y39</f>
        <v>1.633338</v>
      </c>
      <c r="P13" s="56">
        <f>LAIO!Z39</f>
        <v>0</v>
      </c>
      <c r="Q13" s="57"/>
      <c r="R13" s="56"/>
      <c r="S13" s="56"/>
      <c r="T13" s="56"/>
      <c r="U13" s="56"/>
      <c r="V13" s="56"/>
      <c r="W13" s="56"/>
      <c r="X13" s="56"/>
      <c r="Y13" s="56"/>
      <c r="Z13" s="56"/>
      <c r="AA13" s="11"/>
      <c r="AB13" s="11">
        <f>'HH Exp'!B67*4</f>
        <v>1.1286128494348517</v>
      </c>
      <c r="AC13" s="11">
        <f>'HH Exp'!C67*4</f>
        <v>5.8207639038343961</v>
      </c>
      <c r="AD13" s="11">
        <f>'HH Exp'!D67*4</f>
        <v>23.384663720575968</v>
      </c>
      <c r="AE13" s="11">
        <f>'HH Exp'!E67*4</f>
        <v>45.370358400271279</v>
      </c>
      <c r="AF13" s="11">
        <f>'HH Exp'!F67*1.3</f>
        <v>25.243056081125598</v>
      </c>
      <c r="AG13" s="11">
        <f>'HH Exp'!G67*1.3</f>
        <v>50.777494175491313</v>
      </c>
      <c r="AH13" s="11">
        <f>'HH Exp'!H67*1.3</f>
        <v>55.270983345915788</v>
      </c>
      <c r="AI13" s="11">
        <f>'HH Exp'!I67*1.3</f>
        <v>75.786390833731161</v>
      </c>
      <c r="AJ13" s="11">
        <f>'HH Exp'!J67*1.3</f>
        <v>97.049522655499928</v>
      </c>
      <c r="AK13" s="11">
        <f>capcom!B83</f>
        <v>60.92136880222246</v>
      </c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51">
        <f>LAIO!L58</f>
        <v>0.34968205408495801</v>
      </c>
      <c r="BC13" s="51">
        <f>LAIO!M58</f>
        <v>1.9112918325424504</v>
      </c>
      <c r="BD13" s="51">
        <f>LAIO!N58</f>
        <v>1.4413801133725916</v>
      </c>
      <c r="BE13" s="51">
        <f>'IMP-EXP'!B14</f>
        <v>1288.5432666030295</v>
      </c>
      <c r="BF13" s="21">
        <f t="shared" si="0"/>
        <v>1750.4357793711322</v>
      </c>
    </row>
    <row r="14" spans="1:58">
      <c r="A14" s="11" t="s">
        <v>270</v>
      </c>
      <c r="B14" s="56">
        <f>LAIO!L40</f>
        <v>0</v>
      </c>
      <c r="C14" s="56">
        <f>LAIO!M40</f>
        <v>0</v>
      </c>
      <c r="D14" s="56">
        <f>LAIO!N40</f>
        <v>0</v>
      </c>
      <c r="E14" s="56">
        <f>LAIO!O40</f>
        <v>0</v>
      </c>
      <c r="F14" s="56">
        <f>LAIO!P40</f>
        <v>0</v>
      </c>
      <c r="G14" s="56">
        <f>LAIO!Q40</f>
        <v>0</v>
      </c>
      <c r="H14" s="56">
        <f>LAIO!R40</f>
        <v>0</v>
      </c>
      <c r="I14" s="56">
        <f>LAIO!S40</f>
        <v>0</v>
      </c>
      <c r="J14" s="56">
        <f>LAIO!T40</f>
        <v>0</v>
      </c>
      <c r="K14" s="56">
        <f>LAIO!U40</f>
        <v>0</v>
      </c>
      <c r="L14" s="56">
        <f>LAIO!V40</f>
        <v>9.7400000000000004E-4</v>
      </c>
      <c r="M14" s="56">
        <f>LAIO!W40</f>
        <v>0</v>
      </c>
      <c r="N14" s="56">
        <f>LAIO!X40</f>
        <v>0.200428</v>
      </c>
      <c r="O14" s="56">
        <f>LAIO!Y40</f>
        <v>9.3599999999999998E-4</v>
      </c>
      <c r="P14" s="56">
        <f>LAIO!Z40</f>
        <v>0</v>
      </c>
      <c r="Q14" s="57"/>
      <c r="R14" s="56"/>
      <c r="S14" s="56"/>
      <c r="T14" s="56"/>
      <c r="U14" s="56"/>
      <c r="V14" s="56"/>
      <c r="W14" s="56"/>
      <c r="X14" s="56"/>
      <c r="Y14" s="56"/>
      <c r="Z14" s="56"/>
      <c r="AA14" s="11"/>
      <c r="AB14" s="11">
        <f>'HH Exp'!B68*4</f>
        <v>32.98300530766128</v>
      </c>
      <c r="AC14" s="11">
        <f>'HH Exp'!C68*4</f>
        <v>0</v>
      </c>
      <c r="AD14" s="11">
        <f>'HH Exp'!D68*4</f>
        <v>0</v>
      </c>
      <c r="AE14" s="11">
        <f>'HH Exp'!E68*4</f>
        <v>0</v>
      </c>
      <c r="AF14" s="11">
        <f>'HH Exp'!F68*1.3</f>
        <v>0</v>
      </c>
      <c r="AG14" s="11">
        <f>'HH Exp'!G68*1.3</f>
        <v>0</v>
      </c>
      <c r="AH14" s="11">
        <f>'HH Exp'!H68*1.3</f>
        <v>0</v>
      </c>
      <c r="AI14" s="11">
        <f>'HH Exp'!I68*1.3</f>
        <v>0</v>
      </c>
      <c r="AJ14" s="11">
        <f>'HH Exp'!J68*1.3</f>
        <v>0</v>
      </c>
      <c r="AK14" s="11">
        <f>capcom!B84</f>
        <v>5.0161793964195525</v>
      </c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51">
        <f>LAIO!L59</f>
        <v>2.2753700303012978E-2</v>
      </c>
      <c r="BC14" s="51">
        <f>LAIO!M59</f>
        <v>0.12436715307872619</v>
      </c>
      <c r="BD14" s="51">
        <f>LAIO!N59</f>
        <v>9.3790146618260822E-2</v>
      </c>
      <c r="BE14" s="51">
        <f>'IMP-EXP'!B15</f>
        <v>1805.863033703972</v>
      </c>
      <c r="BF14" s="21">
        <f t="shared" si="0"/>
        <v>1844.3054674080529</v>
      </c>
    </row>
    <row r="15" spans="1:58">
      <c r="A15" s="11" t="s">
        <v>271</v>
      </c>
      <c r="B15" s="56">
        <f>LAIO!L41</f>
        <v>8.0040000000000007E-3</v>
      </c>
      <c r="C15" s="56">
        <f>LAIO!M41</f>
        <v>2.3538E-2</v>
      </c>
      <c r="D15" s="56">
        <f>LAIO!N41</f>
        <v>0.231266</v>
      </c>
      <c r="E15" s="56">
        <f>LAIO!O41</f>
        <v>0.23707400000000001</v>
      </c>
      <c r="F15" s="56">
        <f>LAIO!P41</f>
        <v>2.9073000000000002E-2</v>
      </c>
      <c r="G15" s="56">
        <f>LAIO!Q41</f>
        <v>1.2436799999999999</v>
      </c>
      <c r="H15" s="56">
        <f>LAIO!R41</f>
        <v>3.3831609999999999</v>
      </c>
      <c r="I15" s="56">
        <f>LAIO!S41</f>
        <v>0.39802799999999999</v>
      </c>
      <c r="J15" s="56">
        <f>LAIO!T41</f>
        <v>9.9310139999999993</v>
      </c>
      <c r="K15" s="56">
        <f>LAIO!U41</f>
        <v>1.304386</v>
      </c>
      <c r="L15" s="56">
        <f>LAIO!V41</f>
        <v>10.116478000000001</v>
      </c>
      <c r="M15" s="56">
        <f>LAIO!W41</f>
        <v>4.9390859999999996</v>
      </c>
      <c r="N15" s="56">
        <f>LAIO!X41</f>
        <v>1.8943540000000001</v>
      </c>
      <c r="O15" s="56">
        <f>LAIO!Y41</f>
        <v>28.211914</v>
      </c>
      <c r="P15" s="56">
        <f>LAIO!Z41</f>
        <v>0.78290400000000004</v>
      </c>
      <c r="Q15" s="57"/>
      <c r="R15" s="56"/>
      <c r="S15" s="56"/>
      <c r="T15" s="56"/>
      <c r="U15" s="56"/>
      <c r="V15" s="56"/>
      <c r="W15" s="56"/>
      <c r="X15" s="56"/>
      <c r="Y15" s="56"/>
      <c r="Z15" s="56"/>
      <c r="AA15" s="11"/>
      <c r="AB15" s="11">
        <f>'HH Exp'!B69*4</f>
        <v>2.0542751795763752</v>
      </c>
      <c r="AC15" s="11">
        <f>'HH Exp'!C69*4</f>
        <v>1.8695274315225703</v>
      </c>
      <c r="AD15" s="11">
        <f>'HH Exp'!D69*4</f>
        <v>7.1523462364978103</v>
      </c>
      <c r="AE15" s="11">
        <f>'HH Exp'!E69*4</f>
        <v>13.056474684029396</v>
      </c>
      <c r="AF15" s="11">
        <f>'HH Exp'!F69*1.3</f>
        <v>8.6503529427074799</v>
      </c>
      <c r="AG15" s="11">
        <f>'HH Exp'!G69*1.3</f>
        <v>16.769104374879337</v>
      </c>
      <c r="AH15" s="11">
        <f>'HH Exp'!H69*1.3</f>
        <v>21.545602104642313</v>
      </c>
      <c r="AI15" s="11">
        <f>'HH Exp'!I69*1.3</f>
        <v>29.542855559716926</v>
      </c>
      <c r="AJ15" s="11">
        <f>'HH Exp'!J69*1.3</f>
        <v>37.831621516149923</v>
      </c>
      <c r="AK15" s="11">
        <f>capcom!B85</f>
        <v>19.234369756686768</v>
      </c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51">
        <f>LAIO!L60</f>
        <v>0.46684201497913214</v>
      </c>
      <c r="BC15" s="51">
        <f>LAIO!M60</f>
        <v>2.5516646333257098</v>
      </c>
      <c r="BD15" s="51">
        <f>LAIO!N60</f>
        <v>1.9243103516951574</v>
      </c>
      <c r="BE15" s="51">
        <f>'IMP-EXP'!B16</f>
        <v>245.16955291819588</v>
      </c>
      <c r="BF15" s="21">
        <f t="shared" si="0"/>
        <v>470.55285970460483</v>
      </c>
    </row>
    <row r="16" spans="1:58">
      <c r="A16" s="11" t="s">
        <v>272</v>
      </c>
      <c r="B16" s="56">
        <f>LAIO!L42</f>
        <v>0</v>
      </c>
      <c r="C16" s="56">
        <f>LAIO!M42</f>
        <v>0</v>
      </c>
      <c r="D16" s="56">
        <f>LAIO!N42</f>
        <v>0</v>
      </c>
      <c r="E16" s="56">
        <f>LAIO!O42</f>
        <v>0</v>
      </c>
      <c r="F16" s="56">
        <f>LAIO!P42</f>
        <v>0</v>
      </c>
      <c r="G16" s="56">
        <f>LAIO!Q42</f>
        <v>0</v>
      </c>
      <c r="H16" s="56">
        <f>LAIO!R42</f>
        <v>1.2E-5</v>
      </c>
      <c r="I16" s="56">
        <f>LAIO!S42</f>
        <v>0</v>
      </c>
      <c r="J16" s="56">
        <f>LAIO!T42</f>
        <v>0</v>
      </c>
      <c r="K16" s="56">
        <f>LAIO!U42</f>
        <v>0</v>
      </c>
      <c r="L16" s="56">
        <f>LAIO!V42</f>
        <v>0</v>
      </c>
      <c r="M16" s="56">
        <f>LAIO!W42</f>
        <v>0</v>
      </c>
      <c r="N16" s="56">
        <f>LAIO!X42</f>
        <v>0</v>
      </c>
      <c r="O16" s="56">
        <f>LAIO!Y42</f>
        <v>0</v>
      </c>
      <c r="P16" s="56">
        <f>LAIO!Z42</f>
        <v>0</v>
      </c>
      <c r="Q16" s="57"/>
      <c r="R16" s="56"/>
      <c r="S16" s="56"/>
      <c r="T16" s="56"/>
      <c r="U16" s="56"/>
      <c r="V16" s="56"/>
      <c r="W16" s="56"/>
      <c r="X16" s="56"/>
      <c r="Y16" s="56"/>
      <c r="Z16" s="56"/>
      <c r="AA16" s="11"/>
      <c r="AB16" s="11">
        <f>'HH Exp'!B70*4</f>
        <v>7.2610699338220543</v>
      </c>
      <c r="AC16" s="11">
        <f>'HH Exp'!C70*4</f>
        <v>1.7383520734810685</v>
      </c>
      <c r="AD16" s="11">
        <f>'HH Exp'!D70*4</f>
        <v>5.1650254682059984</v>
      </c>
      <c r="AE16" s="11">
        <f>'HH Exp'!E70*4</f>
        <v>15.947508571197009</v>
      </c>
      <c r="AF16" s="11">
        <f>'HH Exp'!F70*1.3</f>
        <v>10.622951009493297</v>
      </c>
      <c r="AG16" s="11">
        <f>'HH Exp'!G70*1.3</f>
        <v>28.081907221355262</v>
      </c>
      <c r="AH16" s="11">
        <f>'HH Exp'!H70*1.3</f>
        <v>45.372400134020126</v>
      </c>
      <c r="AI16" s="11">
        <f>'HH Exp'!I70*1.3</f>
        <v>62.213676447757912</v>
      </c>
      <c r="AJ16" s="11">
        <f>'HH Exp'!J70*1.3</f>
        <v>79.668818850157123</v>
      </c>
      <c r="AK16" s="11">
        <f>capcom!B86</f>
        <v>3.4781548918325877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51">
        <f>LAIO!L61</f>
        <v>3.7042730547138532E-4</v>
      </c>
      <c r="BC16" s="51">
        <f>LAIO!M61</f>
        <v>2.0246812074781314E-3</v>
      </c>
      <c r="BD16" s="51">
        <f>LAIO!N61</f>
        <v>1.5268914870504831E-3</v>
      </c>
      <c r="BE16" s="51">
        <f>'IMP-EXP'!B17</f>
        <v>279.72265661055667</v>
      </c>
      <c r="BF16" s="21">
        <f t="shared" si="0"/>
        <v>539.27645521187912</v>
      </c>
    </row>
    <row r="17" spans="1:58">
      <c r="A17" s="13" t="s">
        <v>280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B17" s="3">
        <f>'HH Exp'!B52</f>
        <v>3.5211020171739147</v>
      </c>
      <c r="AC17" s="3">
        <f>'HH Exp'!C52</f>
        <v>9.508838470985312</v>
      </c>
      <c r="AD17" s="3">
        <f>'HH Exp'!D52</f>
        <v>35.553771692439753</v>
      </c>
      <c r="AE17" s="3">
        <f>'HH Exp'!E52</f>
        <v>66.596880989945362</v>
      </c>
      <c r="AF17" s="3">
        <f>'HH Exp'!F52</f>
        <v>128.96715516427463</v>
      </c>
      <c r="AG17" s="3">
        <f>'HH Exp'!G52</f>
        <v>230.37685377981643</v>
      </c>
      <c r="AH17" s="3">
        <f>'HH Exp'!H52</f>
        <v>260.90493925488084</v>
      </c>
      <c r="AI17" s="3">
        <f>'HH Exp'!I52</f>
        <v>357.74720074705857</v>
      </c>
      <c r="AJ17" s="3">
        <f>'HH Exp'!J52</f>
        <v>458.11934788342535</v>
      </c>
      <c r="BF17" s="21">
        <f t="shared" si="0"/>
        <v>1551.2960900000003</v>
      </c>
    </row>
    <row r="18" spans="1:58">
      <c r="A18" s="13" t="s">
        <v>286</v>
      </c>
      <c r="B18" s="56">
        <f>'Refined sector employment'!B2/1000000</f>
        <v>0</v>
      </c>
      <c r="C18" s="56">
        <f>'Refined sector employment'!B3/1000000</f>
        <v>0</v>
      </c>
      <c r="D18" s="56">
        <f>'Refined sector employment'!B4/1000000</f>
        <v>0</v>
      </c>
      <c r="E18" s="56">
        <f>'Refined sector employment'!B5/1000000</f>
        <v>10.20356</v>
      </c>
      <c r="F18" s="56">
        <f>'Refined sector employment'!B6/1000000</f>
        <v>0</v>
      </c>
      <c r="G18" s="56">
        <f>'Refined sector employment'!B7/1000000</f>
        <v>3.7244000000000002</v>
      </c>
      <c r="H18" s="56">
        <f>'Refined sector employment'!B8/1000000</f>
        <v>104.73941000000001</v>
      </c>
      <c r="I18" s="56">
        <f>'Refined sector employment'!B9/1000000</f>
        <v>5.0152999999999999</v>
      </c>
      <c r="J18" s="56">
        <f>'Refined sector employment'!B10/1000000</f>
        <v>7.4591599999999998</v>
      </c>
      <c r="K18" s="56">
        <f>'Refined sector employment'!B11/1000000</f>
        <v>4.5452000000000004</v>
      </c>
      <c r="L18" s="56">
        <f>'Refined sector employment'!B12/1000000</f>
        <v>57.809950000000001</v>
      </c>
      <c r="M18" s="56">
        <f>'Refined sector employment'!B13/1000000</f>
        <v>22.570930000000001</v>
      </c>
      <c r="N18" s="56">
        <f>'Refined sector employment'!B14/1000000</f>
        <v>16.652000000000001</v>
      </c>
      <c r="O18" s="56">
        <f>'Refined sector employment'!B15/1000000</f>
        <v>23.78567</v>
      </c>
      <c r="P18" s="56">
        <f>'Refined sector employment'!B16/1000000</f>
        <v>8.4358400000000007</v>
      </c>
      <c r="Q18" s="56"/>
      <c r="R18" s="56"/>
      <c r="S18" s="56"/>
      <c r="T18" s="56"/>
      <c r="U18" s="56"/>
      <c r="V18" s="56"/>
      <c r="W18" s="56"/>
      <c r="X18" s="56"/>
      <c r="Y18" s="56"/>
      <c r="Z18" s="56"/>
      <c r="BB18" s="3">
        <f>'Refined sector employment'!B25</f>
        <v>2.217981188039563</v>
      </c>
      <c r="BC18" s="3">
        <f>'Refined sector employment'!C25</f>
        <v>12.123039429420844</v>
      </c>
      <c r="BD18" s="3">
        <f>'Refined sector employment'!D25</f>
        <v>9.1424593825395934</v>
      </c>
      <c r="BF18" s="21">
        <f t="shared" si="0"/>
        <v>288.42489999999998</v>
      </c>
    </row>
    <row r="19" spans="1:58">
      <c r="A19" s="13" t="s">
        <v>287</v>
      </c>
      <c r="B19" s="56">
        <f>'Refined sector employment'!C2/1000000</f>
        <v>0</v>
      </c>
      <c r="C19" s="56">
        <f>'Refined sector employment'!C3/1000000</f>
        <v>0.80300000000000005</v>
      </c>
      <c r="D19" s="56">
        <f>'Refined sector employment'!C4/1000000</f>
        <v>0</v>
      </c>
      <c r="E19" s="56">
        <f>'Refined sector employment'!C5/1000000</f>
        <v>16.313800000000001</v>
      </c>
      <c r="F19" s="56">
        <f>'Refined sector employment'!C6/1000000</f>
        <v>0</v>
      </c>
      <c r="G19" s="56">
        <f>'Refined sector employment'!C7/1000000</f>
        <v>12.0764</v>
      </c>
      <c r="H19" s="56">
        <f>'Refined sector employment'!C8/1000000</f>
        <v>124.87139999999999</v>
      </c>
      <c r="I19" s="56">
        <f>'Refined sector employment'!C9/1000000</f>
        <v>5.4425999999999997</v>
      </c>
      <c r="J19" s="56">
        <f>'Refined sector employment'!C10/1000000</f>
        <v>6.2750000000000004</v>
      </c>
      <c r="K19" s="56">
        <f>'Refined sector employment'!C11/1000000</f>
        <v>7.7923</v>
      </c>
      <c r="L19" s="56">
        <f>'Refined sector employment'!C12/1000000</f>
        <v>58.516100000000002</v>
      </c>
      <c r="M19" s="56">
        <f>'Refined sector employment'!C13/1000000</f>
        <v>31.925699999999999</v>
      </c>
      <c r="N19" s="56">
        <f>'Refined sector employment'!C14/1000000</f>
        <v>34.895800000000001</v>
      </c>
      <c r="O19" s="56">
        <f>'Refined sector employment'!C15/1000000</f>
        <v>9.6609999999999996</v>
      </c>
      <c r="P19" s="56">
        <f>'Refined sector employment'!C16/1000000</f>
        <v>4.7423999999999999</v>
      </c>
      <c r="Q19" s="56"/>
      <c r="R19" s="56"/>
      <c r="S19" s="56"/>
      <c r="T19" s="56"/>
      <c r="U19" s="56"/>
      <c r="V19" s="56"/>
      <c r="W19" s="56"/>
      <c r="X19" s="56"/>
      <c r="Y19" s="56"/>
      <c r="Z19" s="56"/>
      <c r="BB19" s="3">
        <f>'Refined sector employment'!B26</f>
        <v>5.2363894803041564</v>
      </c>
      <c r="BC19" s="3">
        <f>'Refined sector employment'!C26</f>
        <v>28.621052549882794</v>
      </c>
      <c r="BD19" s="3">
        <f>'Refined sector employment'!D26</f>
        <v>21.584257969813049</v>
      </c>
      <c r="BF19" s="21">
        <f t="shared" si="0"/>
        <v>368.75720000000001</v>
      </c>
    </row>
    <row r="20" spans="1:58">
      <c r="A20" s="13" t="s">
        <v>288</v>
      </c>
      <c r="B20" s="56">
        <f>'Refined sector employment'!D2/1000000</f>
        <v>3.9750000000000001</v>
      </c>
      <c r="C20" s="56">
        <f>'Refined sector employment'!D3/1000000</f>
        <v>0</v>
      </c>
      <c r="D20" s="56">
        <f>'Refined sector employment'!D4/1000000</f>
        <v>0</v>
      </c>
      <c r="E20" s="56">
        <f>'Refined sector employment'!D5/1000000</f>
        <v>86.492800000000003</v>
      </c>
      <c r="F20" s="56">
        <f>'Refined sector employment'!D6/1000000</f>
        <v>4.9812000000000003</v>
      </c>
      <c r="G20" s="56">
        <f>'Refined sector employment'!D7/1000000</f>
        <v>25.288</v>
      </c>
      <c r="H20" s="56">
        <f>'Refined sector employment'!D8/1000000</f>
        <v>214.25659999999999</v>
      </c>
      <c r="I20" s="56">
        <f>'Refined sector employment'!D9/1000000</f>
        <v>18.497599999999998</v>
      </c>
      <c r="J20" s="56">
        <f>'Refined sector employment'!D10/1000000</f>
        <v>11.6449</v>
      </c>
      <c r="K20" s="56">
        <f>'Refined sector employment'!D11/1000000</f>
        <v>55.590600000000002</v>
      </c>
      <c r="L20" s="56">
        <f>'Refined sector employment'!D12/1000000</f>
        <v>217.01</v>
      </c>
      <c r="M20" s="56">
        <f>'Refined sector employment'!D13/1000000</f>
        <v>62.921300000000002</v>
      </c>
      <c r="N20" s="56">
        <f>'Refined sector employment'!D14/1000000</f>
        <v>120.1116</v>
      </c>
      <c r="O20" s="56">
        <f>'Refined sector employment'!D15/1000000</f>
        <v>46.104799999999997</v>
      </c>
      <c r="P20" s="56">
        <f>'Refined sector employment'!D16/1000000</f>
        <v>16.283999999999999</v>
      </c>
      <c r="Q20" s="56"/>
      <c r="R20" s="56"/>
      <c r="S20" s="56"/>
      <c r="T20" s="56"/>
      <c r="U20" s="56"/>
      <c r="V20" s="56"/>
      <c r="W20" s="56"/>
      <c r="X20" s="56"/>
      <c r="Y20" s="56"/>
      <c r="Z20" s="56"/>
      <c r="BB20" s="3">
        <f>'Refined sector employment'!B27</f>
        <v>11.478505151220627</v>
      </c>
      <c r="BC20" s="3">
        <f>'Refined sector employment'!C27</f>
        <v>62.739202338345429</v>
      </c>
      <c r="BD20" s="3">
        <f>'Refined sector employment'!D27</f>
        <v>47.314092510433944</v>
      </c>
      <c r="BF20" s="21">
        <f t="shared" si="0"/>
        <v>1004.6901999999998</v>
      </c>
    </row>
    <row r="21" spans="1:58">
      <c r="A21" s="13" t="s">
        <v>289</v>
      </c>
      <c r="B21" s="56">
        <f>'Refined sector employment'!E2/1000000</f>
        <v>0</v>
      </c>
      <c r="C21" s="56">
        <f>'Refined sector employment'!E3/1000000</f>
        <v>10.425000000000001</v>
      </c>
      <c r="D21" s="56">
        <f>'Refined sector employment'!E4/1000000</f>
        <v>6.94</v>
      </c>
      <c r="E21" s="56">
        <f>'Refined sector employment'!E5/1000000</f>
        <v>86.553399999999996</v>
      </c>
      <c r="F21" s="56">
        <f>'Refined sector employment'!E6/1000000</f>
        <v>12.206</v>
      </c>
      <c r="G21" s="56">
        <f>'Refined sector employment'!E7/1000000</f>
        <v>58.176099999999998</v>
      </c>
      <c r="H21" s="56">
        <f>'Refined sector employment'!E8/1000000</f>
        <v>294.07830000000001</v>
      </c>
      <c r="I21" s="56">
        <f>'Refined sector employment'!E9/1000000</f>
        <v>32.152000000000001</v>
      </c>
      <c r="J21" s="56">
        <f>'Refined sector employment'!E10/1000000</f>
        <v>39.952100000000002</v>
      </c>
      <c r="K21" s="56">
        <f>'Refined sector employment'!E11/1000000</f>
        <v>76.342799999999997</v>
      </c>
      <c r="L21" s="56">
        <f>'Refined sector employment'!E12/1000000</f>
        <v>282.4588</v>
      </c>
      <c r="M21" s="56">
        <f>'Refined sector employment'!E13/1000000</f>
        <v>122.0153</v>
      </c>
      <c r="N21" s="56">
        <f>'Refined sector employment'!E14/1000000</f>
        <v>161.38990000000001</v>
      </c>
      <c r="O21" s="56">
        <f>'Refined sector employment'!E15/1000000</f>
        <v>20.303599999999999</v>
      </c>
      <c r="P21" s="56">
        <f>'Refined sector employment'!E16/1000000</f>
        <v>32.058</v>
      </c>
      <c r="Q21" s="56"/>
      <c r="R21" s="56"/>
      <c r="S21" s="56"/>
      <c r="T21" s="56"/>
      <c r="U21" s="56"/>
      <c r="V21" s="56"/>
      <c r="W21" s="56"/>
      <c r="X21" s="56"/>
      <c r="Y21" s="56"/>
      <c r="Z21" s="56"/>
      <c r="BB21" s="3">
        <f>'Refined sector employment'!B28</f>
        <v>19.044053124464011</v>
      </c>
      <c r="BC21" s="3">
        <f>'Refined sector employment'!C28</f>
        <v>104.09096712309186</v>
      </c>
      <c r="BD21" s="3">
        <f>'Refined sector employment'!D28</f>
        <v>78.499079752444118</v>
      </c>
      <c r="BF21" s="21">
        <f t="shared" si="0"/>
        <v>1436.6853999999998</v>
      </c>
    </row>
    <row r="22" spans="1:58">
      <c r="A22" s="13" t="s">
        <v>290</v>
      </c>
      <c r="B22" s="56">
        <f>'Refined sector employment'!F2/1000000</f>
        <v>1.8480000000000001</v>
      </c>
      <c r="C22" s="56">
        <f>'Refined sector employment'!F3/1000000</f>
        <v>17.920000000000002</v>
      </c>
      <c r="D22" s="56">
        <f>'Refined sector employment'!F4/1000000</f>
        <v>10.608000000000001</v>
      </c>
      <c r="E22" s="56">
        <f>'Refined sector employment'!F5/1000000</f>
        <v>202.1627</v>
      </c>
      <c r="F22" s="56">
        <f>'Refined sector employment'!F6/1000000</f>
        <v>18.57</v>
      </c>
      <c r="G22" s="56">
        <f>'Refined sector employment'!F7/1000000</f>
        <v>135.39510000000001</v>
      </c>
      <c r="H22" s="56">
        <f>'Refined sector employment'!F8/1000000</f>
        <v>250.48089999999999</v>
      </c>
      <c r="I22" s="56">
        <f>'Refined sector employment'!F9/1000000</f>
        <v>75.410499999999999</v>
      </c>
      <c r="J22" s="56">
        <f>'Refined sector employment'!F10/1000000</f>
        <v>61.573099999999997</v>
      </c>
      <c r="K22" s="56">
        <f>'Refined sector employment'!F11/1000000</f>
        <v>147.51949999999999</v>
      </c>
      <c r="L22" s="56">
        <f>'Refined sector employment'!F12/1000000</f>
        <v>321.16559999999998</v>
      </c>
      <c r="M22" s="56">
        <f>'Refined sector employment'!F13/1000000</f>
        <v>287.23169999999999</v>
      </c>
      <c r="N22" s="56">
        <f>'Refined sector employment'!F14/1000000</f>
        <v>273.53469999999999</v>
      </c>
      <c r="O22" s="56">
        <f>'Refined sector employment'!F15/1000000</f>
        <v>15.177</v>
      </c>
      <c r="P22" s="56">
        <f>'Refined sector employment'!F16/1000000</f>
        <v>47.574100000000001</v>
      </c>
      <c r="Q22" s="56"/>
      <c r="R22" s="56"/>
      <c r="S22" s="56"/>
      <c r="T22" s="56"/>
      <c r="U22" s="56"/>
      <c r="V22" s="56"/>
      <c r="W22" s="56"/>
      <c r="X22" s="56"/>
      <c r="Y22" s="56"/>
      <c r="Z22" s="56"/>
      <c r="BB22" s="3">
        <f>'Refined sector employment'!B29</f>
        <v>47.497592613344004</v>
      </c>
      <c r="BC22" s="3">
        <f>'Refined sector employment'!C29</f>
        <v>259.61229570350463</v>
      </c>
      <c r="BD22" s="3">
        <f>'Refined sector employment'!D29</f>
        <v>195.78381168315133</v>
      </c>
      <c r="BF22" s="21">
        <f t="shared" si="0"/>
        <v>2369.0645999999997</v>
      </c>
    </row>
    <row r="23" spans="1:58">
      <c r="A23" s="13" t="s">
        <v>291</v>
      </c>
      <c r="B23" s="56">
        <f>'Refined sector employment'!G2/1000000</f>
        <v>5.22</v>
      </c>
      <c r="C23" s="56">
        <f>'Refined sector employment'!G3/1000000</f>
        <v>6.61</v>
      </c>
      <c r="D23" s="56">
        <f>'Refined sector employment'!G4/1000000</f>
        <v>30.937999999999999</v>
      </c>
      <c r="E23" s="56">
        <f>'Refined sector employment'!G5/1000000</f>
        <v>236.30099999999999</v>
      </c>
      <c r="F23" s="56">
        <f>'Refined sector employment'!G6/1000000</f>
        <v>3.25</v>
      </c>
      <c r="G23" s="56">
        <f>'Refined sector employment'!G7/1000000</f>
        <v>255.94300000000001</v>
      </c>
      <c r="H23" s="56">
        <f>'Refined sector employment'!G8/1000000</f>
        <v>198.01300000000001</v>
      </c>
      <c r="I23" s="56">
        <f>'Refined sector employment'!G9/1000000</f>
        <v>134.99</v>
      </c>
      <c r="J23" s="56">
        <f>'Refined sector employment'!G10/1000000</f>
        <v>61.121000000000002</v>
      </c>
      <c r="K23" s="56">
        <f>'Refined sector employment'!G11/1000000</f>
        <v>175.98099999999999</v>
      </c>
      <c r="L23" s="56">
        <f>'Refined sector employment'!G12/1000000</f>
        <v>424.15</v>
      </c>
      <c r="M23" s="56">
        <f>'Refined sector employment'!G13/1000000</f>
        <v>230.31899999999999</v>
      </c>
      <c r="N23" s="56">
        <f>'Refined sector employment'!G14/1000000</f>
        <v>247.84299999999999</v>
      </c>
      <c r="O23" s="56">
        <f>'Refined sector employment'!G15/1000000</f>
        <v>59.28</v>
      </c>
      <c r="P23" s="56">
        <f>'Refined sector employment'!G16/1000000</f>
        <v>75.94</v>
      </c>
      <c r="Q23" s="56"/>
      <c r="R23" s="56"/>
      <c r="S23" s="56"/>
      <c r="T23" s="56"/>
      <c r="U23" s="56"/>
      <c r="V23" s="56"/>
      <c r="W23" s="56"/>
      <c r="X23" s="56"/>
      <c r="Y23" s="56"/>
      <c r="Z23" s="56"/>
      <c r="BB23" s="3">
        <f>'Refined sector employment'!B30</f>
        <v>50.853756560516835</v>
      </c>
      <c r="BC23" s="3">
        <f>'Refined sector employment'!C30</f>
        <v>277.95641335543991</v>
      </c>
      <c r="BD23" s="3">
        <f>'Refined sector employment'!D30</f>
        <v>209.61783008404325</v>
      </c>
      <c r="BF23" s="21">
        <f t="shared" si="0"/>
        <v>2684.3270000000002</v>
      </c>
    </row>
    <row r="24" spans="1:58">
      <c r="A24" s="13" t="s">
        <v>292</v>
      </c>
      <c r="B24" s="56">
        <f>'Refined sector employment'!H2/1000000</f>
        <v>0</v>
      </c>
      <c r="C24" s="56">
        <f>'Refined sector employment'!H3/1000000</f>
        <v>12.08</v>
      </c>
      <c r="D24" s="56">
        <f>'Refined sector employment'!H4/1000000</f>
        <v>24.739000000000001</v>
      </c>
      <c r="E24" s="56">
        <f>'Refined sector employment'!H5/1000000</f>
        <v>106.178</v>
      </c>
      <c r="F24" s="56">
        <f>'Refined sector employment'!H6/1000000</f>
        <v>0</v>
      </c>
      <c r="G24" s="56">
        <f>'Refined sector employment'!H7/1000000</f>
        <v>165.428</v>
      </c>
      <c r="H24" s="56">
        <f>'Refined sector employment'!H8/1000000</f>
        <v>154.566</v>
      </c>
      <c r="I24" s="56">
        <f>'Refined sector employment'!H9/1000000</f>
        <v>34.984999999999999</v>
      </c>
      <c r="J24" s="56">
        <f>'Refined sector employment'!H10/1000000</f>
        <v>111.753</v>
      </c>
      <c r="K24" s="56">
        <f>'Refined sector employment'!H11/1000000</f>
        <v>135.41999999999999</v>
      </c>
      <c r="L24" s="56">
        <f>'Refined sector employment'!H12/1000000</f>
        <v>455.03399999999999</v>
      </c>
      <c r="M24" s="56">
        <f>'Refined sector employment'!H13/1000000</f>
        <v>112.449</v>
      </c>
      <c r="N24" s="56">
        <f>'Refined sector employment'!H14/1000000</f>
        <v>236.03299999999999</v>
      </c>
      <c r="O24" s="56">
        <f>'Refined sector employment'!H15/1000000</f>
        <v>44.872</v>
      </c>
      <c r="P24" s="56">
        <f>'Refined sector employment'!H16/1000000</f>
        <v>37.612000000000002</v>
      </c>
      <c r="Q24" s="56"/>
      <c r="R24" s="56"/>
      <c r="S24" s="56"/>
      <c r="T24" s="56"/>
      <c r="U24" s="56"/>
      <c r="V24" s="56"/>
      <c r="W24" s="56"/>
      <c r="X24" s="56"/>
      <c r="Y24" s="56"/>
      <c r="Z24" s="56"/>
      <c r="BB24" s="3">
        <f>'Refined sector employment'!B31</f>
        <v>55.697173860842717</v>
      </c>
      <c r="BC24" s="3">
        <f>'Refined sector employment'!C31</f>
        <v>304.42955894460005</v>
      </c>
      <c r="BD24" s="3">
        <f>'Refined sector employment'!D31</f>
        <v>229.58226719455723</v>
      </c>
      <c r="BF24" s="21">
        <f t="shared" si="0"/>
        <v>2220.8580000000002</v>
      </c>
    </row>
    <row r="25" spans="1:58">
      <c r="A25" s="13" t="s">
        <v>293</v>
      </c>
      <c r="B25" s="56">
        <f>'Refined sector employment'!I2/1000000</f>
        <v>0</v>
      </c>
      <c r="C25" s="56">
        <f>'Refined sector employment'!I3/1000000</f>
        <v>39.389000000000003</v>
      </c>
      <c r="D25" s="56">
        <f>'Refined sector employment'!I4/1000000</f>
        <v>16.067</v>
      </c>
      <c r="E25" s="56">
        <f>'Refined sector employment'!I5/1000000</f>
        <v>85.965000000000003</v>
      </c>
      <c r="F25" s="56">
        <f>'Refined sector employment'!I6/1000000</f>
        <v>0</v>
      </c>
      <c r="G25" s="56">
        <f>'Refined sector employment'!I7/1000000</f>
        <v>246.465</v>
      </c>
      <c r="H25" s="56">
        <f>'Refined sector employment'!I8/1000000</f>
        <v>188.02699999999999</v>
      </c>
      <c r="I25" s="56">
        <f>'Refined sector employment'!I9/1000000</f>
        <v>19.254999999999999</v>
      </c>
      <c r="J25" s="56">
        <f>'Refined sector employment'!I10/1000000</f>
        <v>58.555</v>
      </c>
      <c r="K25" s="56">
        <f>'Refined sector employment'!I11/1000000</f>
        <v>48.305</v>
      </c>
      <c r="L25" s="56">
        <f>'Refined sector employment'!I12/1000000</f>
        <v>649.78099999999995</v>
      </c>
      <c r="M25" s="56">
        <f>'Refined sector employment'!I13/1000000</f>
        <v>149.083</v>
      </c>
      <c r="N25" s="56">
        <f>'Refined sector employment'!I14/1000000</f>
        <v>129.94800000000001</v>
      </c>
      <c r="O25" s="56">
        <f>'Refined sector employment'!I15/1000000</f>
        <v>6.5519999999999996</v>
      </c>
      <c r="P25" s="56">
        <f>'Refined sector employment'!I16/1000000</f>
        <v>43.274000000000001</v>
      </c>
      <c r="Q25" s="56"/>
      <c r="R25" s="56"/>
      <c r="S25" s="56"/>
      <c r="T25" s="56"/>
      <c r="U25" s="56"/>
      <c r="V25" s="56"/>
      <c r="W25" s="56"/>
      <c r="X25" s="56"/>
      <c r="Y25" s="56"/>
      <c r="Z25" s="56"/>
      <c r="BB25" s="3">
        <f>'Refined sector employment'!B32</f>
        <v>31.598998113315417</v>
      </c>
      <c r="BC25" s="3">
        <f>'Refined sector employment'!C32</f>
        <v>172.7137732834029</v>
      </c>
      <c r="BD25" s="3">
        <f>'Refined sector employment'!D32</f>
        <v>130.2502286032817</v>
      </c>
      <c r="BF25" s="21">
        <f t="shared" si="0"/>
        <v>2015.2289999999998</v>
      </c>
    </row>
    <row r="26" spans="1:58">
      <c r="A26" s="13" t="s">
        <v>294</v>
      </c>
      <c r="B26" s="56">
        <f>'Refined sector employment'!J2/1000000</f>
        <v>0</v>
      </c>
      <c r="C26" s="56">
        <f>'Refined sector employment'!J3/1000000</f>
        <v>85.254000000000005</v>
      </c>
      <c r="D26" s="56">
        <f>'Refined sector employment'!J4/1000000</f>
        <v>0</v>
      </c>
      <c r="E26" s="56">
        <f>'Refined sector employment'!J5/1000000</f>
        <v>10.92</v>
      </c>
      <c r="F26" s="56">
        <f>'Refined sector employment'!J6/1000000</f>
        <v>0</v>
      </c>
      <c r="G26" s="56">
        <f>'Refined sector employment'!J7/1000000</f>
        <v>290.51900000000001</v>
      </c>
      <c r="H26" s="56">
        <f>'Refined sector employment'!J8/1000000</f>
        <v>228.39400000000001</v>
      </c>
      <c r="I26" s="56">
        <f>'Refined sector employment'!J9/1000000</f>
        <v>17.052</v>
      </c>
      <c r="J26" s="56">
        <f>'Refined sector employment'!J10/1000000</f>
        <v>31.35</v>
      </c>
      <c r="K26" s="56">
        <f>'Refined sector employment'!J11/1000000</f>
        <v>186.60400000000001</v>
      </c>
      <c r="L26" s="56">
        <f>'Refined sector employment'!J12/1000000</f>
        <v>430.24</v>
      </c>
      <c r="M26" s="56">
        <f>'Refined sector employment'!J13/1000000</f>
        <v>133.584</v>
      </c>
      <c r="N26" s="56">
        <f>'Refined sector employment'!J14/1000000</f>
        <v>340.59500000000003</v>
      </c>
      <c r="O26" s="56">
        <f>'Refined sector employment'!J15/1000000</f>
        <v>49.445999999999998</v>
      </c>
      <c r="P26" s="56">
        <f>'Refined sector employment'!J16/1000000</f>
        <v>45.44</v>
      </c>
      <c r="Q26" s="56"/>
      <c r="R26" s="56"/>
      <c r="S26" s="56"/>
      <c r="T26" s="56"/>
      <c r="U26" s="56"/>
      <c r="V26" s="56"/>
      <c r="W26" s="56"/>
      <c r="X26" s="56"/>
      <c r="Y26" s="56"/>
      <c r="Z26" s="56"/>
      <c r="BB26" s="3">
        <f>'Refined sector employment'!B33</f>
        <v>7.557397061345835</v>
      </c>
      <c r="BC26" s="3">
        <f>'Refined sector employment'!C33</f>
        <v>41.307213538391167</v>
      </c>
      <c r="BD26" s="3">
        <f>'Refined sector employment'!D33</f>
        <v>31.151389400262993</v>
      </c>
      <c r="BF26" s="21">
        <f t="shared" si="0"/>
        <v>1929.4140000000002</v>
      </c>
    </row>
    <row r="27" spans="1:58">
      <c r="A27" s="13" t="s">
        <v>295</v>
      </c>
      <c r="B27" s="57">
        <f>Capital!L2</f>
        <v>4.4000400205365597</v>
      </c>
      <c r="C27" s="57">
        <f>Capital!L3</f>
        <v>56.232136168039155</v>
      </c>
      <c r="D27" s="57">
        <f>Capital!L4</f>
        <v>200.78681922634846</v>
      </c>
      <c r="E27" s="57">
        <f>Capital!L5</f>
        <v>41.483190396483636</v>
      </c>
      <c r="F27" s="57">
        <f>Capital!L6</f>
        <v>2.001284523432723</v>
      </c>
      <c r="G27" s="57">
        <f>Capital!L7</f>
        <v>244.83300064840239</v>
      </c>
      <c r="H27" s="57">
        <f>Capital!L8</f>
        <v>153.64963919050086</v>
      </c>
      <c r="I27" s="57">
        <f>Capital!L9</f>
        <v>30.789430602879715</v>
      </c>
      <c r="J27" s="57">
        <f>Capital!L10</f>
        <v>15.124435675260038</v>
      </c>
      <c r="K27" s="57">
        <f>Capital!L11</f>
        <v>58.030886908254004</v>
      </c>
      <c r="L27" s="57">
        <f>Capital!L12</f>
        <v>193.90243925245511</v>
      </c>
      <c r="M27" s="57">
        <f>Capital!L13</f>
        <v>245.21459726852709</v>
      </c>
      <c r="N27" s="57">
        <f>Capital!L14</f>
        <v>24.193995984654084</v>
      </c>
      <c r="O27" s="57">
        <f>Capital!L15</f>
        <v>95.648470527630039</v>
      </c>
      <c r="P27" s="57">
        <f>Capital!L16</f>
        <v>24.709668448325814</v>
      </c>
      <c r="Q27" s="57">
        <f>BF17*HS!G22</f>
        <v>434.33086220996069</v>
      </c>
      <c r="R27" s="56"/>
      <c r="S27" s="56"/>
      <c r="T27" s="56"/>
      <c r="U27" s="56"/>
      <c r="V27" s="56"/>
      <c r="W27" s="56"/>
      <c r="X27" s="56"/>
      <c r="Y27" s="56"/>
      <c r="Z27" s="56"/>
      <c r="BE27" s="36">
        <v>-30.317988390053642</v>
      </c>
      <c r="BF27" s="21">
        <f t="shared" si="0"/>
        <v>1795.0129086616371</v>
      </c>
    </row>
    <row r="28" spans="1:58">
      <c r="A28" s="13" t="s">
        <v>1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>
        <f>'job core'!B42</f>
        <v>30.157655142806963</v>
      </c>
      <c r="S28" s="56">
        <f>'job core'!C42</f>
        <v>0</v>
      </c>
      <c r="T28" s="56">
        <f>'job core'!D42</f>
        <v>0</v>
      </c>
      <c r="U28" s="56">
        <f>'job core'!E42</f>
        <v>0</v>
      </c>
      <c r="V28" s="56">
        <f>'job core'!F42</f>
        <v>0</v>
      </c>
      <c r="W28" s="56">
        <f>'job core'!G42</f>
        <v>0</v>
      </c>
      <c r="X28" s="56">
        <f>'job core'!H42</f>
        <v>0</v>
      </c>
      <c r="Y28" s="56">
        <f>'job core'!I42</f>
        <v>0</v>
      </c>
      <c r="Z28" s="56">
        <f>'job core'!J42</f>
        <v>0</v>
      </c>
      <c r="AA28" s="36">
        <f>'job core'!M31</f>
        <v>4.074285762907909</v>
      </c>
      <c r="AL28" s="3">
        <f>'security payments'!B14</f>
        <v>25.18543</v>
      </c>
      <c r="AM28" s="3">
        <f>'security payments'!C14</f>
        <v>0</v>
      </c>
      <c r="AN28" s="3">
        <f>'security payments'!D14</f>
        <v>0</v>
      </c>
      <c r="AO28" s="3">
        <f>'security payments'!E14</f>
        <v>0</v>
      </c>
      <c r="AP28" s="3">
        <f>'security payments'!F14</f>
        <v>0</v>
      </c>
      <c r="AQ28" s="3">
        <f>'security payments'!G14</f>
        <v>0</v>
      </c>
      <c r="AR28" s="3">
        <f>'security payments'!H14</f>
        <v>0</v>
      </c>
      <c r="AS28" s="3">
        <f>'security payments'!I14</f>
        <v>0</v>
      </c>
      <c r="AT28" s="3">
        <f>'security payments'!J14</f>
        <v>0</v>
      </c>
      <c r="BE28" s="36">
        <v>58.850501134975744</v>
      </c>
      <c r="BF28" s="21">
        <f t="shared" si="0"/>
        <v>118.26787204069062</v>
      </c>
    </row>
    <row r="29" spans="1:58">
      <c r="A29" s="13" t="s">
        <v>2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>
        <f>'job core'!B43</f>
        <v>9.2272212792490542</v>
      </c>
      <c r="S29" s="56">
        <f>'job core'!C43</f>
        <v>72.214404103361105</v>
      </c>
      <c r="T29" s="56">
        <f>'job core'!D43</f>
        <v>0</v>
      </c>
      <c r="U29" s="56">
        <f>'job core'!E43</f>
        <v>0</v>
      </c>
      <c r="V29" s="56">
        <f>'job core'!F43</f>
        <v>0</v>
      </c>
      <c r="W29" s="56">
        <f>'job core'!G43</f>
        <v>0</v>
      </c>
      <c r="X29" s="56">
        <f>'job core'!H43</f>
        <v>0</v>
      </c>
      <c r="Y29" s="56">
        <f>'job core'!I43</f>
        <v>0</v>
      </c>
      <c r="Z29" s="56">
        <f>'job core'!J43</f>
        <v>0</v>
      </c>
      <c r="AA29" s="36">
        <f>'job core'!M32</f>
        <v>11.002727275485507</v>
      </c>
      <c r="AL29" s="3">
        <f>'security payments'!B15</f>
        <v>8.8919099999999993</v>
      </c>
      <c r="AM29" s="3">
        <f>'security payments'!C15</f>
        <v>40.7027</v>
      </c>
      <c r="AN29" s="3">
        <f>'security payments'!D15</f>
        <v>0</v>
      </c>
      <c r="AO29" s="3">
        <f>'security payments'!E15</f>
        <v>0</v>
      </c>
      <c r="AP29" s="3">
        <f>'security payments'!F15</f>
        <v>0</v>
      </c>
      <c r="AQ29" s="3">
        <f>'security payments'!G15</f>
        <v>0</v>
      </c>
      <c r="AR29" s="3">
        <f>'security payments'!H15</f>
        <v>0</v>
      </c>
      <c r="AS29" s="3">
        <f>'security payments'!I15</f>
        <v>0</v>
      </c>
      <c r="AT29" s="3">
        <f>'security payments'!J15</f>
        <v>0</v>
      </c>
      <c r="BE29" s="36">
        <v>66.604682393698937</v>
      </c>
      <c r="BF29" s="21">
        <f t="shared" si="0"/>
        <v>208.64364505179461</v>
      </c>
    </row>
    <row r="30" spans="1:58">
      <c r="A30" s="13" t="s">
        <v>3</v>
      </c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>
        <f>'job core'!B44</f>
        <v>34.400474940511735</v>
      </c>
      <c r="S30" s="56">
        <f>'job core'!C44</f>
        <v>43.718276649679972</v>
      </c>
      <c r="T30" s="56">
        <f>'job core'!D44</f>
        <v>224.10972157800904</v>
      </c>
      <c r="U30" s="56">
        <f>'job core'!E44</f>
        <v>2.2836882224729975</v>
      </c>
      <c r="V30" s="56">
        <f>'job core'!F44</f>
        <v>0</v>
      </c>
      <c r="W30" s="56">
        <f>'job core'!G44</f>
        <v>0</v>
      </c>
      <c r="X30" s="56">
        <f>'job core'!H44</f>
        <v>0</v>
      </c>
      <c r="Y30" s="56">
        <f>'job core'!I44</f>
        <v>0</v>
      </c>
      <c r="Z30" s="56">
        <f>'job core'!J44</f>
        <v>0</v>
      </c>
      <c r="AA30" s="36">
        <f>'job core'!M33</f>
        <v>41.13945722607864</v>
      </c>
      <c r="AL30" s="3">
        <f>'security payments'!B16</f>
        <v>29.130400000000002</v>
      </c>
      <c r="AM30" s="3">
        <f>'security payments'!C16</f>
        <v>47.182000000000002</v>
      </c>
      <c r="AN30" s="3">
        <f>'security payments'!D16</f>
        <v>61.915199999999999</v>
      </c>
      <c r="AO30" s="3">
        <f>'security payments'!E16</f>
        <v>0</v>
      </c>
      <c r="AP30" s="3">
        <f>'security payments'!F16</f>
        <v>0</v>
      </c>
      <c r="AQ30" s="3">
        <f>'security payments'!G16</f>
        <v>0</v>
      </c>
      <c r="AR30" s="3">
        <f>'security payments'!H16</f>
        <v>0</v>
      </c>
      <c r="AS30" s="3">
        <f>'security payments'!I16</f>
        <v>0</v>
      </c>
      <c r="AT30" s="3">
        <f>'security payments'!J16</f>
        <v>0</v>
      </c>
      <c r="BE30" s="36">
        <v>412.86299408310447</v>
      </c>
      <c r="BF30" s="21">
        <f t="shared" si="0"/>
        <v>896.74221269985696</v>
      </c>
    </row>
    <row r="31" spans="1:58">
      <c r="A31" s="13" t="s">
        <v>4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>
        <f>'job core'!B45</f>
        <v>27.580354864545043</v>
      </c>
      <c r="S31" s="56">
        <f>'job core'!C45</f>
        <v>38.886372458036099</v>
      </c>
      <c r="T31" s="56">
        <f>'job core'!D45</f>
        <v>109.45189699874662</v>
      </c>
      <c r="U31" s="56">
        <f>'job core'!E45</f>
        <v>371.27397113358057</v>
      </c>
      <c r="V31" s="56">
        <f>'job core'!F45</f>
        <v>23.198651571016509</v>
      </c>
      <c r="W31" s="56">
        <f>'job core'!G45</f>
        <v>0</v>
      </c>
      <c r="X31" s="56">
        <f>'job core'!H45</f>
        <v>0</v>
      </c>
      <c r="Y31" s="56">
        <f>'job core'!I45</f>
        <v>0</v>
      </c>
      <c r="Z31" s="56">
        <f>'job core'!J45</f>
        <v>0</v>
      </c>
      <c r="AA31" s="36">
        <f>'job core'!M34</f>
        <v>77.059603143558945</v>
      </c>
      <c r="AL31" s="3">
        <f>'security payments'!B17</f>
        <v>18.445519999999998</v>
      </c>
      <c r="AM31" s="3">
        <f>'security payments'!C17</f>
        <v>39.164400000000001</v>
      </c>
      <c r="AN31" s="3">
        <f>'security payments'!D17</f>
        <v>65.869200000000006</v>
      </c>
      <c r="AO31" s="3">
        <f>'security payments'!E17</f>
        <v>4.5857999999999999</v>
      </c>
      <c r="AP31" s="3">
        <f>'security payments'!F17</f>
        <v>0</v>
      </c>
      <c r="AQ31" s="3">
        <f>'security payments'!G17</f>
        <v>0</v>
      </c>
      <c r="AR31" s="3">
        <f>'security payments'!H17</f>
        <v>0</v>
      </c>
      <c r="AS31" s="3">
        <f>'security payments'!I17</f>
        <v>0</v>
      </c>
      <c r="AT31" s="3">
        <f>'security payments'!J17</f>
        <v>0</v>
      </c>
      <c r="BE31" s="36">
        <v>1084.7128384757107</v>
      </c>
      <c r="BF31" s="21">
        <f t="shared" si="0"/>
        <v>1860.2286086451945</v>
      </c>
    </row>
    <row r="32" spans="1:58">
      <c r="A32" s="13" t="s">
        <v>5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>
        <f>'job core'!B46</f>
        <v>36.252402970646479</v>
      </c>
      <c r="S32" s="56">
        <f>'job core'!C46</f>
        <v>52.325449947779106</v>
      </c>
      <c r="T32" s="56">
        <f>'job core'!D46</f>
        <v>151.91843212232484</v>
      </c>
      <c r="U32" s="56">
        <f>'job core'!E46</f>
        <v>202.57657879348707</v>
      </c>
      <c r="V32" s="56">
        <f>'job core'!F46</f>
        <v>660.39845623545023</v>
      </c>
      <c r="W32" s="56">
        <f>'job core'!G46</f>
        <v>1.1109871804477747</v>
      </c>
      <c r="X32" s="56">
        <f>'job core'!H46</f>
        <v>0</v>
      </c>
      <c r="Y32" s="56">
        <f>'job core'!I46</f>
        <v>0</v>
      </c>
      <c r="Z32" s="56">
        <f>'job core'!J46</f>
        <v>0</v>
      </c>
      <c r="AA32" s="36">
        <f>'job core'!M35</f>
        <v>149.22857719137374</v>
      </c>
      <c r="AL32" s="3">
        <f>'security payments'!B18</f>
        <v>29.401199999999999</v>
      </c>
      <c r="AM32" s="3">
        <f>'security payments'!C18</f>
        <v>42.838700000000003</v>
      </c>
      <c r="AN32" s="3">
        <f>'security payments'!D18</f>
        <v>88.156599999999997</v>
      </c>
      <c r="AO32" s="3">
        <f>'security payments'!E18</f>
        <v>13.586399999999999</v>
      </c>
      <c r="AP32" s="3">
        <f>'security payments'!F18</f>
        <v>7.4283999999999999</v>
      </c>
      <c r="AQ32" s="3">
        <f>'security payments'!G18</f>
        <v>0</v>
      </c>
      <c r="AR32" s="3">
        <f>'security payments'!H18</f>
        <v>0</v>
      </c>
      <c r="AS32" s="3">
        <f>'security payments'!I18</f>
        <v>0</v>
      </c>
      <c r="AT32" s="3">
        <f>'security payments'!J18</f>
        <v>0</v>
      </c>
      <c r="BE32" s="36">
        <v>196.02138649082212</v>
      </c>
      <c r="BF32" s="21">
        <f t="shared" si="0"/>
        <v>1631.2435709323315</v>
      </c>
    </row>
    <row r="33" spans="1:58">
      <c r="A33" s="13" t="s">
        <v>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>
        <f>'job core'!B47</f>
        <v>36.649534145598793</v>
      </c>
      <c r="S33" s="56">
        <f>'job core'!C47</f>
        <v>53.789329805384199</v>
      </c>
      <c r="T33" s="56">
        <f>'job core'!D47</f>
        <v>192.21886451135279</v>
      </c>
      <c r="U33" s="56">
        <f>'job core'!E47</f>
        <v>354.96575053309692</v>
      </c>
      <c r="V33" s="56">
        <f>'job core'!F47</f>
        <v>539.21602631842973</v>
      </c>
      <c r="W33" s="56">
        <f>'job core'!G47</f>
        <v>796.30006158594256</v>
      </c>
      <c r="X33" s="56">
        <f>'job core'!H47</f>
        <v>0</v>
      </c>
      <c r="Y33" s="56">
        <f>'job core'!I47</f>
        <v>0</v>
      </c>
      <c r="Z33" s="56">
        <f>'job core'!J47</f>
        <v>0</v>
      </c>
      <c r="AA33" s="36">
        <f>'job core'!M36</f>
        <v>266.57027569226</v>
      </c>
      <c r="AL33" s="3">
        <f>'security payments'!B19</f>
        <v>34.160499999999999</v>
      </c>
      <c r="AM33" s="3">
        <f>'security payments'!C19</f>
        <v>62.246600000000001</v>
      </c>
      <c r="AN33" s="3">
        <f>'security payments'!D19</f>
        <v>80.285799999999995</v>
      </c>
      <c r="AO33" s="3">
        <f>'security payments'!E19</f>
        <v>18.422000000000001</v>
      </c>
      <c r="AP33" s="3">
        <f>'security payments'!F19</f>
        <v>2.3759999999999999</v>
      </c>
      <c r="AQ33" s="3">
        <f>'security payments'!G19</f>
        <v>0</v>
      </c>
      <c r="AR33" s="3">
        <f>'security payments'!H19</f>
        <v>0</v>
      </c>
      <c r="AS33" s="3">
        <f>'security payments'!I19</f>
        <v>0</v>
      </c>
      <c r="AT33" s="3">
        <f>'security payments'!J19</f>
        <v>0</v>
      </c>
      <c r="BE33" s="36">
        <v>555.60956406130572</v>
      </c>
      <c r="BF33" s="21">
        <f t="shared" si="0"/>
        <v>2992.8103066533708</v>
      </c>
    </row>
    <row r="34" spans="1:58">
      <c r="A34" s="13" t="s">
        <v>7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>
        <f>'job core'!B48</f>
        <v>27.114333587815288</v>
      </c>
      <c r="S34" s="56">
        <f>'job core'!C48</f>
        <v>36.233778129593773</v>
      </c>
      <c r="T34" s="56">
        <f>'job core'!D48</f>
        <v>113.11060834029794</v>
      </c>
      <c r="U34" s="56">
        <f>'job core'!E48</f>
        <v>208.83657121508952</v>
      </c>
      <c r="V34" s="56">
        <f>'job core'!F48</f>
        <v>510.02693347002901</v>
      </c>
      <c r="W34" s="56">
        <f>'job core'!G48</f>
        <v>762.74824873641967</v>
      </c>
      <c r="X34" s="56">
        <f>'job core'!H48</f>
        <v>576.53708538350133</v>
      </c>
      <c r="Y34" s="56">
        <f>'job core'!I48</f>
        <v>0</v>
      </c>
      <c r="Z34" s="56">
        <f>'job core'!J48</f>
        <v>0</v>
      </c>
      <c r="AA34" s="36">
        <f>'job core'!M37</f>
        <v>301.89448482145747</v>
      </c>
      <c r="AL34" s="3">
        <f>'security payments'!B20</f>
        <v>20.2469</v>
      </c>
      <c r="AM34" s="3">
        <f>'security payments'!C20</f>
        <v>55.253100000000003</v>
      </c>
      <c r="AN34" s="3">
        <f>'security payments'!D20</f>
        <v>81.196200000000005</v>
      </c>
      <c r="AO34" s="3">
        <f>'security payments'!E20</f>
        <v>16.4328</v>
      </c>
      <c r="AP34" s="3">
        <f>'security payments'!F20</f>
        <v>0</v>
      </c>
      <c r="AQ34" s="3">
        <f>'security payments'!G20</f>
        <v>0</v>
      </c>
      <c r="AR34" s="3">
        <f>'security payments'!H20</f>
        <v>0</v>
      </c>
      <c r="AS34" s="3">
        <f>'security payments'!I20</f>
        <v>0</v>
      </c>
      <c r="AT34" s="3">
        <f>'security payments'!J20</f>
        <v>0</v>
      </c>
      <c r="BE34" s="36">
        <v>844.44568745930701</v>
      </c>
      <c r="BF34" s="21">
        <f t="shared" ref="BF34:BF57" si="1">SUM(B34:BE34)</f>
        <v>3554.0767311435106</v>
      </c>
    </row>
    <row r="35" spans="1:58">
      <c r="A35" s="13" t="s">
        <v>8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>
        <f>'job core'!B49</f>
        <v>36.479335070619229</v>
      </c>
      <c r="S35" s="56">
        <f>'job core'!C49</f>
        <v>25.359242044527356</v>
      </c>
      <c r="T35" s="56">
        <f>'job core'!D49</f>
        <v>79.52691468277466</v>
      </c>
      <c r="U35" s="56">
        <f>'job core'!E49</f>
        <v>144.30222874002905</v>
      </c>
      <c r="V35" s="56">
        <f>'job core'!F49</f>
        <v>318.82883639377292</v>
      </c>
      <c r="W35" s="56">
        <f>'job core'!G49</f>
        <v>669.86972045098582</v>
      </c>
      <c r="X35" s="56">
        <f>'job core'!H49</f>
        <v>880.95435208030972</v>
      </c>
      <c r="Y35" s="56">
        <f>'job core'!I49</f>
        <v>908.72484715557096</v>
      </c>
      <c r="Z35" s="56">
        <f>'job core'!J49</f>
        <v>0</v>
      </c>
      <c r="AA35" s="36">
        <f>'job core'!M38</f>
        <v>413.95117767526654</v>
      </c>
      <c r="AL35" s="3">
        <f>'security payments'!B21</f>
        <v>25.156400000000001</v>
      </c>
      <c r="AM35" s="3">
        <f>'security payments'!C21</f>
        <v>34.470599999999997</v>
      </c>
      <c r="AN35" s="3">
        <f>'security payments'!D21</f>
        <v>44.317799999999998</v>
      </c>
      <c r="AO35" s="3">
        <f>'security payments'!E21</f>
        <v>29.4636</v>
      </c>
      <c r="AP35" s="3">
        <f>'security payments'!F21</f>
        <v>0</v>
      </c>
      <c r="AQ35" s="3">
        <f>'security payments'!G21</f>
        <v>0</v>
      </c>
      <c r="AR35" s="3">
        <f>'security payments'!H21</f>
        <v>0</v>
      </c>
      <c r="AS35" s="3">
        <f>'security payments'!I21</f>
        <v>0</v>
      </c>
      <c r="AT35" s="3">
        <f>'security payments'!J21</f>
        <v>0</v>
      </c>
      <c r="BE35" s="36">
        <v>1922.2226136557806</v>
      </c>
      <c r="BF35" s="21">
        <f t="shared" si="1"/>
        <v>5533.6276679496368</v>
      </c>
    </row>
    <row r="36" spans="1:58">
      <c r="A36" s="13" t="s">
        <v>9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>
        <f>'job core'!B50</f>
        <v>29.796995198207416</v>
      </c>
      <c r="S36" s="56">
        <f>'job core'!C50</f>
        <v>19.679828461638419</v>
      </c>
      <c r="T36" s="56">
        <f>'job core'!D50</f>
        <v>62.016067366494212</v>
      </c>
      <c r="U36" s="56">
        <f>'job core'!E50</f>
        <v>49.005262562244084</v>
      </c>
      <c r="V36" s="56">
        <f>'job core'!F50</f>
        <v>146.82304481130186</v>
      </c>
      <c r="W36" s="56">
        <f>'job core'!G50</f>
        <v>261.02643804620465</v>
      </c>
      <c r="X36" s="56">
        <f>'job core'!H50</f>
        <v>603.46478653618919</v>
      </c>
      <c r="Y36" s="56">
        <f>'job core'!I50</f>
        <v>961.40766484442929</v>
      </c>
      <c r="Z36" s="56">
        <f>'job core'!J50</f>
        <v>1790.4961920000001</v>
      </c>
      <c r="AA36" s="36">
        <f>'job core'!M39</f>
        <v>530.09231987324858</v>
      </c>
      <c r="AL36" s="3">
        <f>'security payments'!B22</f>
        <v>9.4003999999999994</v>
      </c>
      <c r="AM36" s="3">
        <f>'security payments'!C22</f>
        <v>19.088999999999999</v>
      </c>
      <c r="AN36" s="3">
        <f>'security payments'!D22</f>
        <v>55.245899999999999</v>
      </c>
      <c r="AO36" s="3">
        <f>'security payments'!E22</f>
        <v>23.346599999999999</v>
      </c>
      <c r="AP36" s="3">
        <f>'security payments'!F22</f>
        <v>0</v>
      </c>
      <c r="AQ36" s="3">
        <f>'security payments'!G22</f>
        <v>5.55</v>
      </c>
      <c r="AR36" s="3">
        <f>'security payments'!H22</f>
        <v>0</v>
      </c>
      <c r="AS36" s="3">
        <f>'security payments'!I22</f>
        <v>0</v>
      </c>
      <c r="AT36" s="3">
        <f>'security payments'!J22</f>
        <v>0</v>
      </c>
      <c r="BE36" s="36">
        <v>2637.453555513599</v>
      </c>
      <c r="BF36" s="21">
        <f t="shared" si="1"/>
        <v>7203.8940552135573</v>
      </c>
    </row>
    <row r="37" spans="1:58">
      <c r="A37" s="13" t="s">
        <v>296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B37" s="36">
        <f>Savings!B18</f>
        <v>-22.748231249962146</v>
      </c>
      <c r="AC37" s="36">
        <f>Savings!C18</f>
        <v>-21.9400930448842</v>
      </c>
      <c r="AD37" s="36">
        <f>Savings!D18</f>
        <v>-36.095191544153138</v>
      </c>
      <c r="AE37" s="36">
        <f>Savings!E18</f>
        <v>86.050403646152461</v>
      </c>
      <c r="AF37" s="36">
        <f>Savings!F18</f>
        <v>238.05653173494298</v>
      </c>
      <c r="AG37" s="36">
        <f>Savings!G18</f>
        <v>552.81927520899717</v>
      </c>
      <c r="AH37" s="36">
        <f>Savings!H18</f>
        <v>722.39468497718099</v>
      </c>
      <c r="AI37" s="36">
        <f>Savings!I18</f>
        <v>1650.8865714539816</v>
      </c>
      <c r="AJ37" s="36">
        <f>Savings!J18</f>
        <v>2114.071271458356</v>
      </c>
      <c r="BE37" s="36">
        <v>-3458.1643255889203</v>
      </c>
      <c r="BF37" s="21">
        <f t="shared" si="1"/>
        <v>1825.330897051691</v>
      </c>
    </row>
    <row r="38" spans="1:58">
      <c r="A38" s="13" t="s">
        <v>297</v>
      </c>
      <c r="B38" s="56">
        <f t="shared" ref="B38:P38" si="2">B18*0.072</f>
        <v>0</v>
      </c>
      <c r="C38" s="56">
        <f t="shared" si="2"/>
        <v>0</v>
      </c>
      <c r="D38" s="56">
        <f t="shared" si="2"/>
        <v>0</v>
      </c>
      <c r="E38" s="56">
        <f t="shared" si="2"/>
        <v>0.73465631999999992</v>
      </c>
      <c r="F38" s="56">
        <f t="shared" si="2"/>
        <v>0</v>
      </c>
      <c r="G38" s="56">
        <f t="shared" si="2"/>
        <v>0.26815679999999997</v>
      </c>
      <c r="H38" s="56">
        <f t="shared" si="2"/>
        <v>7.5412375200000001</v>
      </c>
      <c r="I38" s="56">
        <f t="shared" si="2"/>
        <v>0.36110159999999997</v>
      </c>
      <c r="J38" s="56">
        <f t="shared" si="2"/>
        <v>0.5370595199999999</v>
      </c>
      <c r="K38" s="56">
        <f t="shared" si="2"/>
        <v>0.3272544</v>
      </c>
      <c r="L38" s="56">
        <f t="shared" si="2"/>
        <v>4.1623163999999999</v>
      </c>
      <c r="M38" s="56">
        <f t="shared" si="2"/>
        <v>1.6251069599999999</v>
      </c>
      <c r="N38" s="56">
        <f t="shared" si="2"/>
        <v>1.198944</v>
      </c>
      <c r="O38" s="56">
        <f t="shared" si="2"/>
        <v>1.7125682399999997</v>
      </c>
      <c r="P38" s="56">
        <f t="shared" si="2"/>
        <v>0.60738048</v>
      </c>
      <c r="Q38" s="56"/>
      <c r="R38" s="56">
        <f>'job core'!B63</f>
        <v>20.76659279999998</v>
      </c>
      <c r="S38" s="56"/>
      <c r="T38" s="56"/>
      <c r="U38" s="56"/>
      <c r="V38" s="56"/>
      <c r="W38" s="56"/>
      <c r="X38" s="56"/>
      <c r="Y38" s="56"/>
      <c r="Z38" s="56"/>
      <c r="BB38" s="36">
        <f>0.072*BB18</f>
        <v>0.15969464553884852</v>
      </c>
      <c r="BC38" s="36">
        <f t="shared" ref="BC38:BD38" si="3">0.072*BC18</f>
        <v>0.87285883891830074</v>
      </c>
      <c r="BD38" s="36">
        <f t="shared" si="3"/>
        <v>0.65825707554285073</v>
      </c>
      <c r="BF38" s="21">
        <f t="shared" si="1"/>
        <v>41.533185599999975</v>
      </c>
    </row>
    <row r="39" spans="1:58">
      <c r="A39" s="13" t="s">
        <v>298</v>
      </c>
      <c r="B39" s="56">
        <f t="shared" ref="B39:P39" si="4">B19*0.072</f>
        <v>0</v>
      </c>
      <c r="C39" s="56">
        <f t="shared" si="4"/>
        <v>5.7815999999999999E-2</v>
      </c>
      <c r="D39" s="56">
        <f t="shared" si="4"/>
        <v>0</v>
      </c>
      <c r="E39" s="56">
        <f t="shared" si="4"/>
        <v>1.1745935999999999</v>
      </c>
      <c r="F39" s="56">
        <f t="shared" si="4"/>
        <v>0</v>
      </c>
      <c r="G39" s="56">
        <f t="shared" si="4"/>
        <v>0.86950079999999985</v>
      </c>
      <c r="H39" s="56">
        <f t="shared" si="4"/>
        <v>8.9907407999999993</v>
      </c>
      <c r="I39" s="56">
        <f t="shared" si="4"/>
        <v>0.39186719999999997</v>
      </c>
      <c r="J39" s="56">
        <f t="shared" si="4"/>
        <v>0.45179999999999998</v>
      </c>
      <c r="K39" s="56">
        <f t="shared" si="4"/>
        <v>0.56104559999999992</v>
      </c>
      <c r="L39" s="56">
        <f t="shared" si="4"/>
        <v>4.2131591999999998</v>
      </c>
      <c r="M39" s="56">
        <f t="shared" si="4"/>
        <v>2.2986503999999996</v>
      </c>
      <c r="N39" s="56">
        <f t="shared" si="4"/>
        <v>2.5124976000000001</v>
      </c>
      <c r="O39" s="56">
        <f t="shared" si="4"/>
        <v>0.69559199999999988</v>
      </c>
      <c r="P39" s="56">
        <f t="shared" si="4"/>
        <v>0.34145279999999995</v>
      </c>
      <c r="Q39" s="56"/>
      <c r="R39" s="56"/>
      <c r="S39" s="56">
        <f>'job core'!C63</f>
        <v>26.550518399999987</v>
      </c>
      <c r="T39" s="56"/>
      <c r="U39" s="56"/>
      <c r="V39" s="56"/>
      <c r="W39" s="56"/>
      <c r="X39" s="56"/>
      <c r="Y39" s="56"/>
      <c r="Z39" s="56"/>
      <c r="BB39" s="36">
        <f t="shared" ref="BB39:BD46" si="5">0.072*BB19</f>
        <v>0.37702004258189925</v>
      </c>
      <c r="BC39" s="36">
        <f t="shared" si="5"/>
        <v>2.060715783591561</v>
      </c>
      <c r="BD39" s="36">
        <f t="shared" si="5"/>
        <v>1.5540665738265393</v>
      </c>
      <c r="BF39" s="21">
        <f t="shared" si="1"/>
        <v>53.101036799999981</v>
      </c>
    </row>
    <row r="40" spans="1:58">
      <c r="A40" s="13" t="s">
        <v>299</v>
      </c>
      <c r="B40" s="56">
        <f t="shared" ref="B40:P40" si="6">B20*0.072</f>
        <v>0.28620000000000001</v>
      </c>
      <c r="C40" s="56">
        <f t="shared" si="6"/>
        <v>0</v>
      </c>
      <c r="D40" s="56">
        <f t="shared" si="6"/>
        <v>0</v>
      </c>
      <c r="E40" s="56">
        <f t="shared" si="6"/>
        <v>6.2274816</v>
      </c>
      <c r="F40" s="56">
        <f t="shared" si="6"/>
        <v>0.35864639999999998</v>
      </c>
      <c r="G40" s="56">
        <f t="shared" si="6"/>
        <v>1.8207359999999999</v>
      </c>
      <c r="H40" s="56">
        <f t="shared" si="6"/>
        <v>15.426475199999999</v>
      </c>
      <c r="I40" s="56">
        <f t="shared" si="6"/>
        <v>1.3318271999999998</v>
      </c>
      <c r="J40" s="56">
        <f t="shared" si="6"/>
        <v>0.83843279999999998</v>
      </c>
      <c r="K40" s="56">
        <f t="shared" si="6"/>
        <v>4.0025231999999997</v>
      </c>
      <c r="L40" s="56">
        <f t="shared" si="6"/>
        <v>15.624719999999998</v>
      </c>
      <c r="M40" s="56">
        <f t="shared" si="6"/>
        <v>4.5303335999999996</v>
      </c>
      <c r="N40" s="56">
        <f t="shared" si="6"/>
        <v>8.6480351999999989</v>
      </c>
      <c r="O40" s="56">
        <f t="shared" si="6"/>
        <v>3.3195455999999997</v>
      </c>
      <c r="P40" s="56">
        <f t="shared" si="6"/>
        <v>1.1724479999999999</v>
      </c>
      <c r="Q40" s="56"/>
      <c r="R40" s="56"/>
      <c r="S40" s="56"/>
      <c r="T40" s="56">
        <f>'job core'!D63</f>
        <v>72.337694399999947</v>
      </c>
      <c r="U40" s="56"/>
      <c r="V40" s="56"/>
      <c r="W40" s="56"/>
      <c r="X40" s="56"/>
      <c r="Y40" s="56"/>
      <c r="Z40" s="56"/>
      <c r="BB40" s="36">
        <f t="shared" si="5"/>
        <v>0.82645237088788515</v>
      </c>
      <c r="BC40" s="36">
        <f t="shared" si="5"/>
        <v>4.5172225683608707</v>
      </c>
      <c r="BD40" s="36">
        <f t="shared" si="5"/>
        <v>3.4066146607512438</v>
      </c>
      <c r="BF40" s="21">
        <f t="shared" si="1"/>
        <v>144.67538879999992</v>
      </c>
    </row>
    <row r="41" spans="1:58">
      <c r="A41" s="13" t="s">
        <v>300</v>
      </c>
      <c r="B41" s="56">
        <f t="shared" ref="B41:P41" si="7">B21*0.072</f>
        <v>0</v>
      </c>
      <c r="C41" s="56">
        <f t="shared" si="7"/>
        <v>0.75060000000000004</v>
      </c>
      <c r="D41" s="56">
        <f t="shared" si="7"/>
        <v>0.49968000000000001</v>
      </c>
      <c r="E41" s="56">
        <f t="shared" si="7"/>
        <v>6.2318447999999993</v>
      </c>
      <c r="F41" s="56">
        <f t="shared" si="7"/>
        <v>0.87883199999999995</v>
      </c>
      <c r="G41" s="56">
        <f t="shared" si="7"/>
        <v>4.1886791999999993</v>
      </c>
      <c r="H41" s="56">
        <f t="shared" si="7"/>
        <v>21.173637599999999</v>
      </c>
      <c r="I41" s="56">
        <f t="shared" si="7"/>
        <v>2.3149440000000001</v>
      </c>
      <c r="J41" s="56">
        <f t="shared" si="7"/>
        <v>2.8765511999999998</v>
      </c>
      <c r="K41" s="56">
        <f t="shared" si="7"/>
        <v>5.4966815999999996</v>
      </c>
      <c r="L41" s="56">
        <f t="shared" si="7"/>
        <v>20.337033599999998</v>
      </c>
      <c r="M41" s="56">
        <f t="shared" si="7"/>
        <v>8.7851015999999991</v>
      </c>
      <c r="N41" s="56">
        <f t="shared" si="7"/>
        <v>11.620072799999999</v>
      </c>
      <c r="O41" s="56">
        <f t="shared" si="7"/>
        <v>1.4618591999999999</v>
      </c>
      <c r="P41" s="56">
        <f t="shared" si="7"/>
        <v>2.308176</v>
      </c>
      <c r="Q41" s="56"/>
      <c r="R41" s="56"/>
      <c r="S41" s="56"/>
      <c r="T41" s="56"/>
      <c r="U41" s="56">
        <f>'job core'!E63</f>
        <v>103.44134879999994</v>
      </c>
      <c r="V41" s="56"/>
      <c r="W41" s="56"/>
      <c r="X41" s="56"/>
      <c r="Y41" s="56"/>
      <c r="Z41" s="56"/>
      <c r="BB41" s="36">
        <f t="shared" si="5"/>
        <v>1.3711718249614087</v>
      </c>
      <c r="BC41" s="36">
        <f t="shared" si="5"/>
        <v>7.4945496328626131</v>
      </c>
      <c r="BD41" s="36">
        <f t="shared" si="5"/>
        <v>5.6519337421759763</v>
      </c>
      <c r="BF41" s="21">
        <f t="shared" si="1"/>
        <v>206.88269759999991</v>
      </c>
    </row>
    <row r="42" spans="1:58">
      <c r="A42" s="13" t="s">
        <v>301</v>
      </c>
      <c r="B42" s="56">
        <f t="shared" ref="B42:P42" si="8">B22*0.072</f>
        <v>0.13305600000000001</v>
      </c>
      <c r="C42" s="56">
        <f t="shared" si="8"/>
        <v>1.2902400000000001</v>
      </c>
      <c r="D42" s="56">
        <f t="shared" si="8"/>
        <v>0.76377600000000001</v>
      </c>
      <c r="E42" s="56">
        <f t="shared" si="8"/>
        <v>14.555714399999999</v>
      </c>
      <c r="F42" s="56">
        <f t="shared" si="8"/>
        <v>1.33704</v>
      </c>
      <c r="G42" s="56">
        <f t="shared" si="8"/>
        <v>9.7484472000000011</v>
      </c>
      <c r="H42" s="56">
        <f t="shared" si="8"/>
        <v>18.0346248</v>
      </c>
      <c r="I42" s="56">
        <f t="shared" si="8"/>
        <v>5.4295559999999998</v>
      </c>
      <c r="J42" s="56">
        <f t="shared" si="8"/>
        <v>4.4332631999999998</v>
      </c>
      <c r="K42" s="56">
        <f t="shared" si="8"/>
        <v>10.621403999999998</v>
      </c>
      <c r="L42" s="56">
        <f t="shared" si="8"/>
        <v>23.123923199999997</v>
      </c>
      <c r="M42" s="56">
        <f t="shared" si="8"/>
        <v>20.680682399999998</v>
      </c>
      <c r="N42" s="56">
        <f t="shared" si="8"/>
        <v>19.694498399999997</v>
      </c>
      <c r="O42" s="56">
        <f t="shared" si="8"/>
        <v>1.0927439999999999</v>
      </c>
      <c r="P42" s="56">
        <f t="shared" si="8"/>
        <v>3.4253351999999997</v>
      </c>
      <c r="Q42" s="56"/>
      <c r="R42" s="56"/>
      <c r="S42" s="56"/>
      <c r="T42" s="56"/>
      <c r="U42" s="56"/>
      <c r="V42" s="56">
        <f>'job core'!F63</f>
        <v>170.57265119999988</v>
      </c>
      <c r="W42" s="56"/>
      <c r="X42" s="56"/>
      <c r="Y42" s="56"/>
      <c r="Z42" s="56"/>
      <c r="BB42" s="36">
        <f t="shared" si="5"/>
        <v>3.4198266681607681</v>
      </c>
      <c r="BC42" s="36">
        <f t="shared" si="5"/>
        <v>18.692085290652333</v>
      </c>
      <c r="BD42" s="36">
        <f t="shared" si="5"/>
        <v>14.096434441186895</v>
      </c>
      <c r="BF42" s="21">
        <f t="shared" si="1"/>
        <v>341.14530239999993</v>
      </c>
    </row>
    <row r="43" spans="1:58">
      <c r="A43" s="13" t="s">
        <v>302</v>
      </c>
      <c r="B43" s="56">
        <f t="shared" ref="B43:P43" si="9">B23*0.072</f>
        <v>0.37583999999999995</v>
      </c>
      <c r="C43" s="56">
        <f t="shared" si="9"/>
        <v>0.47592000000000001</v>
      </c>
      <c r="D43" s="56">
        <f t="shared" si="9"/>
        <v>2.2275359999999997</v>
      </c>
      <c r="E43" s="56">
        <f t="shared" si="9"/>
        <v>17.013671999999996</v>
      </c>
      <c r="F43" s="56">
        <f t="shared" si="9"/>
        <v>0.23399999999999999</v>
      </c>
      <c r="G43" s="56">
        <f t="shared" si="9"/>
        <v>18.427896</v>
      </c>
      <c r="H43" s="56">
        <f t="shared" si="9"/>
        <v>14.256936</v>
      </c>
      <c r="I43" s="56">
        <f t="shared" si="9"/>
        <v>9.7192799999999995</v>
      </c>
      <c r="J43" s="56">
        <f t="shared" si="9"/>
        <v>4.4007119999999995</v>
      </c>
      <c r="K43" s="56">
        <f t="shared" si="9"/>
        <v>12.670631999999999</v>
      </c>
      <c r="L43" s="56">
        <f t="shared" si="9"/>
        <v>30.538799999999995</v>
      </c>
      <c r="M43" s="56">
        <f t="shared" si="9"/>
        <v>16.582967999999997</v>
      </c>
      <c r="N43" s="56">
        <f t="shared" si="9"/>
        <v>17.844695999999999</v>
      </c>
      <c r="O43" s="56">
        <f t="shared" si="9"/>
        <v>4.26816</v>
      </c>
      <c r="P43" s="56">
        <f t="shared" si="9"/>
        <v>5.4676799999999997</v>
      </c>
      <c r="Q43" s="56"/>
      <c r="R43" s="56"/>
      <c r="S43" s="56"/>
      <c r="T43" s="56"/>
      <c r="U43" s="56"/>
      <c r="V43" s="56"/>
      <c r="W43" s="56">
        <f>'job core'!G63</f>
        <v>193.27154399999995</v>
      </c>
      <c r="X43" s="56"/>
      <c r="Y43" s="56"/>
      <c r="Z43" s="56"/>
      <c r="BB43" s="36">
        <f t="shared" si="5"/>
        <v>3.661470472357212</v>
      </c>
      <c r="BC43" s="36">
        <f t="shared" si="5"/>
        <v>20.012861761591672</v>
      </c>
      <c r="BD43" s="36">
        <f t="shared" si="5"/>
        <v>15.092483766051112</v>
      </c>
      <c r="BF43" s="21">
        <f t="shared" si="1"/>
        <v>386.54308799999995</v>
      </c>
    </row>
    <row r="44" spans="1:58">
      <c r="A44" s="13" t="s">
        <v>303</v>
      </c>
      <c r="B44" s="56">
        <f t="shared" ref="B44:P44" si="10">B24*0.072</f>
        <v>0</v>
      </c>
      <c r="C44" s="56">
        <f t="shared" si="10"/>
        <v>0.86975999999999998</v>
      </c>
      <c r="D44" s="56">
        <f t="shared" si="10"/>
        <v>1.7812079999999999</v>
      </c>
      <c r="E44" s="56">
        <f t="shared" si="10"/>
        <v>7.6448159999999996</v>
      </c>
      <c r="F44" s="56">
        <f t="shared" si="10"/>
        <v>0</v>
      </c>
      <c r="G44" s="56">
        <f t="shared" si="10"/>
        <v>11.910815999999999</v>
      </c>
      <c r="H44" s="56">
        <f t="shared" si="10"/>
        <v>11.128751999999999</v>
      </c>
      <c r="I44" s="56">
        <f t="shared" si="10"/>
        <v>2.5189199999999996</v>
      </c>
      <c r="J44" s="56">
        <f t="shared" si="10"/>
        <v>8.0462159999999994</v>
      </c>
      <c r="K44" s="56">
        <f t="shared" si="10"/>
        <v>9.750239999999998</v>
      </c>
      <c r="L44" s="56">
        <f t="shared" si="10"/>
        <v>32.762447999999999</v>
      </c>
      <c r="M44" s="56">
        <f t="shared" si="10"/>
        <v>8.0963279999999997</v>
      </c>
      <c r="N44" s="56">
        <f t="shared" si="10"/>
        <v>16.994375999999999</v>
      </c>
      <c r="O44" s="56">
        <f t="shared" si="10"/>
        <v>3.2307839999999999</v>
      </c>
      <c r="P44" s="56">
        <f t="shared" si="10"/>
        <v>2.7080639999999998</v>
      </c>
      <c r="Q44" s="56"/>
      <c r="R44" s="56"/>
      <c r="S44" s="56"/>
      <c r="T44" s="56"/>
      <c r="U44" s="56"/>
      <c r="V44" s="56"/>
      <c r="W44" s="56"/>
      <c r="X44" s="56">
        <f>'job core'!H63</f>
        <v>159.90177599999993</v>
      </c>
      <c r="Y44" s="56"/>
      <c r="Z44" s="56"/>
      <c r="BB44" s="36">
        <f t="shared" si="5"/>
        <v>4.0101965179806758</v>
      </c>
      <c r="BC44" s="36">
        <f t="shared" si="5"/>
        <v>21.918928244011202</v>
      </c>
      <c r="BD44" s="36">
        <f t="shared" si="5"/>
        <v>16.52992323800812</v>
      </c>
      <c r="BF44" s="21">
        <f t="shared" si="1"/>
        <v>319.80355199999991</v>
      </c>
    </row>
    <row r="45" spans="1:58">
      <c r="A45" s="13" t="s">
        <v>304</v>
      </c>
      <c r="B45" s="56">
        <f t="shared" ref="B45:P45" si="11">B25*0.072</f>
        <v>0</v>
      </c>
      <c r="C45" s="56">
        <f t="shared" si="11"/>
        <v>2.8360080000000001</v>
      </c>
      <c r="D45" s="56">
        <f t="shared" si="11"/>
        <v>1.1568239999999999</v>
      </c>
      <c r="E45" s="56">
        <f t="shared" si="11"/>
        <v>6.1894799999999996</v>
      </c>
      <c r="F45" s="56">
        <f t="shared" si="11"/>
        <v>0</v>
      </c>
      <c r="G45" s="56">
        <f t="shared" si="11"/>
        <v>17.745480000000001</v>
      </c>
      <c r="H45" s="56">
        <f t="shared" si="11"/>
        <v>13.537943999999998</v>
      </c>
      <c r="I45" s="56">
        <f t="shared" si="11"/>
        <v>1.3863599999999998</v>
      </c>
      <c r="J45" s="56">
        <f t="shared" si="11"/>
        <v>4.2159599999999999</v>
      </c>
      <c r="K45" s="56">
        <f t="shared" si="11"/>
        <v>3.4779599999999995</v>
      </c>
      <c r="L45" s="56">
        <f t="shared" si="11"/>
        <v>46.784231999999996</v>
      </c>
      <c r="M45" s="56">
        <f t="shared" si="11"/>
        <v>10.733975999999998</v>
      </c>
      <c r="N45" s="56">
        <f t="shared" si="11"/>
        <v>9.3562560000000001</v>
      </c>
      <c r="O45" s="56">
        <f t="shared" si="11"/>
        <v>0.47174399999999994</v>
      </c>
      <c r="P45" s="56">
        <f t="shared" si="11"/>
        <v>3.1157279999999998</v>
      </c>
      <c r="Q45" s="56"/>
      <c r="R45" s="56"/>
      <c r="S45" s="56"/>
      <c r="T45" s="56"/>
      <c r="U45" s="56"/>
      <c r="V45" s="56"/>
      <c r="W45" s="56"/>
      <c r="X45" s="56"/>
      <c r="Y45" s="56">
        <f>'job core'!I63</f>
        <v>145.09648799999991</v>
      </c>
      <c r="Z45" s="56"/>
      <c r="BB45" s="36">
        <f t="shared" si="5"/>
        <v>2.2751278641587098</v>
      </c>
      <c r="BC45" s="36">
        <f t="shared" si="5"/>
        <v>12.435391676405008</v>
      </c>
      <c r="BD45" s="36">
        <f t="shared" si="5"/>
        <v>9.3780164594362816</v>
      </c>
      <c r="BF45" s="21">
        <f t="shared" si="1"/>
        <v>290.19297599999993</v>
      </c>
    </row>
    <row r="46" spans="1:58">
      <c r="A46" s="13" t="s">
        <v>305</v>
      </c>
      <c r="B46" s="56">
        <f t="shared" ref="B46:P46" si="12">B26*0.072</f>
        <v>0</v>
      </c>
      <c r="C46" s="56">
        <f t="shared" si="12"/>
        <v>6.1382880000000002</v>
      </c>
      <c r="D46" s="56">
        <f t="shared" si="12"/>
        <v>0</v>
      </c>
      <c r="E46" s="56">
        <f t="shared" si="12"/>
        <v>0.78623999999999994</v>
      </c>
      <c r="F46" s="56">
        <f t="shared" si="12"/>
        <v>0</v>
      </c>
      <c r="G46" s="56">
        <f t="shared" si="12"/>
        <v>20.917368</v>
      </c>
      <c r="H46" s="56">
        <f t="shared" si="12"/>
        <v>16.444368000000001</v>
      </c>
      <c r="I46" s="56">
        <f t="shared" si="12"/>
        <v>1.2277439999999999</v>
      </c>
      <c r="J46" s="56">
        <f t="shared" si="12"/>
        <v>2.2572000000000001</v>
      </c>
      <c r="K46" s="56">
        <f t="shared" si="12"/>
        <v>13.435487999999999</v>
      </c>
      <c r="L46" s="56">
        <f t="shared" si="12"/>
        <v>30.977279999999997</v>
      </c>
      <c r="M46" s="56">
        <f t="shared" si="12"/>
        <v>9.6180479999999999</v>
      </c>
      <c r="N46" s="56">
        <f t="shared" si="12"/>
        <v>24.522839999999999</v>
      </c>
      <c r="O46" s="56">
        <f t="shared" si="12"/>
        <v>3.5601119999999997</v>
      </c>
      <c r="P46" s="56">
        <f t="shared" si="12"/>
        <v>3.2716799999999995</v>
      </c>
      <c r="Q46" s="56"/>
      <c r="R46" s="56"/>
      <c r="S46" s="56"/>
      <c r="T46" s="56"/>
      <c r="U46" s="56"/>
      <c r="V46" s="56"/>
      <c r="W46" s="56"/>
      <c r="X46" s="56"/>
      <c r="Y46" s="56"/>
      <c r="Z46" s="56">
        <f>'job core'!J63</f>
        <v>138.91780799999992</v>
      </c>
      <c r="BB46" s="36">
        <f t="shared" si="5"/>
        <v>0.54413258841690004</v>
      </c>
      <c r="BC46" s="36">
        <f t="shared" si="5"/>
        <v>2.9741193747641637</v>
      </c>
      <c r="BD46" s="36">
        <f t="shared" si="5"/>
        <v>2.2429000368189351</v>
      </c>
      <c r="BF46" s="21">
        <f t="shared" si="1"/>
        <v>277.8356159999999</v>
      </c>
    </row>
    <row r="47" spans="1:58">
      <c r="A47" s="14" t="s">
        <v>660</v>
      </c>
      <c r="AB47" s="36">
        <f>Taxes!E56</f>
        <v>3.0157655142806963</v>
      </c>
      <c r="AC47" s="36">
        <f>Taxes!F56</f>
        <v>8.1441625382610159</v>
      </c>
      <c r="AD47" s="36">
        <f>Taxes!G56</f>
        <v>45.676824208601069</v>
      </c>
      <c r="AE47" s="36">
        <f>Taxes!H56</f>
        <v>85.558687053888718</v>
      </c>
      <c r="AF47" s="36">
        <f>Taxes!I56</f>
        <v>165.68734608752035</v>
      </c>
      <c r="AG47" s="36">
        <f>Taxes!J56</f>
        <v>295.97093503497075</v>
      </c>
      <c r="AH47" s="36">
        <f>Taxes!K56</f>
        <v>558.65188971568659</v>
      </c>
      <c r="AI47" s="36">
        <f>Taxes!L56</f>
        <v>766.01136915464747</v>
      </c>
      <c r="AJ47" s="36">
        <f>Taxes!M56</f>
        <v>1098.6405583514786</v>
      </c>
      <c r="BB47" s="36"/>
      <c r="BC47" s="36"/>
      <c r="BD47" s="36"/>
      <c r="BF47" s="21">
        <f t="shared" si="1"/>
        <v>3027.3575376593353</v>
      </c>
    </row>
    <row r="48" spans="1:58">
      <c r="A48" s="14" t="s">
        <v>661</v>
      </c>
      <c r="AB48" s="36">
        <f>Taxes!E55</f>
        <v>1.3962994331119625</v>
      </c>
      <c r="AC48" s="36">
        <f>Taxes!F55</f>
        <v>3.7707472552148502</v>
      </c>
      <c r="AD48" s="36">
        <f>Taxes!G55</f>
        <v>14.098913072388196</v>
      </c>
      <c r="AE48" s="36">
        <f>Taxes!H55</f>
        <v>26.409114737300321</v>
      </c>
      <c r="AF48" s="36">
        <f>Taxes!I55</f>
        <v>51.142160825681287</v>
      </c>
      <c r="AG48" s="36">
        <f>Taxes!J55</f>
        <v>91.356361947460968</v>
      </c>
      <c r="AH48" s="36">
        <f>Taxes!K55</f>
        <v>103.46232997534516</v>
      </c>
      <c r="AI48" s="36">
        <f>Taxes!L55</f>
        <v>141.86530556744071</v>
      </c>
      <c r="AJ48" s="36">
        <f>Taxes!M55</f>
        <v>181.66806375597665</v>
      </c>
      <c r="BF48" s="21">
        <f t="shared" si="1"/>
        <v>615.16929656992011</v>
      </c>
    </row>
    <row r="49" spans="1:58">
      <c r="A49" s="14" t="s">
        <v>662</v>
      </c>
      <c r="B49" s="36">
        <f>Taxes!E38/1000</f>
        <v>1.0800514787306361</v>
      </c>
      <c r="C49" s="36">
        <f>Taxes!F38/1000</f>
        <v>3.3538440655319746</v>
      </c>
      <c r="D49" s="36">
        <f>Taxes!G38/1000</f>
        <v>22.681081053343355</v>
      </c>
      <c r="E49" s="36">
        <f>Taxes!H38/1000</f>
        <v>7.0487570190841504</v>
      </c>
      <c r="F49" s="36">
        <f>Taxes!I38/1000</f>
        <v>4.7465420249477948</v>
      </c>
      <c r="G49" s="36">
        <f>Taxes!J38/1000</f>
        <v>17.025021993675026</v>
      </c>
      <c r="H49" s="36">
        <f>Taxes!K38/1000</f>
        <v>241.95995364299753</v>
      </c>
      <c r="I49" s="36">
        <f>Taxes!L38/1000</f>
        <v>17.280823659690174</v>
      </c>
      <c r="J49" s="36">
        <f>Taxes!M38/1000</f>
        <v>25.807545860195194</v>
      </c>
      <c r="K49" s="36">
        <f>Taxes!N38/1000</f>
        <v>23.249529200043689</v>
      </c>
      <c r="L49" s="36">
        <f>Taxes!O38/1000</f>
        <v>10.459445899286161</v>
      </c>
      <c r="M49" s="36">
        <f>Taxes!P38/1000</f>
        <v>1.5063875887558873</v>
      </c>
      <c r="N49" s="36">
        <f>Taxes!Q38/1000</f>
        <v>1.5063875887558873</v>
      </c>
      <c r="O49" s="36">
        <f>Taxes!R38/1000</f>
        <v>3.2117320288568911</v>
      </c>
      <c r="P49" s="36">
        <f>Taxes!S38/1000</f>
        <v>45.41900692135674</v>
      </c>
      <c r="AB49" s="36">
        <f>Taxes!E42/1000</f>
        <v>0.7917459541867764</v>
      </c>
      <c r="AC49" s="36">
        <f>Taxes!F42/1000</f>
        <v>2.1381329912334492</v>
      </c>
      <c r="AD49" s="36">
        <f>Taxes!G42/1000</f>
        <v>7.994529768314619</v>
      </c>
      <c r="AE49" s="36">
        <f>Taxes!H42/1000</f>
        <v>14.974803577991061</v>
      </c>
      <c r="AF49" s="36">
        <f>Taxes!I42/1000</f>
        <v>28.99922320519612</v>
      </c>
      <c r="AG49" s="36">
        <f>Taxes!J42/1000</f>
        <v>51.801947523475889</v>
      </c>
      <c r="AH49" s="36">
        <f>Taxes!K42/1000</f>
        <v>58.666414399488168</v>
      </c>
      <c r="AI49" s="36">
        <f>Taxes!L42/1000</f>
        <v>80.442116539544173</v>
      </c>
      <c r="AJ49" s="36">
        <f>Taxes!M42/1000</f>
        <v>103.01153969759325</v>
      </c>
      <c r="BF49" s="21">
        <f t="shared" si="1"/>
        <v>775.15656368227462</v>
      </c>
    </row>
    <row r="50" spans="1:58">
      <c r="A50" s="14" t="s">
        <v>663</v>
      </c>
      <c r="B50" s="36">
        <f>Taxes!E39/1000</f>
        <v>0.12081159768574964</v>
      </c>
      <c r="C50" s="36">
        <f>Taxes!F39/1000</f>
        <v>0.37515180333995929</v>
      </c>
      <c r="D50" s="36">
        <f>Taxes!G39/1000</f>
        <v>2.5370435514007421</v>
      </c>
      <c r="E50" s="36">
        <f>Taxes!H39/1000</f>
        <v>0.78845463752805012</v>
      </c>
      <c r="F50" s="36">
        <f>Taxes!I39/1000</f>
        <v>0.53093517930316281</v>
      </c>
      <c r="G50" s="36">
        <f>Taxes!J39/1000</f>
        <v>1.9043722898358957</v>
      </c>
      <c r="H50" s="36">
        <f>Taxes!K39/1000</f>
        <v>27.064977134178598</v>
      </c>
      <c r="I50" s="36">
        <f>Taxes!L39/1000</f>
        <v>1.9329855629719936</v>
      </c>
      <c r="J50" s="36">
        <f>Taxes!M39/1000</f>
        <v>2.8867613341752798</v>
      </c>
      <c r="K50" s="36">
        <f>Taxes!N39/1000</f>
        <v>2.6006286028142944</v>
      </c>
      <c r="L50" s="36">
        <f>Taxes!O39/1000</f>
        <v>1.1699649460093646</v>
      </c>
      <c r="M50" s="36">
        <f>Taxes!P39/1000</f>
        <v>0.16850038624591396</v>
      </c>
      <c r="N50" s="36">
        <f>Taxes!Q39/1000</f>
        <v>0.16850038624591396</v>
      </c>
      <c r="O50" s="36">
        <f>Taxes!R39/1000</f>
        <v>0.35925554048657127</v>
      </c>
      <c r="P50" s="36">
        <f>Taxes!S39/1000</f>
        <v>5.0804456079428393</v>
      </c>
      <c r="AB50" s="36">
        <f>Taxes!E48/1000</f>
        <v>8.8562532036853353E-2</v>
      </c>
      <c r="AC50" s="36">
        <f>Taxes!F48/1000</f>
        <v>0.23916569517511535</v>
      </c>
      <c r="AD50" s="36">
        <f>Taxes!G48/1000</f>
        <v>0.89424618462769834</v>
      </c>
      <c r="AE50" s="36">
        <f>Taxes!H48/1000</f>
        <v>1.6750404780831523</v>
      </c>
      <c r="AF50" s="36">
        <f>Taxes!I48/1000</f>
        <v>3.243773612701256</v>
      </c>
      <c r="AG50" s="36">
        <f>Taxes!J48/1000</f>
        <v>5.7944238462593622</v>
      </c>
      <c r="AH50" s="36">
        <f>Taxes!K48/1000</f>
        <v>6.5622642935745397</v>
      </c>
      <c r="AI50" s="36">
        <f>Taxes!L48/1000</f>
        <v>8.9980346416333603</v>
      </c>
      <c r="AJ50" s="36">
        <f>Taxes!M48/1000</f>
        <v>11.522588446952197</v>
      </c>
      <c r="BF50" s="21">
        <f t="shared" si="1"/>
        <v>86.706888291207889</v>
      </c>
    </row>
    <row r="51" spans="1:58">
      <c r="A51" s="14" t="s">
        <v>664</v>
      </c>
      <c r="B51" s="36">
        <f>Taxes!E35/1000</f>
        <v>0.41883911794871803</v>
      </c>
      <c r="C51" s="36">
        <f>Taxes!F35/1000</f>
        <v>1.3006056820512819</v>
      </c>
      <c r="D51" s="36">
        <f>Taxes!G35/1000</f>
        <v>8.7956214769230776</v>
      </c>
      <c r="E51" s="36">
        <f>Taxes!H35/1000</f>
        <v>2.7334763487179488</v>
      </c>
      <c r="F51" s="36">
        <f>Taxes!I35/1000</f>
        <v>1.8406877025641026</v>
      </c>
      <c r="G51" s="36">
        <f>Taxes!J35/1000</f>
        <v>6.60222714871795</v>
      </c>
      <c r="H51" s="36">
        <f>Taxes!K35/1000</f>
        <v>93.830984502564121</v>
      </c>
      <c r="I51" s="36">
        <f>Taxes!L35/1000</f>
        <v>6.7014258871794876</v>
      </c>
      <c r="J51" s="36">
        <f>Taxes!M35/1000</f>
        <v>10.008050502564103</v>
      </c>
      <c r="K51" s="36">
        <f>Taxes!N35/1000</f>
        <v>9.0160631179487165</v>
      </c>
      <c r="L51" s="36">
        <f>Taxes!O35/1000</f>
        <v>4.056126194871795</v>
      </c>
      <c r="M51" s="36">
        <f>Taxes!P35/1000</f>
        <v>0.58417034871794882</v>
      </c>
      <c r="N51" s="36">
        <f>Taxes!Q35/1000</f>
        <v>0.58417034871794882</v>
      </c>
      <c r="O51" s="36">
        <f>Taxes!R35/1000</f>
        <v>1.245495271794872</v>
      </c>
      <c r="P51" s="36">
        <f>Taxes!S35/1000</f>
        <v>17.613287117948719</v>
      </c>
      <c r="BF51" s="21">
        <f t="shared" si="1"/>
        <v>165.33123076923079</v>
      </c>
    </row>
    <row r="52" spans="1:58">
      <c r="A52" s="14" t="s">
        <v>665</v>
      </c>
      <c r="B52" s="36">
        <f>Taxes!E36/1000</f>
        <v>0.78691474643901149</v>
      </c>
      <c r="C52" s="36">
        <f>Taxes!F36/1000</f>
        <v>2.4435773705211408</v>
      </c>
      <c r="D52" s="36">
        <f>Taxes!G36/1000</f>
        <v>16.525209675219241</v>
      </c>
      <c r="E52" s="36">
        <f>Taxes!H36/1000</f>
        <v>5.1356541346546019</v>
      </c>
      <c r="F52" s="36">
        <f>Taxes!I36/1000</f>
        <v>3.458283227771445</v>
      </c>
      <c r="G52" s="36">
        <f>Taxes!J36/1000</f>
        <v>12.404261397814944</v>
      </c>
      <c r="H52" s="36">
        <f>Taxes!K36/1000</f>
        <v>176.28961148513963</v>
      </c>
      <c r="I52" s="36">
        <f>Taxes!L36/1000</f>
        <v>12.590635943024182</v>
      </c>
      <c r="J52" s="36">
        <f>Taxes!M36/1000</f>
        <v>18.803120783332169</v>
      </c>
      <c r="K52" s="36">
        <f>Taxes!N36/1000</f>
        <v>16.93937533123977</v>
      </c>
      <c r="L52" s="36">
        <f>Taxes!O36/1000</f>
        <v>7.6206480707777953</v>
      </c>
      <c r="M52" s="36">
        <f>Taxes!P36/1000</f>
        <v>1.0975389884544109</v>
      </c>
      <c r="N52" s="36">
        <f>Taxes!Q36/1000</f>
        <v>1.0975389884544109</v>
      </c>
      <c r="O52" s="36">
        <f>Taxes!R36/1000</f>
        <v>2.340035956516008</v>
      </c>
      <c r="P52" s="36">
        <f>Taxes!S36/1000</f>
        <v>33.09183591604053</v>
      </c>
      <c r="BF52" s="21">
        <f t="shared" si="1"/>
        <v>310.62424201539926</v>
      </c>
    </row>
    <row r="53" spans="1:58">
      <c r="A53" s="14" t="s">
        <v>666</v>
      </c>
      <c r="AV53" s="36"/>
      <c r="AW53" s="36">
        <f>Taxes!I32/1000</f>
        <v>775.15656368227451</v>
      </c>
      <c r="AX53" s="36">
        <f>Taxes!I31/1000</f>
        <v>86.706888291207861</v>
      </c>
      <c r="AY53" s="36"/>
      <c r="AZ53" s="36">
        <f>Taxes!F32/1000</f>
        <v>310.62424201539926</v>
      </c>
      <c r="BE53" s="36"/>
      <c r="BF53" s="21">
        <f t="shared" si="1"/>
        <v>1172.4876939888816</v>
      </c>
    </row>
    <row r="54" spans="1:58">
      <c r="A54" s="13" t="s">
        <v>667</v>
      </c>
      <c r="AL54" s="36">
        <v>-158.48547439999999</v>
      </c>
      <c r="AM54" s="36">
        <v>-287.8460632</v>
      </c>
      <c r="AN54" s="36">
        <v>-332.31131119999998</v>
      </c>
      <c r="AO54" s="36">
        <v>101.0454976</v>
      </c>
      <c r="AP54" s="36">
        <v>331.3409024</v>
      </c>
      <c r="AQ54" s="36">
        <v>380.993088</v>
      </c>
      <c r="AR54" s="36">
        <v>319.80355200000002</v>
      </c>
      <c r="AS54" s="36">
        <v>290.19297599999999</v>
      </c>
      <c r="AT54" s="36">
        <v>277.83561600000002</v>
      </c>
      <c r="AU54" s="36">
        <f>BF47</f>
        <v>3027.3575376593353</v>
      </c>
      <c r="BA54" s="36"/>
      <c r="BE54" s="36">
        <v>-3665.4781718807571</v>
      </c>
      <c r="BF54" s="21">
        <f t="shared" si="1"/>
        <v>284.4481489785785</v>
      </c>
    </row>
    <row r="55" spans="1:58">
      <c r="A55" s="11" t="s">
        <v>1402</v>
      </c>
      <c r="AV55" s="4">
        <f>Taxes!N55</f>
        <v>615.16929656992011</v>
      </c>
      <c r="AY55" s="4">
        <f>Taxes!F31/1000</f>
        <v>165.33123076923079</v>
      </c>
      <c r="BA55" s="36"/>
      <c r="BE55" s="3">
        <v>774.23588985338893</v>
      </c>
      <c r="BF55" s="21">
        <f t="shared" si="1"/>
        <v>1554.7364171925399</v>
      </c>
    </row>
    <row r="56" spans="1:58">
      <c r="A56" s="11" t="s">
        <v>1403</v>
      </c>
      <c r="BA56" s="36">
        <f>BD58</f>
        <v>1172.4876939888816</v>
      </c>
      <c r="BF56" s="21">
        <f t="shared" si="1"/>
        <v>1172.4876939888816</v>
      </c>
    </row>
    <row r="57" spans="1:58" ht="15" thickBot="1">
      <c r="A57" s="15" t="s">
        <v>673</v>
      </c>
      <c r="B57" s="39">
        <f>'IMP-EXP'!G3</f>
        <v>119.54321666526076</v>
      </c>
      <c r="C57" s="39">
        <f>'IMP-EXP'!G4</f>
        <v>148.16549550495745</v>
      </c>
      <c r="D57" s="39">
        <f>'IMP-EXP'!G5</f>
        <v>257.8355649482084</v>
      </c>
      <c r="E57" s="39">
        <f>'IMP-EXP'!G6</f>
        <v>262.67628864885648</v>
      </c>
      <c r="F57" s="39">
        <f>'IMP-EXP'!G7</f>
        <v>3723.6015059911492</v>
      </c>
      <c r="G57" s="39">
        <f>'IMP-EXP'!G8</f>
        <v>2492.3069065961386</v>
      </c>
      <c r="H57" s="39">
        <f>'IMP-EXP'!G9</f>
        <v>310.79316766453167</v>
      </c>
      <c r="I57" s="39">
        <f>'IMP-EXP'!G10</f>
        <v>3151.7154656473458</v>
      </c>
      <c r="J57" s="39">
        <f>'IMP-EXP'!G11</f>
        <v>105.66235127240425</v>
      </c>
      <c r="K57" s="39">
        <f>'IMP-EXP'!G12</f>
        <v>2002.3960900281013</v>
      </c>
      <c r="L57" s="39">
        <f>'IMP-EXP'!G13</f>
        <v>445.34173030152829</v>
      </c>
      <c r="M57" s="39">
        <f>'IMP-EXP'!G14</f>
        <v>138.56775383043083</v>
      </c>
      <c r="N57" s="39">
        <f>'IMP-EXP'!G15</f>
        <v>11.532730111224252</v>
      </c>
      <c r="O57" s="39">
        <f>'IMP-EXP'!G16</f>
        <v>11.269165339320457</v>
      </c>
      <c r="P57" s="39">
        <f>'IMP-EXP'!G17</f>
        <v>51.91075972026448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22"/>
      <c r="BF57" s="21">
        <f t="shared" si="1"/>
        <v>13233.318192269722</v>
      </c>
    </row>
    <row r="58" spans="1:58" ht="15" thickTop="1">
      <c r="A58" s="14" t="s">
        <v>658</v>
      </c>
      <c r="B58" s="3">
        <f t="shared" ref="B58:AG58" si="13">SUM(B2:B57)</f>
        <v>141.92827362660142</v>
      </c>
      <c r="C58" s="3">
        <f t="shared" si="13"/>
        <v>431.75633959444099</v>
      </c>
      <c r="D58" s="3">
        <f t="shared" si="13"/>
        <v>657.74134493144334</v>
      </c>
      <c r="E58" s="3">
        <f t="shared" si="13"/>
        <v>1336.3810169053249</v>
      </c>
      <c r="F58" s="3">
        <f t="shared" si="13"/>
        <v>3795.9233460491682</v>
      </c>
      <c r="G58" s="3">
        <f t="shared" si="13"/>
        <v>4442.0772190745847</v>
      </c>
      <c r="H58" s="3">
        <f t="shared" si="13"/>
        <v>3093.0892645399122</v>
      </c>
      <c r="I58" s="3">
        <f t="shared" si="13"/>
        <v>3667.0208353030912</v>
      </c>
      <c r="J58" s="3">
        <f>SUM(J2:J57)</f>
        <v>632.3594381479312</v>
      </c>
      <c r="K58" s="3">
        <f t="shared" si="13"/>
        <v>3079.3626679884019</v>
      </c>
      <c r="L58" s="3">
        <f t="shared" si="13"/>
        <v>4072.9880900649277</v>
      </c>
      <c r="M58" s="3">
        <f t="shared" si="13"/>
        <v>1750.4357793711322</v>
      </c>
      <c r="N58" s="3">
        <f t="shared" si="13"/>
        <v>1844.3054674080529</v>
      </c>
      <c r="O58" s="3">
        <f t="shared" si="13"/>
        <v>470.55285970460483</v>
      </c>
      <c r="P58" s="3">
        <f t="shared" si="13"/>
        <v>539.27645521187912</v>
      </c>
      <c r="Q58" s="3">
        <f t="shared" si="13"/>
        <v>1551.2960900000005</v>
      </c>
      <c r="R58" s="3">
        <f t="shared" si="13"/>
        <v>288.42489999999998</v>
      </c>
      <c r="S58" s="3">
        <f t="shared" si="13"/>
        <v>368.75720000000001</v>
      </c>
      <c r="T58" s="3">
        <f t="shared" si="13"/>
        <v>1004.6902</v>
      </c>
      <c r="U58" s="3">
        <f t="shared" si="13"/>
        <v>1436.6854000000001</v>
      </c>
      <c r="V58" s="3">
        <f t="shared" si="13"/>
        <v>2369.0645999999997</v>
      </c>
      <c r="W58" s="3">
        <f t="shared" si="13"/>
        <v>2684.3270000000002</v>
      </c>
      <c r="X58" s="3">
        <f t="shared" si="13"/>
        <v>2220.8580000000002</v>
      </c>
      <c r="Y58" s="3">
        <f t="shared" si="13"/>
        <v>2015.229</v>
      </c>
      <c r="Z58" s="3">
        <f t="shared" si="13"/>
        <v>1929.414</v>
      </c>
      <c r="AA58" s="3">
        <f t="shared" si="13"/>
        <v>1795.0129086616371</v>
      </c>
      <c r="AB58" s="3">
        <f t="shared" si="13"/>
        <v>118.26787204069062</v>
      </c>
      <c r="AC58" s="3">
        <f t="shared" si="13"/>
        <v>208.64364505179461</v>
      </c>
      <c r="AD58" s="3">
        <f t="shared" si="13"/>
        <v>896.74221269985696</v>
      </c>
      <c r="AE58" s="3">
        <f t="shared" si="13"/>
        <v>1860.2286086451945</v>
      </c>
      <c r="AF58" s="3">
        <f t="shared" si="13"/>
        <v>1631.2435709323315</v>
      </c>
      <c r="AG58" s="3">
        <f t="shared" si="13"/>
        <v>2992.8103066533708</v>
      </c>
      <c r="AH58" s="3">
        <f t="shared" ref="AH58:BE58" si="14">SUM(AH2:AH57)</f>
        <v>3554.0767311435106</v>
      </c>
      <c r="AI58" s="3">
        <f t="shared" si="14"/>
        <v>5533.6276679496368</v>
      </c>
      <c r="AJ58" s="3">
        <f t="shared" si="14"/>
        <v>7203.8940552135573</v>
      </c>
      <c r="AK58" s="3">
        <f t="shared" si="14"/>
        <v>1825.3308970516907</v>
      </c>
      <c r="AL58" s="3">
        <f t="shared" si="14"/>
        <v>41.533185600000024</v>
      </c>
      <c r="AM58" s="3">
        <f t="shared" si="14"/>
        <v>53.101036800000031</v>
      </c>
      <c r="AN58" s="3">
        <f t="shared" si="14"/>
        <v>144.67538880000001</v>
      </c>
      <c r="AO58" s="3">
        <f t="shared" si="14"/>
        <v>206.8826976</v>
      </c>
      <c r="AP58" s="3">
        <f t="shared" si="14"/>
        <v>341.14530239999999</v>
      </c>
      <c r="AQ58" s="3">
        <f t="shared" si="14"/>
        <v>386.54308800000001</v>
      </c>
      <c r="AR58" s="3">
        <f t="shared" si="14"/>
        <v>319.80355200000002</v>
      </c>
      <c r="AS58" s="3">
        <f t="shared" si="14"/>
        <v>290.19297599999999</v>
      </c>
      <c r="AT58" s="3">
        <f t="shared" si="14"/>
        <v>277.83561600000002</v>
      </c>
      <c r="AU58" s="3">
        <f t="shared" si="14"/>
        <v>3027.3575376593353</v>
      </c>
      <c r="AV58" s="3">
        <f t="shared" si="14"/>
        <v>615.16929656992011</v>
      </c>
      <c r="AW58" s="3">
        <f t="shared" si="14"/>
        <v>775.15656368227451</v>
      </c>
      <c r="AX58" s="3">
        <f t="shared" si="14"/>
        <v>86.706888291207861</v>
      </c>
      <c r="AY58" s="3">
        <f t="shared" si="14"/>
        <v>165.33123076923079</v>
      </c>
      <c r="AZ58" s="3">
        <f t="shared" si="14"/>
        <v>310.62424201539926</v>
      </c>
      <c r="BA58" s="3">
        <f t="shared" si="14"/>
        <v>1172.4876939888816</v>
      </c>
      <c r="BB58" s="3">
        <f t="shared" si="14"/>
        <v>284.44814897857873</v>
      </c>
      <c r="BC58" s="3">
        <f t="shared" si="14"/>
        <v>1554.7364171925399</v>
      </c>
      <c r="BD58" s="3">
        <f t="shared" si="14"/>
        <v>1172.4876939888816</v>
      </c>
      <c r="BE58" s="23">
        <f t="shared" si="14"/>
        <v>13233.318192269719</v>
      </c>
      <c r="BF58" s="23"/>
    </row>
    <row r="59" spans="1:58" s="23" customFormat="1">
      <c r="B59" s="12">
        <f>SUM(B2:BE2)</f>
        <v>141.92827362660142</v>
      </c>
      <c r="C59" s="12">
        <f>SUM(B3:BE3)</f>
        <v>431.75633959444099</v>
      </c>
      <c r="D59" s="12">
        <f>SUM(B4:BE4)</f>
        <v>657.74134493144334</v>
      </c>
      <c r="E59" s="12">
        <f>SUM(B5:BE5)</f>
        <v>1336.3810169053249</v>
      </c>
      <c r="F59" s="12">
        <f>SUM(B6:BE6)</f>
        <v>3795.9233460491682</v>
      </c>
      <c r="G59" s="12">
        <f>SUM(B7:BE7)</f>
        <v>4442.0772190745847</v>
      </c>
      <c r="H59" s="12">
        <f>SUM(B8:BE8)</f>
        <v>3093.0892645399117</v>
      </c>
      <c r="I59" s="12">
        <f>SUM(B9:BE9)</f>
        <v>3667.0208353030912</v>
      </c>
      <c r="J59" s="12">
        <f>SUM(B10:BE10)</f>
        <v>632.3594381479312</v>
      </c>
      <c r="K59" s="12">
        <f>SUM(B11:BE11)</f>
        <v>3079.3626679884019</v>
      </c>
      <c r="L59" s="12">
        <f>SUM(B12:BE12)</f>
        <v>4072.9880900649277</v>
      </c>
      <c r="M59" s="12">
        <f>SUM(B13:BE13)</f>
        <v>1750.4357793711322</v>
      </c>
      <c r="N59" s="12">
        <f>SUM(B14:BE14)</f>
        <v>1844.3054674080529</v>
      </c>
      <c r="O59" s="12">
        <f>SUM(B15:BE15)</f>
        <v>470.55285970460483</v>
      </c>
      <c r="P59" s="12">
        <f>SUM(B16:BE16)</f>
        <v>539.27645521187912</v>
      </c>
      <c r="Q59" s="12">
        <f>SUM(B17:BE17)</f>
        <v>1551.2960900000003</v>
      </c>
      <c r="R59" s="12">
        <f>SUM(B18:BE18)</f>
        <v>288.42489999999998</v>
      </c>
      <c r="S59" s="12">
        <f>SUM(B19:BE19)</f>
        <v>368.75720000000001</v>
      </c>
      <c r="T59" s="12">
        <f>SUM(B20:BE20)</f>
        <v>1004.6901999999998</v>
      </c>
      <c r="U59" s="12">
        <f>SUM(B21:BE21)</f>
        <v>1436.6853999999998</v>
      </c>
      <c r="V59" s="12">
        <f>SUM(B22:BE22)</f>
        <v>2369.0645999999997</v>
      </c>
      <c r="W59" s="12">
        <f>SUM(B23:BE23)</f>
        <v>2684.3270000000002</v>
      </c>
      <c r="X59" s="12">
        <f>SUM(B24:BE24)</f>
        <v>2220.8580000000002</v>
      </c>
      <c r="Y59" s="12">
        <f>SUM(B25:BE25)</f>
        <v>2015.2289999999998</v>
      </c>
      <c r="Z59" s="12">
        <f>SUM(B26:BE26)</f>
        <v>1929.4140000000002</v>
      </c>
      <c r="AA59" s="12">
        <f>SUM(B27:BE27)</f>
        <v>1795.0129086616371</v>
      </c>
      <c r="AB59" s="12">
        <f>SUM(B28:BE28)</f>
        <v>118.26787204069062</v>
      </c>
      <c r="AC59" s="12">
        <f>SUM(B29:BE29)</f>
        <v>208.64364505179461</v>
      </c>
      <c r="AD59" s="12">
        <f>SUM(B30:BE30)</f>
        <v>896.74221269985696</v>
      </c>
      <c r="AE59" s="12">
        <f>SUM(B31:BE31)</f>
        <v>1860.2286086451945</v>
      </c>
      <c r="AF59" s="12">
        <f>SUM(B32:BE32)</f>
        <v>1631.2435709323315</v>
      </c>
      <c r="AG59" s="12">
        <f>SUM(B33:BE33)</f>
        <v>2992.8103066533708</v>
      </c>
      <c r="AH59" s="12">
        <f>SUM(B34:BE34)</f>
        <v>3554.0767311435106</v>
      </c>
      <c r="AI59" s="12">
        <f>SUM(B35:BE35)</f>
        <v>5533.6276679496368</v>
      </c>
      <c r="AJ59" s="12">
        <f>SUM(B36:BE36)</f>
        <v>7203.8940552135573</v>
      </c>
      <c r="AK59" s="12">
        <f>SUM(B37:BE37)</f>
        <v>1825.330897051691</v>
      </c>
      <c r="AL59" s="12">
        <f>SUM(B38:BE38)</f>
        <v>41.533185599999975</v>
      </c>
      <c r="AM59" s="12">
        <f>SUM(B39:BE39)</f>
        <v>53.101036799999981</v>
      </c>
      <c r="AN59" s="12">
        <f>SUM(B40:BE40)</f>
        <v>144.67538879999992</v>
      </c>
      <c r="AO59" s="12">
        <f>SUM(B41:BE41)</f>
        <v>206.88269759999991</v>
      </c>
      <c r="AP59" s="12">
        <f>SUM(B42:BE42)</f>
        <v>341.14530239999993</v>
      </c>
      <c r="AQ59" s="12">
        <f>SUM(B43:BE43)</f>
        <v>386.54308799999995</v>
      </c>
      <c r="AR59" s="12">
        <f>SUM(B44:BE44)</f>
        <v>319.80355199999991</v>
      </c>
      <c r="AS59" s="12">
        <f>SUM(B45:BE45)</f>
        <v>290.19297599999993</v>
      </c>
      <c r="AT59" s="12">
        <f>SUM(B46:BE46)</f>
        <v>277.8356159999999</v>
      </c>
      <c r="AU59" s="12">
        <f>SUM(B47:BE47)</f>
        <v>3027.3575376593353</v>
      </c>
      <c r="AV59" s="12">
        <f>SUM(B48:BE48)</f>
        <v>615.16929656992011</v>
      </c>
      <c r="AW59" s="12">
        <f>SUM(B49:BE49)</f>
        <v>775.15656368227462</v>
      </c>
      <c r="AX59" s="12">
        <f>SUM(B50:BE50)</f>
        <v>86.706888291207889</v>
      </c>
      <c r="AY59" s="12">
        <f>SUM(B51:BE51)</f>
        <v>165.33123076923079</v>
      </c>
      <c r="AZ59" s="12">
        <f>SUM(B52:BE52)</f>
        <v>310.62424201539926</v>
      </c>
      <c r="BA59" s="12">
        <f>SUM(B53:BE53)</f>
        <v>1172.4876939888816</v>
      </c>
      <c r="BB59" s="12">
        <f>SUM(B54:BE54)</f>
        <v>284.4481489785785</v>
      </c>
      <c r="BC59" s="12">
        <f>SUM(B55:BE55)</f>
        <v>1554.7364171925399</v>
      </c>
      <c r="BD59" s="12">
        <f>SUM(B56:BE56)</f>
        <v>1172.4876939888816</v>
      </c>
      <c r="BE59" s="23">
        <f>BF57</f>
        <v>13233.318192269722</v>
      </c>
    </row>
    <row r="60" spans="1:58">
      <c r="A60" s="4" t="s">
        <v>676</v>
      </c>
      <c r="B60" s="3">
        <f>B58-B59</f>
        <v>0</v>
      </c>
      <c r="C60" s="3">
        <f t="shared" ref="C60:BE60" si="15">C58-C59</f>
        <v>0</v>
      </c>
      <c r="D60" s="3">
        <f t="shared" si="15"/>
        <v>0</v>
      </c>
      <c r="E60" s="3">
        <f t="shared" si="15"/>
        <v>0</v>
      </c>
      <c r="F60" s="3">
        <f t="shared" si="15"/>
        <v>0</v>
      </c>
      <c r="G60" s="3">
        <f t="shared" si="15"/>
        <v>0</v>
      </c>
      <c r="H60" s="3">
        <f t="shared" si="15"/>
        <v>0</v>
      </c>
      <c r="I60" s="3">
        <f t="shared" si="15"/>
        <v>0</v>
      </c>
      <c r="J60" s="3">
        <f t="shared" si="15"/>
        <v>0</v>
      </c>
      <c r="K60" s="3">
        <f t="shared" si="15"/>
        <v>0</v>
      </c>
      <c r="L60" s="3">
        <f t="shared" si="15"/>
        <v>0</v>
      </c>
      <c r="M60" s="3">
        <f t="shared" si="15"/>
        <v>0</v>
      </c>
      <c r="N60" s="3">
        <f t="shared" si="15"/>
        <v>0</v>
      </c>
      <c r="O60" s="3">
        <f t="shared" si="15"/>
        <v>0</v>
      </c>
      <c r="P60" s="3">
        <f t="shared" si="15"/>
        <v>0</v>
      </c>
      <c r="Q60" s="3">
        <f t="shared" si="15"/>
        <v>0</v>
      </c>
      <c r="R60" s="3">
        <f t="shared" si="15"/>
        <v>0</v>
      </c>
      <c r="S60" s="3">
        <f t="shared" si="15"/>
        <v>0</v>
      </c>
      <c r="T60" s="3">
        <f t="shared" si="15"/>
        <v>0</v>
      </c>
      <c r="U60" s="3">
        <f t="shared" si="15"/>
        <v>0</v>
      </c>
      <c r="V60" s="3">
        <f t="shared" si="15"/>
        <v>0</v>
      </c>
      <c r="W60" s="3">
        <f t="shared" si="15"/>
        <v>0</v>
      </c>
      <c r="X60" s="3">
        <f t="shared" si="15"/>
        <v>0</v>
      </c>
      <c r="Y60" s="3">
        <f t="shared" si="15"/>
        <v>0</v>
      </c>
      <c r="Z60" s="3">
        <f t="shared" si="15"/>
        <v>0</v>
      </c>
      <c r="AA60" s="3">
        <f t="shared" si="15"/>
        <v>0</v>
      </c>
      <c r="AB60" s="3">
        <f>AB58-AB59</f>
        <v>0</v>
      </c>
      <c r="AC60" s="3">
        <f t="shared" si="15"/>
        <v>0</v>
      </c>
      <c r="AD60" s="3">
        <f t="shared" si="15"/>
        <v>0</v>
      </c>
      <c r="AE60" s="3">
        <f t="shared" si="15"/>
        <v>0</v>
      </c>
      <c r="AF60" s="3">
        <f t="shared" si="15"/>
        <v>0</v>
      </c>
      <c r="AG60" s="3">
        <f t="shared" si="15"/>
        <v>0</v>
      </c>
      <c r="AH60" s="3">
        <f t="shared" si="15"/>
        <v>0</v>
      </c>
      <c r="AI60" s="3">
        <f t="shared" si="15"/>
        <v>0</v>
      </c>
      <c r="AJ60" s="3">
        <f t="shared" si="15"/>
        <v>0</v>
      </c>
      <c r="AK60" s="3">
        <f t="shared" si="15"/>
        <v>0</v>
      </c>
      <c r="AL60" s="3">
        <f t="shared" si="15"/>
        <v>0</v>
      </c>
      <c r="AM60" s="3">
        <f t="shared" si="15"/>
        <v>0</v>
      </c>
      <c r="AN60" s="3">
        <f t="shared" si="15"/>
        <v>0</v>
      </c>
      <c r="AO60" s="3">
        <f t="shared" si="15"/>
        <v>0</v>
      </c>
      <c r="AP60" s="3">
        <f t="shared" si="15"/>
        <v>0</v>
      </c>
      <c r="AQ60" s="3">
        <f t="shared" si="15"/>
        <v>0</v>
      </c>
      <c r="AR60" s="3">
        <f t="shared" si="15"/>
        <v>0</v>
      </c>
      <c r="AS60" s="3">
        <f t="shared" si="15"/>
        <v>0</v>
      </c>
      <c r="AT60" s="3">
        <f t="shared" si="15"/>
        <v>0</v>
      </c>
      <c r="AU60" s="3">
        <f t="shared" si="15"/>
        <v>0</v>
      </c>
      <c r="AV60" s="3">
        <f t="shared" si="15"/>
        <v>0</v>
      </c>
      <c r="AW60" s="3">
        <f t="shared" si="15"/>
        <v>0</v>
      </c>
      <c r="AX60" s="3">
        <f t="shared" si="15"/>
        <v>0</v>
      </c>
      <c r="AY60" s="3">
        <f t="shared" si="15"/>
        <v>0</v>
      </c>
      <c r="AZ60" s="3">
        <f>AZ58-AZ59</f>
        <v>0</v>
      </c>
      <c r="BA60" s="3">
        <f t="shared" si="15"/>
        <v>0</v>
      </c>
      <c r="BB60" s="3">
        <f>BB58-BB59</f>
        <v>0</v>
      </c>
      <c r="BC60" s="3">
        <f>BC58-BC59</f>
        <v>0</v>
      </c>
      <c r="BD60" s="3">
        <f t="shared" si="15"/>
        <v>0</v>
      </c>
      <c r="BE60" s="3">
        <f t="shared" si="15"/>
        <v>0</v>
      </c>
    </row>
    <row r="62" spans="1:58">
      <c r="AU62" s="4"/>
    </row>
    <row r="75" spans="39:44">
      <c r="AR75" s="4"/>
    </row>
    <row r="76" spans="39:44">
      <c r="AM76" s="4"/>
    </row>
    <row r="117" spans="1:1">
      <c r="A117" s="4" t="s">
        <v>9</v>
      </c>
    </row>
    <row r="204" spans="2:2">
      <c r="B204" s="4" t="s">
        <v>661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"/>
  <sheetViews>
    <sheetView workbookViewId="0">
      <pane xSplit="1" ySplit="1" topLeftCell="AF2" activePane="bottomRight" state="frozen"/>
      <selection pane="topRight" activeCell="B1" sqref="B1"/>
      <selection pane="bottomLeft" activeCell="A2" sqref="A2"/>
      <selection pane="bottomRight" activeCell="AV59" sqref="AV59"/>
    </sheetView>
  </sheetViews>
  <sheetFormatPr baseColWidth="10" defaultColWidth="8.83203125" defaultRowHeight="14" x14ac:dyDescent="0"/>
  <sheetData>
    <row r="1" spans="1:57">
      <c r="A1" t="str">
        <f>SAM!A1</f>
        <v>dummy</v>
      </c>
      <c r="B1" s="54" t="str">
        <f>SAM!B1</f>
        <v>Agriculture</v>
      </c>
      <c r="C1" s="54" t="str">
        <f>SAM!C1</f>
        <v>Mining</v>
      </c>
      <c r="D1" s="54" t="str">
        <f>SAM!D1</f>
        <v>Utilities</v>
      </c>
      <c r="E1" s="54" t="str">
        <f>SAM!E1</f>
        <v>Construction</v>
      </c>
      <c r="F1" s="54" t="str">
        <f>SAM!F1</f>
        <v>FoodProduction</v>
      </c>
      <c r="G1" s="54" t="str">
        <f>SAM!G1</f>
        <v>Manufacturing</v>
      </c>
      <c r="H1" s="54" t="str">
        <f>SAM!H1</f>
        <v>Retail</v>
      </c>
      <c r="I1" s="54" t="str">
        <f>SAM!I1</f>
        <v>Transportation</v>
      </c>
      <c r="J1" s="54" t="str">
        <f>SAM!J1</f>
        <v>Media</v>
      </c>
      <c r="K1" s="54" t="str">
        <f>SAM!K1</f>
        <v>Banking</v>
      </c>
      <c r="L1" s="54" t="str">
        <f>SAM!L1</f>
        <v>Services</v>
      </c>
      <c r="M1" s="54" t="str">
        <f>SAM!M1</f>
        <v>Education</v>
      </c>
      <c r="N1" s="54" t="str">
        <f>SAM!N1</f>
        <v>Health</v>
      </c>
      <c r="O1" s="54" t="str">
        <f>SAM!O1</f>
        <v>Arts</v>
      </c>
      <c r="P1" s="54" t="str">
        <f>SAM!P1</f>
        <v>Organizations</v>
      </c>
      <c r="Q1" s="54" t="str">
        <f>SAM!Q1</f>
        <v>HS1</v>
      </c>
      <c r="R1" s="54" t="str">
        <f>SAM!R1</f>
        <v>L1</v>
      </c>
      <c r="S1" s="54" t="str">
        <f>SAM!S1</f>
        <v>L2</v>
      </c>
      <c r="T1" s="54" t="str">
        <f>SAM!T1</f>
        <v>L3</v>
      </c>
      <c r="U1" s="54" t="str">
        <f>SAM!U1</f>
        <v>L4</v>
      </c>
      <c r="V1" s="54" t="str">
        <f>SAM!V1</f>
        <v>L5</v>
      </c>
      <c r="W1" s="54" t="str">
        <f>SAM!W1</f>
        <v>L6</v>
      </c>
      <c r="X1" s="54" t="str">
        <f>SAM!X1</f>
        <v>L7</v>
      </c>
      <c r="Y1" s="54" t="str">
        <f>SAM!Y1</f>
        <v>L8</v>
      </c>
      <c r="Z1" s="54" t="str">
        <f>SAM!Z1</f>
        <v>L9</v>
      </c>
      <c r="AA1" s="54" t="str">
        <f>SAM!AA1</f>
        <v>KAP</v>
      </c>
      <c r="AB1" s="54" t="str">
        <f>SAM!AB1</f>
        <v>HH1</v>
      </c>
      <c r="AC1" s="54" t="str">
        <f>SAM!AC1</f>
        <v>HH2</v>
      </c>
      <c r="AD1" s="54" t="str">
        <f>SAM!AD1</f>
        <v>HH3</v>
      </c>
      <c r="AE1" s="54" t="str">
        <f>SAM!AE1</f>
        <v>HH4</v>
      </c>
      <c r="AF1" s="54" t="str">
        <f>SAM!AF1</f>
        <v>HH5</v>
      </c>
      <c r="AG1" s="54" t="str">
        <f>SAM!AG1</f>
        <v>HH6</v>
      </c>
      <c r="AH1" s="54" t="str">
        <f>SAM!AH1</f>
        <v>HH7</v>
      </c>
      <c r="AI1" s="54" t="str">
        <f>SAM!AI1</f>
        <v>HH8</v>
      </c>
      <c r="AJ1" s="54" t="str">
        <f>SAM!AJ1</f>
        <v>HH9</v>
      </c>
      <c r="AK1" s="54" t="str">
        <f>SAM!AK1</f>
        <v>INVES</v>
      </c>
      <c r="AL1" s="54" t="str">
        <f>SAM!AL1</f>
        <v>USSOCL1</v>
      </c>
      <c r="AM1" s="54" t="str">
        <f>SAM!AM1</f>
        <v>USSOCL2</v>
      </c>
      <c r="AN1" s="54" t="str">
        <f>SAM!AN1</f>
        <v>USSOCL3</v>
      </c>
      <c r="AO1" s="54" t="str">
        <f>SAM!AO1</f>
        <v>USSOCL4</v>
      </c>
      <c r="AP1" s="54" t="str">
        <f>SAM!AP1</f>
        <v>USSOCL5</v>
      </c>
      <c r="AQ1" s="54" t="str">
        <f>SAM!AQ1</f>
        <v>USSOCL6</v>
      </c>
      <c r="AR1" s="54" t="str">
        <f>SAM!AR1</f>
        <v>USSOCL7</v>
      </c>
      <c r="AS1" s="54" t="str">
        <f>SAM!AS1</f>
        <v>USSOCL8</v>
      </c>
      <c r="AT1" s="54" t="str">
        <f>SAM!AT1</f>
        <v>USSOCL9</v>
      </c>
      <c r="AU1" s="54" t="str">
        <f>SAM!AU1</f>
        <v>USPIT</v>
      </c>
      <c r="AV1" s="54" t="str">
        <f>SAM!AV1</f>
        <v>COPIT</v>
      </c>
      <c r="AW1" s="54" t="str">
        <f>SAM!AW1</f>
        <v>CNPRP</v>
      </c>
      <c r="AX1" s="54" t="str">
        <f>SAM!AX1</f>
        <v>FEES</v>
      </c>
      <c r="AY1" s="54" t="str">
        <f>SAM!AY1</f>
        <v>COSTX</v>
      </c>
      <c r="AZ1" s="54" t="str">
        <f>SAM!AZ1</f>
        <v>LOCSTX</v>
      </c>
      <c r="BA1" s="54" t="str">
        <f>SAM!BA1</f>
        <v>CYGF</v>
      </c>
      <c r="BB1" s="54" t="str">
        <f>SAM!BB1</f>
        <v>FED</v>
      </c>
      <c r="BC1" s="54" t="str">
        <f>SAM!BC1</f>
        <v>STATE</v>
      </c>
      <c r="BD1" s="54" t="str">
        <f>SAM!BD1</f>
        <v>LOCAL</v>
      </c>
      <c r="BE1" s="54" t="str">
        <f>SAM!BE1</f>
        <v>ROW</v>
      </c>
    </row>
    <row r="2" spans="1:57">
      <c r="A2" s="54" t="str">
        <f>SAM!A2</f>
        <v>Agriculture</v>
      </c>
      <c r="B2" s="54">
        <f>SAM!B2</f>
        <v>2.3000880000000001</v>
      </c>
      <c r="C2" s="54">
        <f>SAM!C2</f>
        <v>5.1283000000000002E-2</v>
      </c>
      <c r="D2" s="54">
        <f>SAM!D2</f>
        <v>0</v>
      </c>
      <c r="E2" s="54">
        <f>SAM!E2</f>
        <v>0.68657199999999996</v>
      </c>
      <c r="F2" s="54">
        <f>SAM!F2</f>
        <v>11.016545000000001</v>
      </c>
      <c r="G2" s="54">
        <f>SAM!G2</f>
        <v>13.581987</v>
      </c>
      <c r="H2" s="54">
        <f>SAM!H2</f>
        <v>2.0660280000000002</v>
      </c>
      <c r="I2" s="54">
        <f>SAM!I2</f>
        <v>1.9158000000000001E-2</v>
      </c>
      <c r="J2" s="54">
        <f>SAM!J2</f>
        <v>2.6899999999999998E-4</v>
      </c>
      <c r="K2" s="54">
        <f>SAM!K2</f>
        <v>2.1180000000000001E-3</v>
      </c>
      <c r="L2" s="54">
        <f>SAM!L2</f>
        <v>2.3580700000000001</v>
      </c>
      <c r="M2" s="54">
        <f>SAM!M2</f>
        <v>1.2014009999999999</v>
      </c>
      <c r="N2" s="54">
        <f>SAM!N2</f>
        <v>0.53180099999999997</v>
      </c>
      <c r="O2" s="54">
        <f>SAM!O2</f>
        <v>0.406669</v>
      </c>
      <c r="P2" s="54">
        <f>SAM!P2</f>
        <v>0</v>
      </c>
      <c r="Q2" s="54">
        <f>SAM!Q2</f>
        <v>0</v>
      </c>
      <c r="R2" s="54">
        <f>SAM!R2</f>
        <v>0</v>
      </c>
      <c r="S2" s="54">
        <f>SAM!S2</f>
        <v>0</v>
      </c>
      <c r="T2" s="54">
        <f>SAM!T2</f>
        <v>0</v>
      </c>
      <c r="U2" s="54">
        <f>SAM!U2</f>
        <v>0</v>
      </c>
      <c r="V2" s="54">
        <f>SAM!V2</f>
        <v>0</v>
      </c>
      <c r="W2" s="54">
        <f>SAM!W2</f>
        <v>0</v>
      </c>
      <c r="X2" s="54">
        <f>SAM!X2</f>
        <v>0</v>
      </c>
      <c r="Y2" s="54">
        <f>SAM!Y2</f>
        <v>0</v>
      </c>
      <c r="Z2" s="54">
        <f>SAM!Z2</f>
        <v>0</v>
      </c>
      <c r="AA2" s="54">
        <f>SAM!AA2</f>
        <v>0</v>
      </c>
      <c r="AB2" s="54">
        <f>SAM!AB2</f>
        <v>0.60638251632696449</v>
      </c>
      <c r="AC2" s="54">
        <f>SAM!AC2</f>
        <v>1.6661937985071353</v>
      </c>
      <c r="AD2" s="54">
        <f>SAM!AD2</f>
        <v>6.5338513119188004</v>
      </c>
      <c r="AE2" s="54">
        <f>SAM!AE2</f>
        <v>12.157670363836511</v>
      </c>
      <c r="AF2" s="54">
        <f>SAM!AF2</f>
        <v>7.1797119266084675</v>
      </c>
      <c r="AG2" s="54">
        <f>SAM!AG2</f>
        <v>12.535491937272042</v>
      </c>
      <c r="AH2" s="54">
        <f>SAM!AH2</f>
        <v>13.57652511127784</v>
      </c>
      <c r="AI2" s="54">
        <f>SAM!AI2</f>
        <v>18.61583496856451</v>
      </c>
      <c r="AJ2" s="54">
        <f>SAM!AJ2</f>
        <v>23.838837360421905</v>
      </c>
      <c r="AK2" s="54">
        <f>SAM!AK2</f>
        <v>0</v>
      </c>
      <c r="AL2" s="54">
        <f>SAM!AL2</f>
        <v>0</v>
      </c>
      <c r="AM2" s="54">
        <f>SAM!AM2</f>
        <v>0</v>
      </c>
      <c r="AN2" s="54">
        <f>SAM!AN2</f>
        <v>0</v>
      </c>
      <c r="AO2" s="54">
        <f>SAM!AO2</f>
        <v>0</v>
      </c>
      <c r="AP2" s="54">
        <f>SAM!AP2</f>
        <v>0</v>
      </c>
      <c r="AQ2" s="54">
        <f>SAM!AQ2</f>
        <v>0</v>
      </c>
      <c r="AR2" s="54">
        <f>SAM!AR2</f>
        <v>0</v>
      </c>
      <c r="AS2" s="54">
        <f>SAM!AS2</f>
        <v>0</v>
      </c>
      <c r="AT2" s="54">
        <f>SAM!AT2</f>
        <v>0</v>
      </c>
      <c r="AU2" s="54">
        <f>SAM!AU2</f>
        <v>0</v>
      </c>
      <c r="AV2" s="54">
        <f>SAM!AV2</f>
        <v>0</v>
      </c>
      <c r="AW2" s="54">
        <f>SAM!AW2</f>
        <v>0</v>
      </c>
      <c r="AX2" s="54">
        <f>SAM!AX2</f>
        <v>0</v>
      </c>
      <c r="AY2" s="54">
        <f>SAM!AY2</f>
        <v>0</v>
      </c>
      <c r="AZ2" s="54">
        <f>SAM!AZ2</f>
        <v>0</v>
      </c>
      <c r="BA2" s="54">
        <f>SAM!BA2</f>
        <v>0</v>
      </c>
      <c r="BB2" s="54">
        <f>SAM!BB2</f>
        <v>0.17882023989480306</v>
      </c>
      <c r="BC2" s="54">
        <f>SAM!BC2</f>
        <v>0.97739549402549875</v>
      </c>
      <c r="BD2" s="54">
        <f>SAM!BD2</f>
        <v>0.73709226607969813</v>
      </c>
      <c r="BE2" s="54">
        <f>SAM!BE2</f>
        <v>9.1024773318672487</v>
      </c>
    </row>
    <row r="3" spans="1:57">
      <c r="A3" s="54" t="str">
        <f>SAM!A3</f>
        <v>Mining</v>
      </c>
      <c r="B3" s="54">
        <f>SAM!B3</f>
        <v>3.6353999999999997E-2</v>
      </c>
      <c r="C3" s="54">
        <f>SAM!C3</f>
        <v>12.746605000000001</v>
      </c>
      <c r="D3" s="54">
        <f>SAM!D3</f>
        <v>23.374157</v>
      </c>
      <c r="E3" s="54">
        <f>SAM!E3</f>
        <v>5.1429429999999998</v>
      </c>
      <c r="F3" s="54">
        <f>SAM!F3</f>
        <v>7.3601E-2</v>
      </c>
      <c r="G3" s="54">
        <f>SAM!G3</f>
        <v>60.467553000000002</v>
      </c>
      <c r="H3" s="54">
        <f>SAM!H3</f>
        <v>5.1790999999999997E-2</v>
      </c>
      <c r="I3" s="54">
        <f>SAM!I3</f>
        <v>1.0780289999999999</v>
      </c>
      <c r="J3" s="54">
        <f>SAM!J3</f>
        <v>3.8835000000000001E-2</v>
      </c>
      <c r="K3" s="54">
        <f>SAM!K3</f>
        <v>0.37265599999999999</v>
      </c>
      <c r="L3" s="54">
        <f>SAM!L3</f>
        <v>1.035226</v>
      </c>
      <c r="M3" s="54">
        <f>SAM!M3</f>
        <v>0.55449499999999996</v>
      </c>
      <c r="N3" s="54">
        <f>SAM!N3</f>
        <v>0.14697399999999999</v>
      </c>
      <c r="O3" s="54">
        <f>SAM!O3</f>
        <v>0.73638599999999999</v>
      </c>
      <c r="P3" s="54">
        <f>SAM!P3</f>
        <v>0.11733</v>
      </c>
      <c r="Q3" s="54">
        <f>SAM!Q3</f>
        <v>0</v>
      </c>
      <c r="R3" s="54">
        <f>SAM!R3</f>
        <v>0</v>
      </c>
      <c r="S3" s="54">
        <f>SAM!S3</f>
        <v>0</v>
      </c>
      <c r="T3" s="54">
        <f>SAM!T3</f>
        <v>0</v>
      </c>
      <c r="U3" s="54">
        <f>SAM!U3</f>
        <v>0</v>
      </c>
      <c r="V3" s="54">
        <f>SAM!V3</f>
        <v>0</v>
      </c>
      <c r="W3" s="54">
        <f>SAM!W3</f>
        <v>0</v>
      </c>
      <c r="X3" s="54">
        <f>SAM!X3</f>
        <v>0</v>
      </c>
      <c r="Y3" s="54">
        <f>SAM!Y3</f>
        <v>0</v>
      </c>
      <c r="Z3" s="54">
        <f>SAM!Z3</f>
        <v>0</v>
      </c>
      <c r="AA3" s="54">
        <f>SAM!AA3</f>
        <v>0</v>
      </c>
      <c r="AB3" s="54">
        <f>SAM!AB3</f>
        <v>0.19464724584197798</v>
      </c>
      <c r="AC3" s="54">
        <f>SAM!AC3</f>
        <v>0.51609857786015045</v>
      </c>
      <c r="AD3" s="54">
        <f>SAM!AD3</f>
        <v>2.0799420385034071</v>
      </c>
      <c r="AE3" s="54">
        <f>SAM!AE3</f>
        <v>3.7952507639048898</v>
      </c>
      <c r="AF3" s="54">
        <f>SAM!AF3</f>
        <v>2.4204155522003354</v>
      </c>
      <c r="AG3" s="54">
        <f>SAM!AG3</f>
        <v>4.1935392004507452</v>
      </c>
      <c r="AH3" s="54">
        <f>SAM!AH3</f>
        <v>4.3936174849551746</v>
      </c>
      <c r="AI3" s="54">
        <f>SAM!AI3</f>
        <v>6.0244331783943714</v>
      </c>
      <c r="AJ3" s="54">
        <f>SAM!AJ3</f>
        <v>7.7146967267503275</v>
      </c>
      <c r="AK3" s="54">
        <f>SAM!AK3</f>
        <v>6.0168385699801892</v>
      </c>
      <c r="AL3" s="54">
        <f>SAM!AL3</f>
        <v>0</v>
      </c>
      <c r="AM3" s="54">
        <f>SAM!AM3</f>
        <v>0</v>
      </c>
      <c r="AN3" s="54">
        <f>SAM!AN3</f>
        <v>0</v>
      </c>
      <c r="AO3" s="54">
        <f>SAM!AO3</f>
        <v>0</v>
      </c>
      <c r="AP3" s="54">
        <f>SAM!AP3</f>
        <v>0</v>
      </c>
      <c r="AQ3" s="54">
        <f>SAM!AQ3</f>
        <v>0</v>
      </c>
      <c r="AR3" s="54">
        <f>SAM!AR3</f>
        <v>0</v>
      </c>
      <c r="AS3" s="54">
        <f>SAM!AS3</f>
        <v>0</v>
      </c>
      <c r="AT3" s="54">
        <f>SAM!AT3</f>
        <v>0</v>
      </c>
      <c r="AU3" s="54">
        <f>SAM!AU3</f>
        <v>0</v>
      </c>
      <c r="AV3" s="54">
        <f>SAM!AV3</f>
        <v>0</v>
      </c>
      <c r="AW3" s="54">
        <f>SAM!AW3</f>
        <v>0</v>
      </c>
      <c r="AX3" s="54">
        <f>SAM!AX3</f>
        <v>0</v>
      </c>
      <c r="AY3" s="54">
        <f>SAM!AY3</f>
        <v>0</v>
      </c>
      <c r="AZ3" s="54">
        <f>SAM!AZ3</f>
        <v>0</v>
      </c>
      <c r="BA3" s="54">
        <f>SAM!BA3</f>
        <v>0</v>
      </c>
      <c r="BB3" s="54">
        <f>SAM!BB3</f>
        <v>2.012313185523984</v>
      </c>
      <c r="BC3" s="54">
        <f>SAM!BC3</f>
        <v>10.998899460465381</v>
      </c>
      <c r="BD3" s="54">
        <f>SAM!BD3</f>
        <v>8.294701354010634</v>
      </c>
      <c r="BE3" s="54">
        <f>SAM!BE3</f>
        <v>267.1280112555994</v>
      </c>
    </row>
    <row r="4" spans="1:57">
      <c r="A4" s="54" t="str">
        <f>SAM!A4</f>
        <v>Utilities</v>
      </c>
      <c r="B4" s="54">
        <f>SAM!B4</f>
        <v>5.9311999999999997E-2</v>
      </c>
      <c r="C4" s="54">
        <f>SAM!C4</f>
        <v>0.94585900000000001</v>
      </c>
      <c r="D4" s="54">
        <f>SAM!D4</f>
        <v>1.2776069999999999</v>
      </c>
      <c r="E4" s="54">
        <f>SAM!E4</f>
        <v>0.84729900000000002</v>
      </c>
      <c r="F4" s="54">
        <f>SAM!F4</f>
        <v>0.31466300000000003</v>
      </c>
      <c r="G4" s="54">
        <f>SAM!G4</f>
        <v>11.183434</v>
      </c>
      <c r="H4" s="54">
        <f>SAM!H4</f>
        <v>9.5772720000000007</v>
      </c>
      <c r="I4" s="54">
        <f>SAM!I4</f>
        <v>1.553437</v>
      </c>
      <c r="J4" s="54">
        <f>SAM!J4</f>
        <v>0.41582400000000003</v>
      </c>
      <c r="K4" s="54">
        <f>SAM!K4</f>
        <v>5.7723250000000004</v>
      </c>
      <c r="L4" s="54">
        <f>SAM!L4</f>
        <v>10.538902</v>
      </c>
      <c r="M4" s="54">
        <f>SAM!M4</f>
        <v>29.241887999999999</v>
      </c>
      <c r="N4" s="54">
        <f>SAM!N4</f>
        <v>6.1661919999999997</v>
      </c>
      <c r="O4" s="54">
        <f>SAM!O4</f>
        <v>1.827275</v>
      </c>
      <c r="P4" s="54">
        <f>SAM!P4</f>
        <v>1.0676190000000001</v>
      </c>
      <c r="Q4" s="54">
        <f>SAM!Q4</f>
        <v>0</v>
      </c>
      <c r="R4" s="54">
        <f>SAM!R4</f>
        <v>0</v>
      </c>
      <c r="S4" s="54">
        <f>SAM!S4</f>
        <v>0</v>
      </c>
      <c r="T4" s="54">
        <f>SAM!T4</f>
        <v>0</v>
      </c>
      <c r="U4" s="54">
        <f>SAM!U4</f>
        <v>0</v>
      </c>
      <c r="V4" s="54">
        <f>SAM!V4</f>
        <v>0</v>
      </c>
      <c r="W4" s="54">
        <f>SAM!W4</f>
        <v>0</v>
      </c>
      <c r="X4" s="54">
        <f>SAM!X4</f>
        <v>0</v>
      </c>
      <c r="Y4" s="54">
        <f>SAM!Y4</f>
        <v>0</v>
      </c>
      <c r="Z4" s="54">
        <f>SAM!Z4</f>
        <v>0</v>
      </c>
      <c r="AA4" s="54">
        <f>SAM!AA4</f>
        <v>0</v>
      </c>
      <c r="AB4" s="54">
        <f>SAM!AB4</f>
        <v>3.7838278812170323</v>
      </c>
      <c r="AC4" s="54">
        <f>SAM!AC4</f>
        <v>9.5256519474633556</v>
      </c>
      <c r="AD4" s="54">
        <f>SAM!AD4</f>
        <v>38.308633464382254</v>
      </c>
      <c r="AE4" s="54">
        <f>SAM!AE4</f>
        <v>63.105260758141654</v>
      </c>
      <c r="AF4" s="54">
        <f>SAM!AF4</f>
        <v>33.784894815483248</v>
      </c>
      <c r="AG4" s="54">
        <f>SAM!AG4</f>
        <v>60.396544569642806</v>
      </c>
      <c r="AH4" s="54">
        <f>SAM!AH4</f>
        <v>54.464360434869675</v>
      </c>
      <c r="AI4" s="54">
        <f>SAM!AI4</f>
        <v>74.680374453816867</v>
      </c>
      <c r="AJ4" s="54">
        <f>SAM!AJ4</f>
        <v>95.633229345844455</v>
      </c>
      <c r="AK4" s="54">
        <f>SAM!AK4</f>
        <v>117.03901069965943</v>
      </c>
      <c r="AL4" s="54">
        <f>SAM!AL4</f>
        <v>0</v>
      </c>
      <c r="AM4" s="54">
        <f>SAM!AM4</f>
        <v>0</v>
      </c>
      <c r="AN4" s="54">
        <f>SAM!AN4</f>
        <v>0</v>
      </c>
      <c r="AO4" s="54">
        <f>SAM!AO4</f>
        <v>0</v>
      </c>
      <c r="AP4" s="54">
        <f>SAM!AP4</f>
        <v>0</v>
      </c>
      <c r="AQ4" s="54">
        <f>SAM!AQ4</f>
        <v>0</v>
      </c>
      <c r="AR4" s="54">
        <f>SAM!AR4</f>
        <v>0</v>
      </c>
      <c r="AS4" s="54">
        <f>SAM!AS4</f>
        <v>0</v>
      </c>
      <c r="AT4" s="54">
        <f>SAM!AT4</f>
        <v>0</v>
      </c>
      <c r="AU4" s="54">
        <f>SAM!AU4</f>
        <v>0</v>
      </c>
      <c r="AV4" s="54">
        <f>SAM!AV4</f>
        <v>0</v>
      </c>
      <c r="AW4" s="54">
        <f>SAM!AW4</f>
        <v>0</v>
      </c>
      <c r="AX4" s="54">
        <f>SAM!AX4</f>
        <v>0</v>
      </c>
      <c r="AY4" s="54">
        <f>SAM!AY4</f>
        <v>0</v>
      </c>
      <c r="AZ4" s="54">
        <f>SAM!AZ4</f>
        <v>0</v>
      </c>
      <c r="BA4" s="54">
        <f>SAM!BA4</f>
        <v>0</v>
      </c>
      <c r="BB4" s="54">
        <f>SAM!BB4</f>
        <v>1.2352188458064146</v>
      </c>
      <c r="BC4" s="54">
        <f>SAM!BC4</f>
        <v>6.7514579710708356</v>
      </c>
      <c r="BD4" s="54">
        <f>SAM!BD4</f>
        <v>5.091539183122749</v>
      </c>
      <c r="BE4" s="54">
        <f>SAM!BE4</f>
        <v>13.152432560922421</v>
      </c>
    </row>
    <row r="5" spans="1:57">
      <c r="A5" s="54" t="str">
        <f>SAM!A5</f>
        <v>Construction</v>
      </c>
      <c r="B5" s="54">
        <f>SAM!B5</f>
        <v>8.4698999999999997E-2</v>
      </c>
      <c r="C5" s="54">
        <f>SAM!C5</f>
        <v>2.5631599999999999</v>
      </c>
      <c r="D5" s="54">
        <f>SAM!D5</f>
        <v>4.5871589999999998</v>
      </c>
      <c r="E5" s="54">
        <f>SAM!E5</f>
        <v>0.13131399999999999</v>
      </c>
      <c r="F5" s="54">
        <f>SAM!F5</f>
        <v>0.10291400000000001</v>
      </c>
      <c r="G5" s="54">
        <f>SAM!G5</f>
        <v>4.6719359999999996</v>
      </c>
      <c r="H5" s="54">
        <f>SAM!H5</f>
        <v>5.090433</v>
      </c>
      <c r="I5" s="54">
        <f>SAM!I5</f>
        <v>3.1708219999999998</v>
      </c>
      <c r="J5" s="54">
        <f>SAM!J5</f>
        <v>0.60933599999999999</v>
      </c>
      <c r="K5" s="54">
        <f>SAM!K5</f>
        <v>18.462743</v>
      </c>
      <c r="L5" s="54">
        <f>SAM!L5</f>
        <v>6.44536</v>
      </c>
      <c r="M5" s="54">
        <f>SAM!M5</f>
        <v>1.2014860000000001</v>
      </c>
      <c r="N5" s="54">
        <f>SAM!N5</f>
        <v>2.556962</v>
      </c>
      <c r="O5" s="54">
        <f>SAM!O5</f>
        <v>0.63365099999999996</v>
      </c>
      <c r="P5" s="54">
        <f>SAM!P5</f>
        <v>0.89002700000000001</v>
      </c>
      <c r="Q5" s="54">
        <f>SAM!Q5</f>
        <v>108.5901329112956</v>
      </c>
      <c r="R5" s="54">
        <f>SAM!R5</f>
        <v>0</v>
      </c>
      <c r="S5" s="54">
        <f>SAM!S5</f>
        <v>0</v>
      </c>
      <c r="T5" s="54">
        <f>SAM!T5</f>
        <v>0</v>
      </c>
      <c r="U5" s="54">
        <f>SAM!U5</f>
        <v>0</v>
      </c>
      <c r="V5" s="54">
        <f>SAM!V5</f>
        <v>0</v>
      </c>
      <c r="W5" s="54">
        <f>SAM!W5</f>
        <v>0</v>
      </c>
      <c r="X5" s="54">
        <f>SAM!X5</f>
        <v>0</v>
      </c>
      <c r="Y5" s="54">
        <f>SAM!Y5</f>
        <v>0</v>
      </c>
      <c r="Z5" s="54">
        <f>SAM!Z5</f>
        <v>0</v>
      </c>
      <c r="AA5" s="54">
        <f>SAM!AA5</f>
        <v>0</v>
      </c>
      <c r="AB5" s="54">
        <f>SAM!AB5</f>
        <v>0</v>
      </c>
      <c r="AC5" s="54">
        <f>SAM!AC5</f>
        <v>0</v>
      </c>
      <c r="AD5" s="54">
        <f>SAM!AD5</f>
        <v>0</v>
      </c>
      <c r="AE5" s="54">
        <f>SAM!AE5</f>
        <v>0</v>
      </c>
      <c r="AF5" s="54">
        <f>SAM!AF5</f>
        <v>0</v>
      </c>
      <c r="AG5" s="54">
        <f>SAM!AG5</f>
        <v>0</v>
      </c>
      <c r="AH5" s="54">
        <f>SAM!AH5</f>
        <v>0</v>
      </c>
      <c r="AI5" s="54">
        <f>SAM!AI5</f>
        <v>0</v>
      </c>
      <c r="AJ5" s="54">
        <f>SAM!AJ5</f>
        <v>0</v>
      </c>
      <c r="AK5" s="54">
        <f>SAM!AK5</f>
        <v>380.68779171084549</v>
      </c>
      <c r="AL5" s="54">
        <f>SAM!AL5</f>
        <v>0</v>
      </c>
      <c r="AM5" s="54">
        <f>SAM!AM5</f>
        <v>0</v>
      </c>
      <c r="AN5" s="54">
        <f>SAM!AN5</f>
        <v>0</v>
      </c>
      <c r="AO5" s="54">
        <f>SAM!AO5</f>
        <v>0</v>
      </c>
      <c r="AP5" s="54">
        <f>SAM!AP5</f>
        <v>0</v>
      </c>
      <c r="AQ5" s="54">
        <f>SAM!AQ5</f>
        <v>0</v>
      </c>
      <c r="AR5" s="54">
        <f>SAM!AR5</f>
        <v>0</v>
      </c>
      <c r="AS5" s="54">
        <f>SAM!AS5</f>
        <v>0</v>
      </c>
      <c r="AT5" s="54">
        <f>SAM!AT5</f>
        <v>0</v>
      </c>
      <c r="AU5" s="54">
        <f>SAM!AU5</f>
        <v>0</v>
      </c>
      <c r="AV5" s="54">
        <f>SAM!AV5</f>
        <v>0</v>
      </c>
      <c r="AW5" s="54">
        <f>SAM!AW5</f>
        <v>0</v>
      </c>
      <c r="AX5" s="54">
        <f>SAM!AX5</f>
        <v>0</v>
      </c>
      <c r="AY5" s="54">
        <f>SAM!AY5</f>
        <v>0</v>
      </c>
      <c r="AZ5" s="54">
        <f>SAM!AZ5</f>
        <v>0</v>
      </c>
      <c r="BA5" s="54">
        <f>SAM!BA5</f>
        <v>0</v>
      </c>
      <c r="BB5" s="54">
        <f>SAM!BB5</f>
        <v>10.97594381910697</v>
      </c>
      <c r="BC5" s="54">
        <f>SAM!BC5</f>
        <v>59.992303096020805</v>
      </c>
      <c r="BD5" s="54">
        <f>SAM!BD5</f>
        <v>45.242548084872226</v>
      </c>
      <c r="BE5" s="54">
        <f>SAM!BE5</f>
        <v>679.69029528318379</v>
      </c>
    </row>
    <row r="6" spans="1:57">
      <c r="A6" s="54" t="str">
        <f>SAM!A6</f>
        <v>FoodProduction</v>
      </c>
      <c r="B6" s="54">
        <f>SAM!B6</f>
        <v>5.9137000000000002E-2</v>
      </c>
      <c r="C6" s="54">
        <f>SAM!C6</f>
        <v>0</v>
      </c>
      <c r="D6" s="54">
        <f>SAM!D6</f>
        <v>0</v>
      </c>
      <c r="E6" s="54">
        <f>SAM!E6</f>
        <v>0</v>
      </c>
      <c r="F6" s="54">
        <f>SAM!F6</f>
        <v>0.94981400000000005</v>
      </c>
      <c r="G6" s="54">
        <f>SAM!G6</f>
        <v>0.38058799999999998</v>
      </c>
      <c r="H6" s="54">
        <f>SAM!H6</f>
        <v>6.2520999999999993E-2</v>
      </c>
      <c r="I6" s="54">
        <f>SAM!I6</f>
        <v>6.5599999999999999E-3</v>
      </c>
      <c r="J6" s="54">
        <f>SAM!J6</f>
        <v>2.1670000000000001E-3</v>
      </c>
      <c r="K6" s="54">
        <f>SAM!K6</f>
        <v>0</v>
      </c>
      <c r="L6" s="54">
        <f>SAM!L6</f>
        <v>3.0047160000000002</v>
      </c>
      <c r="M6" s="54">
        <f>SAM!M6</f>
        <v>4.3501779999999997</v>
      </c>
      <c r="N6" s="54">
        <f>SAM!N6</f>
        <v>1.9790289999999999</v>
      </c>
      <c r="O6" s="54">
        <f>SAM!O6</f>
        <v>0.489236</v>
      </c>
      <c r="P6" s="54">
        <f>SAM!P6</f>
        <v>0.93351399999999995</v>
      </c>
      <c r="Q6" s="54">
        <f>SAM!Q6</f>
        <v>0</v>
      </c>
      <c r="R6" s="54">
        <f>SAM!R6</f>
        <v>0</v>
      </c>
      <c r="S6" s="54">
        <f>SAM!S6</f>
        <v>0</v>
      </c>
      <c r="T6" s="54">
        <f>SAM!T6</f>
        <v>0</v>
      </c>
      <c r="U6" s="54">
        <f>SAM!U6</f>
        <v>0</v>
      </c>
      <c r="V6" s="54">
        <f>SAM!V6</f>
        <v>0</v>
      </c>
      <c r="W6" s="54">
        <f>SAM!W6</f>
        <v>0</v>
      </c>
      <c r="X6" s="54">
        <f>SAM!X6</f>
        <v>0</v>
      </c>
      <c r="Y6" s="54">
        <f>SAM!Y6</f>
        <v>0</v>
      </c>
      <c r="Z6" s="54">
        <f>SAM!Z6</f>
        <v>0</v>
      </c>
      <c r="AA6" s="54">
        <f>SAM!AA6</f>
        <v>0</v>
      </c>
      <c r="AB6" s="54">
        <f>SAM!AB6</f>
        <v>7.0172373347655039</v>
      </c>
      <c r="AC6" s="54">
        <f>SAM!AC6</f>
        <v>58.932067858283176</v>
      </c>
      <c r="AD6" s="54">
        <f>SAM!AD6</f>
        <v>237.50332958081961</v>
      </c>
      <c r="AE6" s="54">
        <f>SAM!AE6</f>
        <v>433.6291758374656</v>
      </c>
      <c r="AF6" s="54">
        <f>SAM!AF6</f>
        <v>276.68743683129259</v>
      </c>
      <c r="AG6" s="54">
        <f>SAM!AG6</f>
        <v>479.44868595949919</v>
      </c>
      <c r="AH6" s="54">
        <f>SAM!AH6</f>
        <v>502.58711340833298</v>
      </c>
      <c r="AI6" s="54">
        <f>SAM!AI6</f>
        <v>689.13653440804285</v>
      </c>
      <c r="AJ6" s="54">
        <f>SAM!AJ6</f>
        <v>882.4854718298742</v>
      </c>
      <c r="AK6" s="54">
        <f>SAM!AK6</f>
        <v>180.02337636692602</v>
      </c>
      <c r="AL6" s="54">
        <f>SAM!AL6</f>
        <v>0</v>
      </c>
      <c r="AM6" s="54">
        <f>SAM!AM6</f>
        <v>0</v>
      </c>
      <c r="AN6" s="54">
        <f>SAM!AN6</f>
        <v>0</v>
      </c>
      <c r="AO6" s="54">
        <f>SAM!AO6</f>
        <v>0</v>
      </c>
      <c r="AP6" s="54">
        <f>SAM!AP6</f>
        <v>0</v>
      </c>
      <c r="AQ6" s="54">
        <f>SAM!AQ6</f>
        <v>0</v>
      </c>
      <c r="AR6" s="54">
        <f>SAM!AR6</f>
        <v>0</v>
      </c>
      <c r="AS6" s="54">
        <f>SAM!AS6</f>
        <v>0</v>
      </c>
      <c r="AT6" s="54">
        <f>SAM!AT6</f>
        <v>0</v>
      </c>
      <c r="AU6" s="54">
        <f>SAM!AU6</f>
        <v>0</v>
      </c>
      <c r="AV6" s="54">
        <f>SAM!AV6</f>
        <v>0</v>
      </c>
      <c r="AW6" s="54">
        <f>SAM!AW6</f>
        <v>0</v>
      </c>
      <c r="AX6" s="54">
        <f>SAM!AX6</f>
        <v>0</v>
      </c>
      <c r="AY6" s="54">
        <f>SAM!AY6</f>
        <v>0</v>
      </c>
      <c r="AZ6" s="54">
        <f>SAM!AZ6</f>
        <v>0</v>
      </c>
      <c r="BA6" s="54">
        <f>SAM!BA6</f>
        <v>0</v>
      </c>
      <c r="BB6" s="54">
        <f>SAM!BB6</f>
        <v>0.14599416591389858</v>
      </c>
      <c r="BC6" s="54">
        <f>SAM!BC6</f>
        <v>0.79797477065347877</v>
      </c>
      <c r="BD6" s="54">
        <f>SAM!BD6</f>
        <v>0.60178406343262247</v>
      </c>
      <c r="BE6" s="54">
        <f>SAM!BE6</f>
        <v>34.709703633865956</v>
      </c>
    </row>
    <row r="7" spans="1:57">
      <c r="A7" s="54" t="str">
        <f>SAM!A7</f>
        <v>Manufacturing</v>
      </c>
      <c r="B7" s="54">
        <f>SAM!B7</f>
        <v>0.62373100000000004</v>
      </c>
      <c r="C7" s="54">
        <f>SAM!C7</f>
        <v>8.2735179999999993</v>
      </c>
      <c r="D7" s="54">
        <f>SAM!D7</f>
        <v>7.3026090000000003</v>
      </c>
      <c r="E7" s="54">
        <f>SAM!E7</f>
        <v>69.801096999999999</v>
      </c>
      <c r="F7" s="54">
        <f>SAM!F7</f>
        <v>2.0499700000000001</v>
      </c>
      <c r="G7" s="54">
        <f>SAM!G7</f>
        <v>207.65604200000001</v>
      </c>
      <c r="H7" s="54">
        <f>SAM!H7</f>
        <v>23.391936000000001</v>
      </c>
      <c r="I7" s="54">
        <f>SAM!I7</f>
        <v>27.773786000000001</v>
      </c>
      <c r="J7" s="54">
        <f>SAM!J7</f>
        <v>6.9982040000000003</v>
      </c>
      <c r="K7" s="54">
        <f>SAM!K7</f>
        <v>2.6856979999999999</v>
      </c>
      <c r="L7" s="54">
        <f>SAM!L7</f>
        <v>65.306875000000005</v>
      </c>
      <c r="M7" s="54">
        <f>SAM!M7</f>
        <v>21.420376000000001</v>
      </c>
      <c r="N7" s="54">
        <f>SAM!N7</f>
        <v>35.195202000000002</v>
      </c>
      <c r="O7" s="54">
        <f>SAM!O7</f>
        <v>4.5064140000000004</v>
      </c>
      <c r="P7" s="54">
        <f>SAM!P7</f>
        <v>7.8861829999999999</v>
      </c>
      <c r="Q7" s="54">
        <f>SAM!Q7</f>
        <v>0</v>
      </c>
      <c r="R7" s="54">
        <f>SAM!R7</f>
        <v>0</v>
      </c>
      <c r="S7" s="54">
        <f>SAM!S7</f>
        <v>0</v>
      </c>
      <c r="T7" s="54">
        <f>SAM!T7</f>
        <v>0</v>
      </c>
      <c r="U7" s="54">
        <f>SAM!U7</f>
        <v>0</v>
      </c>
      <c r="V7" s="54">
        <f>SAM!V7</f>
        <v>0</v>
      </c>
      <c r="W7" s="54">
        <f>SAM!W7</f>
        <v>0</v>
      </c>
      <c r="X7" s="54">
        <f>SAM!X7</f>
        <v>0</v>
      </c>
      <c r="Y7" s="54">
        <f>SAM!Y7</f>
        <v>0</v>
      </c>
      <c r="Z7" s="54">
        <f>SAM!Z7</f>
        <v>0</v>
      </c>
      <c r="AA7" s="54">
        <f>SAM!AA7</f>
        <v>0</v>
      </c>
      <c r="AB7" s="54">
        <f>SAM!AB7</f>
        <v>22.199105194407394</v>
      </c>
      <c r="AC7" s="54">
        <f>SAM!AC7</f>
        <v>21.00085324621304</v>
      </c>
      <c r="AD7" s="54">
        <f>SAM!AD7</f>
        <v>84.459389877236134</v>
      </c>
      <c r="AE7" s="54">
        <f>SAM!AE7</f>
        <v>160.25308417165198</v>
      </c>
      <c r="AF7" s="54">
        <f>SAM!AF7</f>
        <v>104.62258128783344</v>
      </c>
      <c r="AG7" s="54">
        <f>SAM!AG7</f>
        <v>185.81871128314597</v>
      </c>
      <c r="AH7" s="54">
        <f>SAM!AH7</f>
        <v>182.36653769826131</v>
      </c>
      <c r="AI7" s="54">
        <f>SAM!AI7</f>
        <v>250.05717793523274</v>
      </c>
      <c r="AJ7" s="54">
        <f>SAM!AJ7</f>
        <v>320.2149956204189</v>
      </c>
      <c r="AK7" s="54">
        <f>SAM!AK7</f>
        <v>731.27938199732353</v>
      </c>
      <c r="AL7" s="54">
        <f>SAM!AL7</f>
        <v>0</v>
      </c>
      <c r="AM7" s="54">
        <f>SAM!AM7</f>
        <v>0</v>
      </c>
      <c r="AN7" s="54">
        <f>SAM!AN7</f>
        <v>0</v>
      </c>
      <c r="AO7" s="54">
        <f>SAM!AO7</f>
        <v>0</v>
      </c>
      <c r="AP7" s="54">
        <f>SAM!AP7</f>
        <v>0</v>
      </c>
      <c r="AQ7" s="54">
        <f>SAM!AQ7</f>
        <v>0</v>
      </c>
      <c r="AR7" s="54">
        <f>SAM!AR7</f>
        <v>0</v>
      </c>
      <c r="AS7" s="54">
        <f>SAM!AS7</f>
        <v>0</v>
      </c>
      <c r="AT7" s="54">
        <f>SAM!AT7</f>
        <v>0</v>
      </c>
      <c r="AU7" s="54">
        <f>SAM!AU7</f>
        <v>0</v>
      </c>
      <c r="AV7" s="54">
        <f>SAM!AV7</f>
        <v>0</v>
      </c>
      <c r="AW7" s="54">
        <f>SAM!AW7</f>
        <v>0</v>
      </c>
      <c r="AX7" s="54">
        <f>SAM!AX7</f>
        <v>0</v>
      </c>
      <c r="AY7" s="54">
        <f>SAM!AY7</f>
        <v>0</v>
      </c>
      <c r="AZ7" s="54">
        <f>SAM!AZ7</f>
        <v>0</v>
      </c>
      <c r="BA7" s="54">
        <f>SAM!BA7</f>
        <v>0</v>
      </c>
      <c r="BB7" s="54">
        <f>SAM!BB7</f>
        <v>6.6432760699788469</v>
      </c>
      <c r="BC7" s="54">
        <f>SAM!BC7</f>
        <v>36.310811909124688</v>
      </c>
      <c r="BD7" s="54">
        <f>SAM!BD7</f>
        <v>27.383407020896463</v>
      </c>
      <c r="BE7" s="54">
        <f>SAM!BE7</f>
        <v>1818.5962647628598</v>
      </c>
    </row>
    <row r="8" spans="1:57">
      <c r="A8" s="54" t="str">
        <f>SAM!A8</f>
        <v>Retail</v>
      </c>
      <c r="B8" s="54">
        <f>SAM!B8</f>
        <v>0.122957</v>
      </c>
      <c r="C8" s="54">
        <f>SAM!C8</f>
        <v>0.65456000000000003</v>
      </c>
      <c r="D8" s="54">
        <f>SAM!D8</f>
        <v>0.64647900000000003</v>
      </c>
      <c r="E8" s="54">
        <f>SAM!E8</f>
        <v>14.06711</v>
      </c>
      <c r="F8" s="54">
        <f>SAM!F8</f>
        <v>0.61285699999999999</v>
      </c>
      <c r="G8" s="54">
        <f>SAM!G8</f>
        <v>14.320062</v>
      </c>
      <c r="H8" s="54">
        <f>SAM!H8</f>
        <v>6.6741390000000003</v>
      </c>
      <c r="I8" s="54">
        <f>SAM!I8</f>
        <v>2.6059860000000001</v>
      </c>
      <c r="J8" s="54">
        <f>SAM!J8</f>
        <v>1.365416</v>
      </c>
      <c r="K8" s="54">
        <f>SAM!K8</f>
        <v>0.281941</v>
      </c>
      <c r="L8" s="54">
        <f>SAM!L8</f>
        <v>7.6929470000000002</v>
      </c>
      <c r="M8" s="54">
        <f>SAM!M8</f>
        <v>3.2377910000000001</v>
      </c>
      <c r="N8" s="54">
        <f>SAM!N8</f>
        <v>4.0432240000000004</v>
      </c>
      <c r="O8" s="54">
        <f>SAM!O8</f>
        <v>0.826901</v>
      </c>
      <c r="P8" s="54">
        <f>SAM!P8</f>
        <v>0.82216299999999998</v>
      </c>
      <c r="Q8" s="54">
        <f>SAM!Q8</f>
        <v>0</v>
      </c>
      <c r="R8" s="54">
        <f>SAM!R8</f>
        <v>0</v>
      </c>
      <c r="S8" s="54">
        <f>SAM!S8</f>
        <v>0</v>
      </c>
      <c r="T8" s="54">
        <f>SAM!T8</f>
        <v>0</v>
      </c>
      <c r="U8" s="54">
        <f>SAM!U8</f>
        <v>0</v>
      </c>
      <c r="V8" s="54">
        <f>SAM!V8</f>
        <v>0</v>
      </c>
      <c r="W8" s="54">
        <f>SAM!W8</f>
        <v>0</v>
      </c>
      <c r="X8" s="54">
        <f>SAM!X8</f>
        <v>0</v>
      </c>
      <c r="Y8" s="54">
        <f>SAM!Y8</f>
        <v>0</v>
      </c>
      <c r="Z8" s="54">
        <f>SAM!Z8</f>
        <v>0</v>
      </c>
      <c r="AA8" s="54">
        <f>SAM!AA8</f>
        <v>0</v>
      </c>
      <c r="AB8" s="54">
        <f>SAM!AB8</f>
        <v>28.14310071320687</v>
      </c>
      <c r="AC8" s="54">
        <f>SAM!AC8</f>
        <v>7.0988765501187725</v>
      </c>
      <c r="AD8" s="54">
        <f>SAM!AD8</f>
        <v>28.594608647903843</v>
      </c>
      <c r="AE8" s="54">
        <f>SAM!AE8</f>
        <v>57.389342797340149</v>
      </c>
      <c r="AF8" s="54">
        <f>SAM!AF8</f>
        <v>34.771332888797559</v>
      </c>
      <c r="AG8" s="54">
        <f>SAM!AG8</f>
        <v>66.801303444577812</v>
      </c>
      <c r="AH8" s="54">
        <f>SAM!AH8</f>
        <v>88.519870865556854</v>
      </c>
      <c r="AI8" s="54">
        <f>SAM!AI8</f>
        <v>121.37655217862122</v>
      </c>
      <c r="AJ8" s="54">
        <f>SAM!AJ8</f>
        <v>155.43085760459797</v>
      </c>
      <c r="AK8" s="54">
        <f>SAM!AK8</f>
        <v>125.43242347060809</v>
      </c>
      <c r="AL8" s="54">
        <f>SAM!AL8</f>
        <v>0</v>
      </c>
      <c r="AM8" s="54">
        <f>SAM!AM8</f>
        <v>0</v>
      </c>
      <c r="AN8" s="54">
        <f>SAM!AN8</f>
        <v>0</v>
      </c>
      <c r="AO8" s="54">
        <f>SAM!AO8</f>
        <v>0</v>
      </c>
      <c r="AP8" s="54">
        <f>SAM!AP8</f>
        <v>0</v>
      </c>
      <c r="AQ8" s="54">
        <f>SAM!AQ8</f>
        <v>0</v>
      </c>
      <c r="AR8" s="54">
        <f>SAM!AR8</f>
        <v>0</v>
      </c>
      <c r="AS8" s="54">
        <f>SAM!AS8</f>
        <v>0</v>
      </c>
      <c r="AT8" s="54">
        <f>SAM!AT8</f>
        <v>0</v>
      </c>
      <c r="AU8" s="54">
        <f>SAM!AU8</f>
        <v>0</v>
      </c>
      <c r="AV8" s="54">
        <f>SAM!AV8</f>
        <v>0</v>
      </c>
      <c r="AW8" s="54">
        <f>SAM!AW8</f>
        <v>0</v>
      </c>
      <c r="AX8" s="54">
        <f>SAM!AX8</f>
        <v>0</v>
      </c>
      <c r="AY8" s="54">
        <f>SAM!AY8</f>
        <v>0</v>
      </c>
      <c r="AZ8" s="54">
        <f>SAM!AZ8</f>
        <v>0</v>
      </c>
      <c r="BA8" s="54">
        <f>SAM!BA8</f>
        <v>0</v>
      </c>
      <c r="BB8" s="54">
        <f>SAM!BB8</f>
        <v>0.51475577634211878</v>
      </c>
      <c r="BC8" s="54">
        <f>SAM!BC8</f>
        <v>2.8135516237779425</v>
      </c>
      <c r="BD8" s="54">
        <f>SAM!BD8</f>
        <v>2.121809599879938</v>
      </c>
      <c r="BE8" s="54">
        <f>SAM!BE8</f>
        <v>2316.1063453785828</v>
      </c>
    </row>
    <row r="9" spans="1:57">
      <c r="A9" s="54" t="str">
        <f>SAM!A9</f>
        <v>Transportation</v>
      </c>
      <c r="B9" s="54">
        <f>SAM!B9</f>
        <v>0.28289199999999998</v>
      </c>
      <c r="C9" s="54">
        <f>SAM!C9</f>
        <v>3.6519200000000001</v>
      </c>
      <c r="D9" s="54">
        <f>SAM!D9</f>
        <v>9.6303809999999999</v>
      </c>
      <c r="E9" s="54">
        <f>SAM!E9</f>
        <v>9.935041</v>
      </c>
      <c r="F9" s="54">
        <f>SAM!F9</f>
        <v>1.560138</v>
      </c>
      <c r="G9" s="54">
        <f>SAM!G9</f>
        <v>30.588929</v>
      </c>
      <c r="H9" s="54">
        <f>SAM!H9</f>
        <v>39.401403999999999</v>
      </c>
      <c r="I9" s="54">
        <f>SAM!I9</f>
        <v>28.443348</v>
      </c>
      <c r="J9" s="54">
        <f>SAM!J9</f>
        <v>2.8598979999999998</v>
      </c>
      <c r="K9" s="54">
        <f>SAM!K9</f>
        <v>3.610808</v>
      </c>
      <c r="L9" s="54">
        <f>SAM!L9</f>
        <v>29.990514000000001</v>
      </c>
      <c r="M9" s="54">
        <f>SAM!M9</f>
        <v>11.398975999999999</v>
      </c>
      <c r="N9" s="54">
        <f>SAM!N9</f>
        <v>9.5421040000000001</v>
      </c>
      <c r="O9" s="54">
        <f>SAM!O9</f>
        <v>5.1324550000000002</v>
      </c>
      <c r="P9" s="54">
        <f>SAM!P9</f>
        <v>3.2330399999999999</v>
      </c>
      <c r="Q9" s="54">
        <f>SAM!Q9</f>
        <v>0</v>
      </c>
      <c r="R9" s="54">
        <f>SAM!R9</f>
        <v>0</v>
      </c>
      <c r="S9" s="54">
        <f>SAM!S9</f>
        <v>0</v>
      </c>
      <c r="T9" s="54">
        <f>SAM!T9</f>
        <v>0</v>
      </c>
      <c r="U9" s="54">
        <f>SAM!U9</f>
        <v>0</v>
      </c>
      <c r="V9" s="54">
        <f>SAM!V9</f>
        <v>0</v>
      </c>
      <c r="W9" s="54">
        <f>SAM!W9</f>
        <v>0</v>
      </c>
      <c r="X9" s="54">
        <f>SAM!X9</f>
        <v>0</v>
      </c>
      <c r="Y9" s="54">
        <f>SAM!Y9</f>
        <v>0</v>
      </c>
      <c r="Z9" s="54">
        <f>SAM!Z9</f>
        <v>0</v>
      </c>
      <c r="AA9" s="54">
        <f>SAM!AA9</f>
        <v>0</v>
      </c>
      <c r="AB9" s="54">
        <f>SAM!AB9</f>
        <v>3.0686716535797673</v>
      </c>
      <c r="AC9" s="54">
        <f>SAM!AC9</f>
        <v>45.69649614087065</v>
      </c>
      <c r="AD9" s="54">
        <f>SAM!AD9</f>
        <v>183.77793957115028</v>
      </c>
      <c r="AE9" s="54">
        <f>SAM!AE9</f>
        <v>357.37257878279951</v>
      </c>
      <c r="AF9" s="54">
        <f>SAM!AF9</f>
        <v>248.23069514411813</v>
      </c>
      <c r="AG9" s="54">
        <f>SAM!AG9</f>
        <v>441.23238434832615</v>
      </c>
      <c r="AH9" s="54">
        <f>SAM!AH9</f>
        <v>458.77201012238379</v>
      </c>
      <c r="AI9" s="54">
        <f>SAM!AI9</f>
        <v>629.05811236901707</v>
      </c>
      <c r="AJ9" s="54">
        <f>SAM!AJ9</f>
        <v>805.55162259710471</v>
      </c>
      <c r="AK9" s="54">
        <f>SAM!AK9</f>
        <v>77.910110212144986</v>
      </c>
      <c r="AL9" s="54">
        <f>SAM!AL9</f>
        <v>0</v>
      </c>
      <c r="AM9" s="54">
        <f>SAM!AM9</f>
        <v>0</v>
      </c>
      <c r="AN9" s="54">
        <f>SAM!AN9</f>
        <v>0</v>
      </c>
      <c r="AO9" s="54">
        <f>SAM!AO9</f>
        <v>0</v>
      </c>
      <c r="AP9" s="54">
        <f>SAM!AP9</f>
        <v>0</v>
      </c>
      <c r="AQ9" s="54">
        <f>SAM!AQ9</f>
        <v>0</v>
      </c>
      <c r="AR9" s="54">
        <f>SAM!AR9</f>
        <v>0</v>
      </c>
      <c r="AS9" s="54">
        <f>SAM!AS9</f>
        <v>0</v>
      </c>
      <c r="AT9" s="54">
        <f>SAM!AT9</f>
        <v>0</v>
      </c>
      <c r="AU9" s="54">
        <f>SAM!AU9</f>
        <v>0</v>
      </c>
      <c r="AV9" s="54">
        <f>SAM!AV9</f>
        <v>0</v>
      </c>
      <c r="AW9" s="54">
        <f>SAM!AW9</f>
        <v>0</v>
      </c>
      <c r="AX9" s="54">
        <f>SAM!AX9</f>
        <v>0</v>
      </c>
      <c r="AY9" s="54">
        <f>SAM!AY9</f>
        <v>0</v>
      </c>
      <c r="AZ9" s="54">
        <f>SAM!AZ9</f>
        <v>0</v>
      </c>
      <c r="BA9" s="54">
        <f>SAM!BA9</f>
        <v>0</v>
      </c>
      <c r="BB9" s="54">
        <f>SAM!BB9</f>
        <v>5.8533184956834949</v>
      </c>
      <c r="BC9" s="54">
        <f>SAM!BC9</f>
        <v>31.993062564633238</v>
      </c>
      <c r="BD9" s="54">
        <f>SAM!BD9</f>
        <v>24.127222939683268</v>
      </c>
      <c r="BE9" s="54">
        <f>SAM!BE9</f>
        <v>165.11476236159615</v>
      </c>
    </row>
    <row r="10" spans="1:57">
      <c r="A10" s="54" t="str">
        <f>SAM!A10</f>
        <v>Media</v>
      </c>
      <c r="B10" s="54">
        <f>SAM!B10</f>
        <v>4.5300000000000001E-4</v>
      </c>
      <c r="C10" s="54">
        <f>SAM!C10</f>
        <v>1.1309E-2</v>
      </c>
      <c r="D10" s="54">
        <f>SAM!D10</f>
        <v>1.1233999999999999E-2</v>
      </c>
      <c r="E10" s="54">
        <f>SAM!E10</f>
        <v>8.5083000000000006E-2</v>
      </c>
      <c r="F10" s="54">
        <f>SAM!F10</f>
        <v>2.2950000000000002E-3</v>
      </c>
      <c r="G10" s="54">
        <f>SAM!G10</f>
        <v>0.13572899999999999</v>
      </c>
      <c r="H10" s="54">
        <f>SAM!H10</f>
        <v>0.60019299999999998</v>
      </c>
      <c r="I10" s="54">
        <f>SAM!I10</f>
        <v>6.2810000000000005E-2</v>
      </c>
      <c r="J10" s="54">
        <f>SAM!J10</f>
        <v>2.1327509999999998</v>
      </c>
      <c r="K10" s="54">
        <f>SAM!K10</f>
        <v>0.19120200000000001</v>
      </c>
      <c r="L10" s="54">
        <f>SAM!L10</f>
        <v>1.1090260000000001</v>
      </c>
      <c r="M10" s="54">
        <f>SAM!M10</f>
        <v>0.61018399999999995</v>
      </c>
      <c r="N10" s="54">
        <f>SAM!N10</f>
        <v>0.48810500000000001</v>
      </c>
      <c r="O10" s="54">
        <f>SAM!O10</f>
        <v>8.9346999999999996E-2</v>
      </c>
      <c r="P10" s="54">
        <f>SAM!P10</f>
        <v>0.17786099999999999</v>
      </c>
      <c r="Q10" s="54">
        <f>SAM!Q10</f>
        <v>0</v>
      </c>
      <c r="R10" s="54">
        <f>SAM!R10</f>
        <v>0</v>
      </c>
      <c r="S10" s="54">
        <f>SAM!S10</f>
        <v>0</v>
      </c>
      <c r="T10" s="54">
        <f>SAM!T10</f>
        <v>0</v>
      </c>
      <c r="U10" s="54">
        <f>SAM!U10</f>
        <v>0</v>
      </c>
      <c r="V10" s="54">
        <f>SAM!V10</f>
        <v>0</v>
      </c>
      <c r="W10" s="54">
        <f>SAM!W10</f>
        <v>0</v>
      </c>
      <c r="X10" s="54">
        <f>SAM!X10</f>
        <v>0</v>
      </c>
      <c r="Y10" s="54">
        <f>SAM!Y10</f>
        <v>0</v>
      </c>
      <c r="Z10" s="54">
        <f>SAM!Z10</f>
        <v>0</v>
      </c>
      <c r="AA10" s="54">
        <f>SAM!AA10</f>
        <v>0</v>
      </c>
      <c r="AB10" s="54">
        <f>SAM!AB10</f>
        <v>3.0398418708556254</v>
      </c>
      <c r="AC10" s="54">
        <f>SAM!AC10</f>
        <v>7.6445550396586057</v>
      </c>
      <c r="AD10" s="54">
        <f>SAM!AD10</f>
        <v>30.948033966974517</v>
      </c>
      <c r="AE10" s="54">
        <f>SAM!AE10</f>
        <v>58.03340495049504</v>
      </c>
      <c r="AF10" s="54">
        <f>SAM!AF10</f>
        <v>36.357835728062021</v>
      </c>
      <c r="AG10" s="54">
        <f>SAM!AG10</f>
        <v>67.452171780142649</v>
      </c>
      <c r="AH10" s="54">
        <f>SAM!AH10</f>
        <v>74.835029044618807</v>
      </c>
      <c r="AI10" s="54">
        <f>SAM!AI10</f>
        <v>102.61217096029655</v>
      </c>
      <c r="AJ10" s="54">
        <f>SAM!AJ10</f>
        <v>131.40176531711009</v>
      </c>
      <c r="AK10" s="54">
        <f>SAM!AK10</f>
        <v>9.3846757038076358</v>
      </c>
      <c r="AL10" s="54">
        <f>SAM!AL10</f>
        <v>0</v>
      </c>
      <c r="AM10" s="54">
        <f>SAM!AM10</f>
        <v>0</v>
      </c>
      <c r="AN10" s="54">
        <f>SAM!AN10</f>
        <v>0</v>
      </c>
      <c r="AO10" s="54">
        <f>SAM!AO10</f>
        <v>0</v>
      </c>
      <c r="AP10" s="54">
        <f>SAM!AP10</f>
        <v>0</v>
      </c>
      <c r="AQ10" s="54">
        <f>SAM!AQ10</f>
        <v>0</v>
      </c>
      <c r="AR10" s="54">
        <f>SAM!AR10</f>
        <v>0</v>
      </c>
      <c r="AS10" s="54">
        <f>SAM!AS10</f>
        <v>0</v>
      </c>
      <c r="AT10" s="54">
        <f>SAM!AT10</f>
        <v>0</v>
      </c>
      <c r="AU10" s="54">
        <f>SAM!AU10</f>
        <v>0</v>
      </c>
      <c r="AV10" s="54">
        <f>SAM!AV10</f>
        <v>0</v>
      </c>
      <c r="AW10" s="54">
        <f>SAM!AW10</f>
        <v>0</v>
      </c>
      <c r="AX10" s="54">
        <f>SAM!AX10</f>
        <v>0</v>
      </c>
      <c r="AY10" s="54">
        <f>SAM!AY10</f>
        <v>0</v>
      </c>
      <c r="AZ10" s="54">
        <f>SAM!AZ10</f>
        <v>0</v>
      </c>
      <c r="BA10" s="54">
        <f>SAM!BA10</f>
        <v>0</v>
      </c>
      <c r="BB10" s="54">
        <f>SAM!BB10</f>
        <v>8.4502194271339551E-2</v>
      </c>
      <c r="BC10" s="54">
        <f>SAM!BC10</f>
        <v>0.46187201160596875</v>
      </c>
      <c r="BD10" s="54">
        <f>SAM!BD10</f>
        <v>0.34831579412269165</v>
      </c>
      <c r="BE10" s="54">
        <f>SAM!BE10</f>
        <v>104.04768178590984</v>
      </c>
    </row>
    <row r="11" spans="1:57">
      <c r="A11" s="54" t="str">
        <f>SAM!A11</f>
        <v>Banking</v>
      </c>
      <c r="B11" s="54">
        <f>SAM!B11</f>
        <v>1.687E-2</v>
      </c>
      <c r="C11" s="54">
        <f>SAM!C11</f>
        <v>0.14096800000000001</v>
      </c>
      <c r="D11" s="54">
        <f>SAM!D11</f>
        <v>0.30512099999999998</v>
      </c>
      <c r="E11" s="54">
        <f>SAM!E11</f>
        <v>0.32759500000000003</v>
      </c>
      <c r="F11" s="54">
        <f>SAM!F11</f>
        <v>1.3174999999999999E-2</v>
      </c>
      <c r="G11" s="54">
        <f>SAM!G11</f>
        <v>0.66898400000000002</v>
      </c>
      <c r="H11" s="54">
        <f>SAM!H11</f>
        <v>6.6795210000000003</v>
      </c>
      <c r="I11" s="54">
        <f>SAM!I11</f>
        <v>0.65831399999999995</v>
      </c>
      <c r="J11" s="54">
        <f>SAM!J11</f>
        <v>0.39836500000000002</v>
      </c>
      <c r="K11" s="54">
        <f>SAM!K11</f>
        <v>9.4632690000000004</v>
      </c>
      <c r="L11" s="54">
        <f>SAM!L11</f>
        <v>8.0956250000000001</v>
      </c>
      <c r="M11" s="54">
        <f>SAM!M11</f>
        <v>5.994796</v>
      </c>
      <c r="N11" s="54">
        <f>SAM!N11</f>
        <v>7.5408220000000004</v>
      </c>
      <c r="O11" s="54">
        <f>SAM!O11</f>
        <v>1.40611</v>
      </c>
      <c r="P11" s="54">
        <f>SAM!P11</f>
        <v>2.0143680000000002</v>
      </c>
      <c r="Q11" s="54">
        <f>SAM!Q11</f>
        <v>1008.3750948787441</v>
      </c>
      <c r="R11" s="54">
        <f>SAM!R11</f>
        <v>0</v>
      </c>
      <c r="S11" s="54">
        <f>SAM!S11</f>
        <v>0</v>
      </c>
      <c r="T11" s="54">
        <f>SAM!T11</f>
        <v>0</v>
      </c>
      <c r="U11" s="54">
        <f>SAM!U11</f>
        <v>0</v>
      </c>
      <c r="V11" s="54">
        <f>SAM!V11</f>
        <v>0</v>
      </c>
      <c r="W11" s="54">
        <f>SAM!W11</f>
        <v>0</v>
      </c>
      <c r="X11" s="54">
        <f>SAM!X11</f>
        <v>0</v>
      </c>
      <c r="Y11" s="54">
        <f>SAM!Y11</f>
        <v>0</v>
      </c>
      <c r="Z11" s="54">
        <f>SAM!Z11</f>
        <v>0</v>
      </c>
      <c r="AA11" s="54">
        <f>SAM!AA11</f>
        <v>0</v>
      </c>
      <c r="AB11" s="54">
        <f>SAM!AB11</f>
        <v>17.986883134671753</v>
      </c>
      <c r="AC11" s="54">
        <f>SAM!AC11</f>
        <v>22.351609694118707</v>
      </c>
      <c r="AD11" s="54">
        <f>SAM!AD11</f>
        <v>88.527103218048026</v>
      </c>
      <c r="AE11" s="54">
        <f>SAM!AE11</f>
        <v>192.60427431014784</v>
      </c>
      <c r="AF11" s="54">
        <f>SAM!AF11</f>
        <v>140.07837760827434</v>
      </c>
      <c r="AG11" s="54">
        <f>SAM!AG11</f>
        <v>247.1254560664305</v>
      </c>
      <c r="AH11" s="54">
        <f>SAM!AH11</f>
        <v>259.24839191139608</v>
      </c>
      <c r="AI11" s="54">
        <f>SAM!AI11</f>
        <v>355.47574885266886</v>
      </c>
      <c r="AJ11" s="54">
        <f>SAM!AJ11</f>
        <v>455.21070597780988</v>
      </c>
      <c r="AK11" s="54">
        <f>SAM!AK11</f>
        <v>26.116941244977699</v>
      </c>
      <c r="AL11" s="54">
        <f>SAM!AL11</f>
        <v>0</v>
      </c>
      <c r="AM11" s="54">
        <f>SAM!AM11</f>
        <v>0</v>
      </c>
      <c r="AN11" s="54">
        <f>SAM!AN11</f>
        <v>0</v>
      </c>
      <c r="AO11" s="54">
        <f>SAM!AO11</f>
        <v>0</v>
      </c>
      <c r="AP11" s="54">
        <f>SAM!AP11</f>
        <v>0</v>
      </c>
      <c r="AQ11" s="54">
        <f>SAM!AQ11</f>
        <v>0</v>
      </c>
      <c r="AR11" s="54">
        <f>SAM!AR11</f>
        <v>0</v>
      </c>
      <c r="AS11" s="54">
        <f>SAM!AS11</f>
        <v>0</v>
      </c>
      <c r="AT11" s="54">
        <f>SAM!AT11</f>
        <v>0</v>
      </c>
      <c r="AU11" s="54">
        <f>SAM!AU11</f>
        <v>0</v>
      </c>
      <c r="AV11" s="54">
        <f>SAM!AV11</f>
        <v>0</v>
      </c>
      <c r="AW11" s="54">
        <f>SAM!AW11</f>
        <v>0</v>
      </c>
      <c r="AX11" s="54">
        <f>SAM!AX11</f>
        <v>0</v>
      </c>
      <c r="AY11" s="54">
        <f>SAM!AY11</f>
        <v>0</v>
      </c>
      <c r="AZ11" s="54">
        <f>SAM!AZ11</f>
        <v>0</v>
      </c>
      <c r="BA11" s="54">
        <f>SAM!BA11</f>
        <v>0</v>
      </c>
      <c r="BB11" s="54">
        <f>SAM!BB11</f>
        <v>0.35336545400491681</v>
      </c>
      <c r="BC11" s="54">
        <f>SAM!BC11</f>
        <v>1.9314245562575036</v>
      </c>
      <c r="BD11" s="54">
        <f>SAM!BD11</f>
        <v>1.4565629897375794</v>
      </c>
      <c r="BE11" s="54">
        <f>SAM!BE11</f>
        <v>218.79682509111399</v>
      </c>
    </row>
    <row r="12" spans="1:57">
      <c r="A12" s="54" t="str">
        <f>SAM!A12</f>
        <v>Services</v>
      </c>
      <c r="B12" s="54">
        <f>SAM!B12</f>
        <v>0.13098499999999999</v>
      </c>
      <c r="C12" s="54">
        <f>SAM!C12</f>
        <v>5.9231369999999997</v>
      </c>
      <c r="D12" s="54">
        <f>SAM!D12</f>
        <v>5.4171750000000003</v>
      </c>
      <c r="E12" s="54">
        <f>SAM!E12</f>
        <v>13.596602000000001</v>
      </c>
      <c r="F12" s="54">
        <f>SAM!F12</f>
        <v>1.203344</v>
      </c>
      <c r="G12" s="54">
        <f>SAM!G12</f>
        <v>43.131735999999997</v>
      </c>
      <c r="H12" s="54">
        <f>SAM!H12</f>
        <v>103.268558</v>
      </c>
      <c r="I12" s="54">
        <f>SAM!I12</f>
        <v>12.736143</v>
      </c>
      <c r="J12" s="54">
        <f>SAM!J12</f>
        <v>11.497882000000001</v>
      </c>
      <c r="K12" s="54">
        <f>SAM!K12</f>
        <v>26.532004000000001</v>
      </c>
      <c r="L12" s="54">
        <f>SAM!L12</f>
        <v>159.23233500000001</v>
      </c>
      <c r="M12" s="54">
        <f>SAM!M12</f>
        <v>34.763894999999998</v>
      </c>
      <c r="N12" s="54">
        <f>SAM!N12</f>
        <v>61.447411000000002</v>
      </c>
      <c r="O12" s="54">
        <f>SAM!O12</f>
        <v>15.582894</v>
      </c>
      <c r="P12" s="54">
        <f>SAM!P12</f>
        <v>9.7481580000000001</v>
      </c>
      <c r="Q12" s="54">
        <f>SAM!Q12</f>
        <v>0</v>
      </c>
      <c r="R12" s="54">
        <f>SAM!R12</f>
        <v>0</v>
      </c>
      <c r="S12" s="54">
        <f>SAM!S12</f>
        <v>0</v>
      </c>
      <c r="T12" s="54">
        <f>SAM!T12</f>
        <v>0</v>
      </c>
      <c r="U12" s="54">
        <f>SAM!U12</f>
        <v>0</v>
      </c>
      <c r="V12" s="54">
        <f>SAM!V12</f>
        <v>0</v>
      </c>
      <c r="W12" s="54">
        <f>SAM!W12</f>
        <v>0</v>
      </c>
      <c r="X12" s="54">
        <f>SAM!X12</f>
        <v>0</v>
      </c>
      <c r="Y12" s="54">
        <f>SAM!Y12</f>
        <v>0</v>
      </c>
      <c r="Z12" s="54">
        <f>SAM!Z12</f>
        <v>0</v>
      </c>
      <c r="AA12" s="54">
        <f>SAM!AA12</f>
        <v>0</v>
      </c>
      <c r="AB12" s="54">
        <f>SAM!AB12</f>
        <v>2.7359670244951073</v>
      </c>
      <c r="AC12" s="54">
        <f>SAM!AC12</f>
        <v>22.921644883877459</v>
      </c>
      <c r="AD12" s="54">
        <f>SAM!AD12</f>
        <v>92.184252215422148</v>
      </c>
      <c r="AE12" s="54">
        <f>SAM!AE12</f>
        <v>166.24929377055233</v>
      </c>
      <c r="AF12" s="54">
        <f>SAM!AF12</f>
        <v>86.497738486018392</v>
      </c>
      <c r="AG12" s="54">
        <f>SAM!AG12</f>
        <v>104.05771495117695</v>
      </c>
      <c r="AH12" s="54">
        <f>SAM!AH12</f>
        <v>82.481766861123617</v>
      </c>
      <c r="AI12" s="54">
        <f>SAM!AI12</f>
        <v>113.09720769947029</v>
      </c>
      <c r="AJ12" s="54">
        <f>SAM!AJ12</f>
        <v>144.82854021803524</v>
      </c>
      <c r="AK12" s="54">
        <f>SAM!AK12</f>
        <v>82.790274228255953</v>
      </c>
      <c r="AL12" s="54">
        <f>SAM!AL12</f>
        <v>0</v>
      </c>
      <c r="AM12" s="54">
        <f>SAM!AM12</f>
        <v>0</v>
      </c>
      <c r="AN12" s="54">
        <f>SAM!AN12</f>
        <v>0</v>
      </c>
      <c r="AO12" s="54">
        <f>SAM!AO12</f>
        <v>0</v>
      </c>
      <c r="AP12" s="54">
        <f>SAM!AP12</f>
        <v>0</v>
      </c>
      <c r="AQ12" s="54">
        <f>SAM!AQ12</f>
        <v>0</v>
      </c>
      <c r="AR12" s="54">
        <f>SAM!AR12</f>
        <v>0</v>
      </c>
      <c r="AS12" s="54">
        <f>SAM!AS12</f>
        <v>0</v>
      </c>
      <c r="AT12" s="54">
        <f>SAM!AT12</f>
        <v>0</v>
      </c>
      <c r="AU12" s="54">
        <f>SAM!AU12</f>
        <v>0</v>
      </c>
      <c r="AV12" s="54">
        <f>SAM!AV12</f>
        <v>0</v>
      </c>
      <c r="AW12" s="54">
        <f>SAM!AW12</f>
        <v>0</v>
      </c>
      <c r="AX12" s="54">
        <f>SAM!AX12</f>
        <v>0</v>
      </c>
      <c r="AY12" s="54">
        <f>SAM!AY12</f>
        <v>0</v>
      </c>
      <c r="AZ12" s="54">
        <f>SAM!AZ12</f>
        <v>0</v>
      </c>
      <c r="BA12" s="54">
        <f>SAM!BA12</f>
        <v>0</v>
      </c>
      <c r="BB12" s="54">
        <f>SAM!BB12</f>
        <v>7.7840523869418554</v>
      </c>
      <c r="BC12" s="54">
        <f>SAM!BC12</f>
        <v>42.546065997512997</v>
      </c>
      <c r="BD12" s="54">
        <f>SAM!BD12</f>
        <v>32.085656615545133</v>
      </c>
      <c r="BE12" s="54">
        <f>SAM!BE12</f>
        <v>2588.5156557265004</v>
      </c>
    </row>
    <row r="13" spans="1:57">
      <c r="A13" s="54" t="str">
        <f>SAM!A13</f>
        <v>Education</v>
      </c>
      <c r="B13" s="54">
        <f>SAM!B13</f>
        <v>1.4822E-2</v>
      </c>
      <c r="C13" s="54">
        <f>SAM!C13</f>
        <v>4.0000000000000003E-5</v>
      </c>
      <c r="D13" s="54">
        <f>SAM!D13</f>
        <v>7.5792999999999999E-2</v>
      </c>
      <c r="E13" s="54">
        <f>SAM!E13</f>
        <v>8.7069999999999995E-3</v>
      </c>
      <c r="F13" s="54">
        <f>SAM!F13</f>
        <v>0</v>
      </c>
      <c r="G13" s="54">
        <f>SAM!G13</f>
        <v>5.8688999999999998E-2</v>
      </c>
      <c r="H13" s="54">
        <f>SAM!H13</f>
        <v>5.2926359999999999</v>
      </c>
      <c r="I13" s="54">
        <f>SAM!I13</f>
        <v>2.2047000000000001E-2</v>
      </c>
      <c r="J13" s="54">
        <f>SAM!J13</f>
        <v>7.6757000000000006E-2</v>
      </c>
      <c r="K13" s="54">
        <f>SAM!K13</f>
        <v>7.3159999999999996E-3</v>
      </c>
      <c r="L13" s="54">
        <f>SAM!L13</f>
        <v>0.82132499999999997</v>
      </c>
      <c r="M13" s="54">
        <f>SAM!M13</f>
        <v>9.3311539999999997</v>
      </c>
      <c r="N13" s="54">
        <f>SAM!N13</f>
        <v>9.4320000000000001E-2</v>
      </c>
      <c r="O13" s="54">
        <f>SAM!O13</f>
        <v>1.633338</v>
      </c>
      <c r="P13" s="54">
        <f>SAM!P13</f>
        <v>0</v>
      </c>
      <c r="Q13" s="54">
        <f>SAM!Q13</f>
        <v>0</v>
      </c>
      <c r="R13" s="54">
        <f>SAM!R13</f>
        <v>0</v>
      </c>
      <c r="S13" s="54">
        <f>SAM!S13</f>
        <v>0</v>
      </c>
      <c r="T13" s="54">
        <f>SAM!T13</f>
        <v>0</v>
      </c>
      <c r="U13" s="54">
        <f>SAM!U13</f>
        <v>0</v>
      </c>
      <c r="V13" s="54">
        <f>SAM!V13</f>
        <v>0</v>
      </c>
      <c r="W13" s="54">
        <f>SAM!W13</f>
        <v>0</v>
      </c>
      <c r="X13" s="54">
        <f>SAM!X13</f>
        <v>0</v>
      </c>
      <c r="Y13" s="54">
        <f>SAM!Y13</f>
        <v>0</v>
      </c>
      <c r="Z13" s="54">
        <f>SAM!Z13</f>
        <v>0</v>
      </c>
      <c r="AA13" s="54">
        <f>SAM!AA13</f>
        <v>0</v>
      </c>
      <c r="AB13" s="54">
        <f>SAM!AB13</f>
        <v>1.1286128494348517</v>
      </c>
      <c r="AC13" s="54">
        <f>SAM!AC13</f>
        <v>5.8207639038343961</v>
      </c>
      <c r="AD13" s="54">
        <f>SAM!AD13</f>
        <v>23.384663720575968</v>
      </c>
      <c r="AE13" s="54">
        <f>SAM!AE13</f>
        <v>45.370358400271279</v>
      </c>
      <c r="AF13" s="54">
        <f>SAM!AF13</f>
        <v>25.243056081125598</v>
      </c>
      <c r="AG13" s="54">
        <f>SAM!AG13</f>
        <v>50.777494175491313</v>
      </c>
      <c r="AH13" s="54">
        <f>SAM!AH13</f>
        <v>55.270983345915788</v>
      </c>
      <c r="AI13" s="54">
        <f>SAM!AI13</f>
        <v>75.786390833731161</v>
      </c>
      <c r="AJ13" s="54">
        <f>SAM!AJ13</f>
        <v>97.049522655499928</v>
      </c>
      <c r="AK13" s="54">
        <f>SAM!AK13</f>
        <v>60.92136880222246</v>
      </c>
      <c r="AL13" s="54">
        <f>SAM!AL13</f>
        <v>0</v>
      </c>
      <c r="AM13" s="54">
        <f>SAM!AM13</f>
        <v>0</v>
      </c>
      <c r="AN13" s="54">
        <f>SAM!AN13</f>
        <v>0</v>
      </c>
      <c r="AO13" s="54">
        <f>SAM!AO13</f>
        <v>0</v>
      </c>
      <c r="AP13" s="54">
        <f>SAM!AP13</f>
        <v>0</v>
      </c>
      <c r="AQ13" s="54">
        <f>SAM!AQ13</f>
        <v>0</v>
      </c>
      <c r="AR13" s="54">
        <f>SAM!AR13</f>
        <v>0</v>
      </c>
      <c r="AS13" s="54">
        <f>SAM!AS13</f>
        <v>0</v>
      </c>
      <c r="AT13" s="54">
        <f>SAM!AT13</f>
        <v>0</v>
      </c>
      <c r="AU13" s="54">
        <f>SAM!AU13</f>
        <v>0</v>
      </c>
      <c r="AV13" s="54">
        <f>SAM!AV13</f>
        <v>0</v>
      </c>
      <c r="AW13" s="54">
        <f>SAM!AW13</f>
        <v>0</v>
      </c>
      <c r="AX13" s="54">
        <f>SAM!AX13</f>
        <v>0</v>
      </c>
      <c r="AY13" s="54">
        <f>SAM!AY13</f>
        <v>0</v>
      </c>
      <c r="AZ13" s="54">
        <f>SAM!AZ13</f>
        <v>0</v>
      </c>
      <c r="BA13" s="54">
        <f>SAM!BA13</f>
        <v>0</v>
      </c>
      <c r="BB13" s="54">
        <f>SAM!BB13</f>
        <v>0.34968205408495801</v>
      </c>
      <c r="BC13" s="54">
        <f>SAM!BC13</f>
        <v>1.9112918325424504</v>
      </c>
      <c r="BD13" s="54">
        <f>SAM!BD13</f>
        <v>1.4413801133725916</v>
      </c>
      <c r="BE13" s="54">
        <f>SAM!BE13</f>
        <v>1288.5432666030295</v>
      </c>
    </row>
    <row r="14" spans="1:57">
      <c r="A14" s="54" t="str">
        <f>SAM!A14</f>
        <v>Health</v>
      </c>
      <c r="B14" s="54">
        <f>SAM!B14</f>
        <v>0</v>
      </c>
      <c r="C14" s="54">
        <f>SAM!C14</f>
        <v>0</v>
      </c>
      <c r="D14" s="54">
        <f>SAM!D14</f>
        <v>0</v>
      </c>
      <c r="E14" s="54">
        <f>SAM!E14</f>
        <v>0</v>
      </c>
      <c r="F14" s="54">
        <f>SAM!F14</f>
        <v>0</v>
      </c>
      <c r="G14" s="54">
        <f>SAM!G14</f>
        <v>0</v>
      </c>
      <c r="H14" s="54">
        <f>SAM!H14</f>
        <v>0</v>
      </c>
      <c r="I14" s="54">
        <f>SAM!I14</f>
        <v>0</v>
      </c>
      <c r="J14" s="54">
        <f>SAM!J14</f>
        <v>0</v>
      </c>
      <c r="K14" s="54">
        <f>SAM!K14</f>
        <v>0</v>
      </c>
      <c r="L14" s="54">
        <f>SAM!L14</f>
        <v>9.7400000000000004E-4</v>
      </c>
      <c r="M14" s="54">
        <f>SAM!M14</f>
        <v>0</v>
      </c>
      <c r="N14" s="54">
        <f>SAM!N14</f>
        <v>0.200428</v>
      </c>
      <c r="O14" s="54">
        <f>SAM!O14</f>
        <v>9.3599999999999998E-4</v>
      </c>
      <c r="P14" s="54">
        <f>SAM!P14</f>
        <v>0</v>
      </c>
      <c r="Q14" s="54">
        <f>SAM!Q14</f>
        <v>0</v>
      </c>
      <c r="R14" s="54">
        <f>SAM!R14</f>
        <v>0</v>
      </c>
      <c r="S14" s="54">
        <f>SAM!S14</f>
        <v>0</v>
      </c>
      <c r="T14" s="54">
        <f>SAM!T14</f>
        <v>0</v>
      </c>
      <c r="U14" s="54">
        <f>SAM!U14</f>
        <v>0</v>
      </c>
      <c r="V14" s="54">
        <f>SAM!V14</f>
        <v>0</v>
      </c>
      <c r="W14" s="54">
        <f>SAM!W14</f>
        <v>0</v>
      </c>
      <c r="X14" s="54">
        <f>SAM!X14</f>
        <v>0</v>
      </c>
      <c r="Y14" s="54">
        <f>SAM!Y14</f>
        <v>0</v>
      </c>
      <c r="Z14" s="54">
        <f>SAM!Z14</f>
        <v>0</v>
      </c>
      <c r="AA14" s="54">
        <f>SAM!AA14</f>
        <v>0</v>
      </c>
      <c r="AB14" s="54">
        <f>SAM!AB14</f>
        <v>32.98300530766128</v>
      </c>
      <c r="AC14" s="54">
        <f>SAM!AC14</f>
        <v>0</v>
      </c>
      <c r="AD14" s="54">
        <f>SAM!AD14</f>
        <v>0</v>
      </c>
      <c r="AE14" s="54">
        <f>SAM!AE14</f>
        <v>0</v>
      </c>
      <c r="AF14" s="54">
        <f>SAM!AF14</f>
        <v>0</v>
      </c>
      <c r="AG14" s="54">
        <f>SAM!AG14</f>
        <v>0</v>
      </c>
      <c r="AH14" s="54">
        <f>SAM!AH14</f>
        <v>0</v>
      </c>
      <c r="AI14" s="54">
        <f>SAM!AI14</f>
        <v>0</v>
      </c>
      <c r="AJ14" s="54">
        <f>SAM!AJ14</f>
        <v>0</v>
      </c>
      <c r="AK14" s="54">
        <f>SAM!AK14</f>
        <v>5.0161793964195525</v>
      </c>
      <c r="AL14" s="54">
        <f>SAM!AL14</f>
        <v>0</v>
      </c>
      <c r="AM14" s="54">
        <f>SAM!AM14</f>
        <v>0</v>
      </c>
      <c r="AN14" s="54">
        <f>SAM!AN14</f>
        <v>0</v>
      </c>
      <c r="AO14" s="54">
        <f>SAM!AO14</f>
        <v>0</v>
      </c>
      <c r="AP14" s="54">
        <f>SAM!AP14</f>
        <v>0</v>
      </c>
      <c r="AQ14" s="54">
        <f>SAM!AQ14</f>
        <v>0</v>
      </c>
      <c r="AR14" s="54">
        <f>SAM!AR14</f>
        <v>0</v>
      </c>
      <c r="AS14" s="54">
        <f>SAM!AS14</f>
        <v>0</v>
      </c>
      <c r="AT14" s="54">
        <f>SAM!AT14</f>
        <v>0</v>
      </c>
      <c r="AU14" s="54">
        <f>SAM!AU14</f>
        <v>0</v>
      </c>
      <c r="AV14" s="54">
        <f>SAM!AV14</f>
        <v>0</v>
      </c>
      <c r="AW14" s="54">
        <f>SAM!AW14</f>
        <v>0</v>
      </c>
      <c r="AX14" s="54">
        <f>SAM!AX14</f>
        <v>0</v>
      </c>
      <c r="AY14" s="54">
        <f>SAM!AY14</f>
        <v>0</v>
      </c>
      <c r="AZ14" s="54">
        <f>SAM!AZ14</f>
        <v>0</v>
      </c>
      <c r="BA14" s="54">
        <f>SAM!BA14</f>
        <v>0</v>
      </c>
      <c r="BB14" s="54">
        <f>SAM!BB14</f>
        <v>2.2753700303012978E-2</v>
      </c>
      <c r="BC14" s="54">
        <f>SAM!BC14</f>
        <v>0.12436715307872619</v>
      </c>
      <c r="BD14" s="54">
        <f>SAM!BD14</f>
        <v>9.3790146618260822E-2</v>
      </c>
      <c r="BE14" s="54">
        <f>SAM!BE14</f>
        <v>1805.863033703972</v>
      </c>
    </row>
    <row r="15" spans="1:57">
      <c r="A15" s="54" t="str">
        <f>SAM!A15</f>
        <v>Arts</v>
      </c>
      <c r="B15" s="54">
        <f>SAM!B15</f>
        <v>8.0040000000000007E-3</v>
      </c>
      <c r="C15" s="54">
        <f>SAM!C15</f>
        <v>2.3538E-2</v>
      </c>
      <c r="D15" s="54">
        <f>SAM!D15</f>
        <v>0.231266</v>
      </c>
      <c r="E15" s="54">
        <f>SAM!E15</f>
        <v>0.23707400000000001</v>
      </c>
      <c r="F15" s="54">
        <f>SAM!F15</f>
        <v>2.9073000000000002E-2</v>
      </c>
      <c r="G15" s="54">
        <f>SAM!G15</f>
        <v>1.2436799999999999</v>
      </c>
      <c r="H15" s="54">
        <f>SAM!H15</f>
        <v>3.3831609999999999</v>
      </c>
      <c r="I15" s="54">
        <f>SAM!I15</f>
        <v>0.39802799999999999</v>
      </c>
      <c r="J15" s="54">
        <f>SAM!J15</f>
        <v>9.9310139999999993</v>
      </c>
      <c r="K15" s="54">
        <f>SAM!K15</f>
        <v>1.304386</v>
      </c>
      <c r="L15" s="54">
        <f>SAM!L15</f>
        <v>10.116478000000001</v>
      </c>
      <c r="M15" s="54">
        <f>SAM!M15</f>
        <v>4.9390859999999996</v>
      </c>
      <c r="N15" s="54">
        <f>SAM!N15</f>
        <v>1.8943540000000001</v>
      </c>
      <c r="O15" s="54">
        <f>SAM!O15</f>
        <v>28.211914</v>
      </c>
      <c r="P15" s="54">
        <f>SAM!P15</f>
        <v>0.78290400000000004</v>
      </c>
      <c r="Q15" s="54">
        <f>SAM!Q15</f>
        <v>0</v>
      </c>
      <c r="R15" s="54">
        <f>SAM!R15</f>
        <v>0</v>
      </c>
      <c r="S15" s="54">
        <f>SAM!S15</f>
        <v>0</v>
      </c>
      <c r="T15" s="54">
        <f>SAM!T15</f>
        <v>0</v>
      </c>
      <c r="U15" s="54">
        <f>SAM!U15</f>
        <v>0</v>
      </c>
      <c r="V15" s="54">
        <f>SAM!V15</f>
        <v>0</v>
      </c>
      <c r="W15" s="54">
        <f>SAM!W15</f>
        <v>0</v>
      </c>
      <c r="X15" s="54">
        <f>SAM!X15</f>
        <v>0</v>
      </c>
      <c r="Y15" s="54">
        <f>SAM!Y15</f>
        <v>0</v>
      </c>
      <c r="Z15" s="54">
        <f>SAM!Z15</f>
        <v>0</v>
      </c>
      <c r="AA15" s="54">
        <f>SAM!AA15</f>
        <v>0</v>
      </c>
      <c r="AB15" s="54">
        <f>SAM!AB15</f>
        <v>2.0542751795763752</v>
      </c>
      <c r="AC15" s="54">
        <f>SAM!AC15</f>
        <v>1.8695274315225703</v>
      </c>
      <c r="AD15" s="54">
        <f>SAM!AD15</f>
        <v>7.1523462364978103</v>
      </c>
      <c r="AE15" s="54">
        <f>SAM!AE15</f>
        <v>13.056474684029396</v>
      </c>
      <c r="AF15" s="54">
        <f>SAM!AF15</f>
        <v>8.6503529427074799</v>
      </c>
      <c r="AG15" s="54">
        <f>SAM!AG15</f>
        <v>16.769104374879337</v>
      </c>
      <c r="AH15" s="54">
        <f>SAM!AH15</f>
        <v>21.545602104642313</v>
      </c>
      <c r="AI15" s="54">
        <f>SAM!AI15</f>
        <v>29.542855559716926</v>
      </c>
      <c r="AJ15" s="54">
        <f>SAM!AJ15</f>
        <v>37.831621516149923</v>
      </c>
      <c r="AK15" s="54">
        <f>SAM!AK15</f>
        <v>19.234369756686768</v>
      </c>
      <c r="AL15" s="54">
        <f>SAM!AL15</f>
        <v>0</v>
      </c>
      <c r="AM15" s="54">
        <f>SAM!AM15</f>
        <v>0</v>
      </c>
      <c r="AN15" s="54">
        <f>SAM!AN15</f>
        <v>0</v>
      </c>
      <c r="AO15" s="54">
        <f>SAM!AO15</f>
        <v>0</v>
      </c>
      <c r="AP15" s="54">
        <f>SAM!AP15</f>
        <v>0</v>
      </c>
      <c r="AQ15" s="54">
        <f>SAM!AQ15</f>
        <v>0</v>
      </c>
      <c r="AR15" s="54">
        <f>SAM!AR15</f>
        <v>0</v>
      </c>
      <c r="AS15" s="54">
        <f>SAM!AS15</f>
        <v>0</v>
      </c>
      <c r="AT15" s="54">
        <f>SAM!AT15</f>
        <v>0</v>
      </c>
      <c r="AU15" s="54">
        <f>SAM!AU15</f>
        <v>0</v>
      </c>
      <c r="AV15" s="54">
        <f>SAM!AV15</f>
        <v>0</v>
      </c>
      <c r="AW15" s="54">
        <f>SAM!AW15</f>
        <v>0</v>
      </c>
      <c r="AX15" s="54">
        <f>SAM!AX15</f>
        <v>0</v>
      </c>
      <c r="AY15" s="54">
        <f>SAM!AY15</f>
        <v>0</v>
      </c>
      <c r="AZ15" s="54">
        <f>SAM!AZ15</f>
        <v>0</v>
      </c>
      <c r="BA15" s="54">
        <f>SAM!BA15</f>
        <v>0</v>
      </c>
      <c r="BB15" s="54">
        <f>SAM!BB15</f>
        <v>0.46684201497913214</v>
      </c>
      <c r="BC15" s="54">
        <f>SAM!BC15</f>
        <v>2.5516646333257098</v>
      </c>
      <c r="BD15" s="54">
        <f>SAM!BD15</f>
        <v>1.9243103516951574</v>
      </c>
      <c r="BE15" s="54">
        <f>SAM!BE15</f>
        <v>245.16955291819588</v>
      </c>
    </row>
    <row r="16" spans="1:57">
      <c r="A16" s="54" t="str">
        <f>SAM!A16</f>
        <v>Organizations</v>
      </c>
      <c r="B16" s="54">
        <f>SAM!B16</f>
        <v>0</v>
      </c>
      <c r="C16" s="54">
        <f>SAM!C16</f>
        <v>0</v>
      </c>
      <c r="D16" s="54">
        <f>SAM!D16</f>
        <v>0</v>
      </c>
      <c r="E16" s="54">
        <f>SAM!E16</f>
        <v>0</v>
      </c>
      <c r="F16" s="54">
        <f>SAM!F16</f>
        <v>0</v>
      </c>
      <c r="G16" s="54">
        <f>SAM!G16</f>
        <v>0</v>
      </c>
      <c r="H16" s="54">
        <f>SAM!H16</f>
        <v>1.2E-5</v>
      </c>
      <c r="I16" s="54">
        <f>SAM!I16</f>
        <v>0</v>
      </c>
      <c r="J16" s="54">
        <f>SAM!J16</f>
        <v>0</v>
      </c>
      <c r="K16" s="54">
        <f>SAM!K16</f>
        <v>0</v>
      </c>
      <c r="L16" s="54">
        <f>SAM!L16</f>
        <v>0</v>
      </c>
      <c r="M16" s="54">
        <f>SAM!M16</f>
        <v>0</v>
      </c>
      <c r="N16" s="54">
        <f>SAM!N16</f>
        <v>0</v>
      </c>
      <c r="O16" s="54">
        <f>SAM!O16</f>
        <v>0</v>
      </c>
      <c r="P16" s="54">
        <f>SAM!P16</f>
        <v>0</v>
      </c>
      <c r="Q16" s="54">
        <f>SAM!Q16</f>
        <v>0</v>
      </c>
      <c r="R16" s="54">
        <f>SAM!R16</f>
        <v>0</v>
      </c>
      <c r="S16" s="54">
        <f>SAM!S16</f>
        <v>0</v>
      </c>
      <c r="T16" s="54">
        <f>SAM!T16</f>
        <v>0</v>
      </c>
      <c r="U16" s="54">
        <f>SAM!U16</f>
        <v>0</v>
      </c>
      <c r="V16" s="54">
        <f>SAM!V16</f>
        <v>0</v>
      </c>
      <c r="W16" s="54">
        <f>SAM!W16</f>
        <v>0</v>
      </c>
      <c r="X16" s="54">
        <f>SAM!X16</f>
        <v>0</v>
      </c>
      <c r="Y16" s="54">
        <f>SAM!Y16</f>
        <v>0</v>
      </c>
      <c r="Z16" s="54">
        <f>SAM!Z16</f>
        <v>0</v>
      </c>
      <c r="AA16" s="54">
        <f>SAM!AA16</f>
        <v>0</v>
      </c>
      <c r="AB16" s="54">
        <f>SAM!AB16</f>
        <v>7.2610699338220543</v>
      </c>
      <c r="AC16" s="54">
        <f>SAM!AC16</f>
        <v>1.7383520734810685</v>
      </c>
      <c r="AD16" s="54">
        <f>SAM!AD16</f>
        <v>5.1650254682059984</v>
      </c>
      <c r="AE16" s="54">
        <f>SAM!AE16</f>
        <v>15.947508571197009</v>
      </c>
      <c r="AF16" s="54">
        <f>SAM!AF16</f>
        <v>10.622951009493297</v>
      </c>
      <c r="AG16" s="54">
        <f>SAM!AG16</f>
        <v>28.081907221355262</v>
      </c>
      <c r="AH16" s="54">
        <f>SAM!AH16</f>
        <v>45.372400134020126</v>
      </c>
      <c r="AI16" s="54">
        <f>SAM!AI16</f>
        <v>62.213676447757912</v>
      </c>
      <c r="AJ16" s="54">
        <f>SAM!AJ16</f>
        <v>79.668818850157123</v>
      </c>
      <c r="AK16" s="54">
        <f>SAM!AK16</f>
        <v>3.4781548918325877</v>
      </c>
      <c r="AL16" s="54">
        <f>SAM!AL16</f>
        <v>0</v>
      </c>
      <c r="AM16" s="54">
        <f>SAM!AM16</f>
        <v>0</v>
      </c>
      <c r="AN16" s="54">
        <f>SAM!AN16</f>
        <v>0</v>
      </c>
      <c r="AO16" s="54">
        <f>SAM!AO16</f>
        <v>0</v>
      </c>
      <c r="AP16" s="54">
        <f>SAM!AP16</f>
        <v>0</v>
      </c>
      <c r="AQ16" s="54">
        <f>SAM!AQ16</f>
        <v>0</v>
      </c>
      <c r="AR16" s="54">
        <f>SAM!AR16</f>
        <v>0</v>
      </c>
      <c r="AS16" s="54">
        <f>SAM!AS16</f>
        <v>0</v>
      </c>
      <c r="AT16" s="54">
        <f>SAM!AT16</f>
        <v>0</v>
      </c>
      <c r="AU16" s="54">
        <f>SAM!AU16</f>
        <v>0</v>
      </c>
      <c r="AV16" s="54">
        <f>SAM!AV16</f>
        <v>0</v>
      </c>
      <c r="AW16" s="54">
        <f>SAM!AW16</f>
        <v>0</v>
      </c>
      <c r="AX16" s="54">
        <f>SAM!AX16</f>
        <v>0</v>
      </c>
      <c r="AY16" s="54">
        <f>SAM!AY16</f>
        <v>0</v>
      </c>
      <c r="AZ16" s="54">
        <f>SAM!AZ16</f>
        <v>0</v>
      </c>
      <c r="BA16" s="54">
        <f>SAM!BA16</f>
        <v>0</v>
      </c>
      <c r="BB16" s="54">
        <f>SAM!BB16</f>
        <v>3.7042730547138532E-4</v>
      </c>
      <c r="BC16" s="54">
        <f>SAM!BC16</f>
        <v>2.0246812074781314E-3</v>
      </c>
      <c r="BD16" s="54">
        <f>SAM!BD16</f>
        <v>1.5268914870504831E-3</v>
      </c>
      <c r="BE16" s="54">
        <f>SAM!BE16</f>
        <v>279.72265661055667</v>
      </c>
    </row>
    <row r="17" spans="1:57">
      <c r="A17" s="54" t="str">
        <f>SAM!A17</f>
        <v>HS1</v>
      </c>
      <c r="B17" s="54">
        <f>SAM!B17</f>
        <v>0</v>
      </c>
      <c r="C17" s="54">
        <f>SAM!C17</f>
        <v>0</v>
      </c>
      <c r="D17" s="54">
        <f>SAM!D17</f>
        <v>0</v>
      </c>
      <c r="E17" s="54">
        <f>SAM!E17</f>
        <v>0</v>
      </c>
      <c r="F17" s="54">
        <f>SAM!F17</f>
        <v>0</v>
      </c>
      <c r="G17" s="54">
        <f>SAM!G17</f>
        <v>0</v>
      </c>
      <c r="H17" s="54">
        <f>SAM!H17</f>
        <v>0</v>
      </c>
      <c r="I17" s="54">
        <f>SAM!I17</f>
        <v>0</v>
      </c>
      <c r="J17" s="54">
        <f>SAM!J17</f>
        <v>0</v>
      </c>
      <c r="K17" s="54">
        <f>SAM!K17</f>
        <v>0</v>
      </c>
      <c r="L17" s="54">
        <f>SAM!L17</f>
        <v>0</v>
      </c>
      <c r="M17" s="54">
        <f>SAM!M17</f>
        <v>0</v>
      </c>
      <c r="N17" s="54">
        <f>SAM!N17</f>
        <v>0</v>
      </c>
      <c r="O17" s="54">
        <f>SAM!O17</f>
        <v>0</v>
      </c>
      <c r="P17" s="54">
        <f>SAM!P17</f>
        <v>0</v>
      </c>
      <c r="Q17" s="54">
        <f>SAM!Q17</f>
        <v>0</v>
      </c>
      <c r="R17" s="54">
        <f>SAM!R17</f>
        <v>0</v>
      </c>
      <c r="S17" s="54">
        <f>SAM!S17</f>
        <v>0</v>
      </c>
      <c r="T17" s="54">
        <f>SAM!T17</f>
        <v>0</v>
      </c>
      <c r="U17" s="54">
        <f>SAM!U17</f>
        <v>0</v>
      </c>
      <c r="V17" s="54">
        <f>SAM!V17</f>
        <v>0</v>
      </c>
      <c r="W17" s="54">
        <f>SAM!W17</f>
        <v>0</v>
      </c>
      <c r="X17" s="54">
        <f>SAM!X17</f>
        <v>0</v>
      </c>
      <c r="Y17" s="54">
        <f>SAM!Y17</f>
        <v>0</v>
      </c>
      <c r="Z17" s="54">
        <f>SAM!Z17</f>
        <v>0</v>
      </c>
      <c r="AA17" s="54">
        <f>SAM!AA17</f>
        <v>0</v>
      </c>
      <c r="AB17" s="54">
        <f>SAM!AB17</f>
        <v>3.5211020171739147</v>
      </c>
      <c r="AC17" s="54">
        <f>SAM!AC17</f>
        <v>9.508838470985312</v>
      </c>
      <c r="AD17" s="54">
        <f>SAM!AD17</f>
        <v>35.553771692439753</v>
      </c>
      <c r="AE17" s="54">
        <f>SAM!AE17</f>
        <v>66.596880989945362</v>
      </c>
      <c r="AF17" s="54">
        <f>SAM!AF17</f>
        <v>128.96715516427463</v>
      </c>
      <c r="AG17" s="54">
        <f>SAM!AG17</f>
        <v>230.37685377981643</v>
      </c>
      <c r="AH17" s="54">
        <f>SAM!AH17</f>
        <v>260.90493925488084</v>
      </c>
      <c r="AI17" s="54">
        <f>SAM!AI17</f>
        <v>357.74720074705857</v>
      </c>
      <c r="AJ17" s="54">
        <f>SAM!AJ17</f>
        <v>458.11934788342535</v>
      </c>
      <c r="AK17" s="54">
        <f>SAM!AK17</f>
        <v>0</v>
      </c>
      <c r="AL17" s="54">
        <f>SAM!AL17</f>
        <v>0</v>
      </c>
      <c r="AM17" s="54">
        <f>SAM!AM17</f>
        <v>0</v>
      </c>
      <c r="AN17" s="54">
        <f>SAM!AN17</f>
        <v>0</v>
      </c>
      <c r="AO17" s="54">
        <f>SAM!AO17</f>
        <v>0</v>
      </c>
      <c r="AP17" s="54">
        <f>SAM!AP17</f>
        <v>0</v>
      </c>
      <c r="AQ17" s="54">
        <f>SAM!AQ17</f>
        <v>0</v>
      </c>
      <c r="AR17" s="54">
        <f>SAM!AR17</f>
        <v>0</v>
      </c>
      <c r="AS17" s="54">
        <f>SAM!AS17</f>
        <v>0</v>
      </c>
      <c r="AT17" s="54">
        <f>SAM!AT17</f>
        <v>0</v>
      </c>
      <c r="AU17" s="54">
        <f>SAM!AU17</f>
        <v>0</v>
      </c>
      <c r="AV17" s="54">
        <f>SAM!AV17</f>
        <v>0</v>
      </c>
      <c r="AW17" s="54">
        <f>SAM!AW17</f>
        <v>0</v>
      </c>
      <c r="AX17" s="54">
        <f>SAM!AX17</f>
        <v>0</v>
      </c>
      <c r="AY17" s="54">
        <f>SAM!AY17</f>
        <v>0</v>
      </c>
      <c r="AZ17" s="54">
        <f>SAM!AZ17</f>
        <v>0</v>
      </c>
      <c r="BA17" s="54">
        <f>SAM!BA17</f>
        <v>0</v>
      </c>
      <c r="BB17" s="54">
        <f>SAM!BB17</f>
        <v>0</v>
      </c>
      <c r="BC17" s="54">
        <f>SAM!BC17</f>
        <v>0</v>
      </c>
      <c r="BD17" s="54">
        <f>SAM!BD17</f>
        <v>0</v>
      </c>
      <c r="BE17" s="54">
        <f>SAM!BE17</f>
        <v>0</v>
      </c>
    </row>
    <row r="18" spans="1:57">
      <c r="A18" s="54" t="str">
        <f>SAM!A18</f>
        <v>L1</v>
      </c>
      <c r="B18" s="54">
        <f>SAM!B18</f>
        <v>0</v>
      </c>
      <c r="C18" s="54">
        <f>SAM!C18</f>
        <v>0</v>
      </c>
      <c r="D18" s="54">
        <f>SAM!D18</f>
        <v>0</v>
      </c>
      <c r="E18" s="54">
        <f>SAM!E18</f>
        <v>10.20356</v>
      </c>
      <c r="F18" s="54">
        <f>SAM!F18</f>
        <v>0</v>
      </c>
      <c r="G18" s="54">
        <f>SAM!G18</f>
        <v>3.7244000000000002</v>
      </c>
      <c r="H18" s="54">
        <f>SAM!H18</f>
        <v>104.73941000000001</v>
      </c>
      <c r="I18" s="54">
        <f>SAM!I18</f>
        <v>5.0152999999999999</v>
      </c>
      <c r="J18" s="54">
        <f>SAM!J18</f>
        <v>7.4591599999999998</v>
      </c>
      <c r="K18" s="54">
        <f>SAM!K18</f>
        <v>4.5452000000000004</v>
      </c>
      <c r="L18" s="54">
        <f>SAM!L18</f>
        <v>57.809950000000001</v>
      </c>
      <c r="M18" s="54">
        <f>SAM!M18</f>
        <v>22.570930000000001</v>
      </c>
      <c r="N18" s="54">
        <f>SAM!N18</f>
        <v>16.652000000000001</v>
      </c>
      <c r="O18" s="54">
        <f>SAM!O18</f>
        <v>23.78567</v>
      </c>
      <c r="P18" s="54">
        <f>SAM!P18</f>
        <v>8.4358400000000007</v>
      </c>
      <c r="Q18" s="54">
        <f>SAM!Q18</f>
        <v>0</v>
      </c>
      <c r="R18" s="54">
        <f>SAM!R18</f>
        <v>0</v>
      </c>
      <c r="S18" s="54">
        <f>SAM!S18</f>
        <v>0</v>
      </c>
      <c r="T18" s="54">
        <f>SAM!T18</f>
        <v>0</v>
      </c>
      <c r="U18" s="54">
        <f>SAM!U18</f>
        <v>0</v>
      </c>
      <c r="V18" s="54">
        <f>SAM!V18</f>
        <v>0</v>
      </c>
      <c r="W18" s="54">
        <f>SAM!W18</f>
        <v>0</v>
      </c>
      <c r="X18" s="54">
        <f>SAM!X18</f>
        <v>0</v>
      </c>
      <c r="Y18" s="54">
        <f>SAM!Y18</f>
        <v>0</v>
      </c>
      <c r="Z18" s="54">
        <f>SAM!Z18</f>
        <v>0</v>
      </c>
      <c r="AA18" s="54">
        <f>SAM!AA18</f>
        <v>0</v>
      </c>
      <c r="AB18" s="54">
        <f>SAM!AB18</f>
        <v>0</v>
      </c>
      <c r="AC18" s="54">
        <f>SAM!AC18</f>
        <v>0</v>
      </c>
      <c r="AD18" s="54">
        <f>SAM!AD18</f>
        <v>0</v>
      </c>
      <c r="AE18" s="54">
        <f>SAM!AE18</f>
        <v>0</v>
      </c>
      <c r="AF18" s="54">
        <f>SAM!AF18</f>
        <v>0</v>
      </c>
      <c r="AG18" s="54">
        <f>SAM!AG18</f>
        <v>0</v>
      </c>
      <c r="AH18" s="54">
        <f>SAM!AH18</f>
        <v>0</v>
      </c>
      <c r="AI18" s="54">
        <f>SAM!AI18</f>
        <v>0</v>
      </c>
      <c r="AJ18" s="54">
        <f>SAM!AJ18</f>
        <v>0</v>
      </c>
      <c r="AK18" s="54">
        <f>SAM!AK18</f>
        <v>0</v>
      </c>
      <c r="AL18" s="54">
        <f>SAM!AL18</f>
        <v>0</v>
      </c>
      <c r="AM18" s="54">
        <f>SAM!AM18</f>
        <v>0</v>
      </c>
      <c r="AN18" s="54">
        <f>SAM!AN18</f>
        <v>0</v>
      </c>
      <c r="AO18" s="54">
        <f>SAM!AO18</f>
        <v>0</v>
      </c>
      <c r="AP18" s="54">
        <f>SAM!AP18</f>
        <v>0</v>
      </c>
      <c r="AQ18" s="54">
        <f>SAM!AQ18</f>
        <v>0</v>
      </c>
      <c r="AR18" s="54">
        <f>SAM!AR18</f>
        <v>0</v>
      </c>
      <c r="AS18" s="54">
        <f>SAM!AS18</f>
        <v>0</v>
      </c>
      <c r="AT18" s="54">
        <f>SAM!AT18</f>
        <v>0</v>
      </c>
      <c r="AU18" s="54">
        <f>SAM!AU18</f>
        <v>0</v>
      </c>
      <c r="AV18" s="54">
        <f>SAM!AV18</f>
        <v>0</v>
      </c>
      <c r="AW18" s="54">
        <f>SAM!AW18</f>
        <v>0</v>
      </c>
      <c r="AX18" s="54">
        <f>SAM!AX18</f>
        <v>0</v>
      </c>
      <c r="AY18" s="54">
        <f>SAM!AY18</f>
        <v>0</v>
      </c>
      <c r="AZ18" s="54">
        <f>SAM!AZ18</f>
        <v>0</v>
      </c>
      <c r="BA18" s="54">
        <f>SAM!BA18</f>
        <v>0</v>
      </c>
      <c r="BB18" s="54">
        <f>SAM!BB18</f>
        <v>2.217981188039563</v>
      </c>
      <c r="BC18" s="54">
        <f>SAM!BC18</f>
        <v>12.123039429420844</v>
      </c>
      <c r="BD18" s="54">
        <f>SAM!BD18</f>
        <v>9.1424593825395934</v>
      </c>
      <c r="BE18" s="54">
        <f>SAM!BE18</f>
        <v>0</v>
      </c>
    </row>
    <row r="19" spans="1:57">
      <c r="A19" s="54" t="str">
        <f>SAM!A19</f>
        <v>L2</v>
      </c>
      <c r="B19" s="54">
        <f>SAM!B19</f>
        <v>0</v>
      </c>
      <c r="C19" s="54">
        <f>SAM!C19</f>
        <v>0.80300000000000005</v>
      </c>
      <c r="D19" s="54">
        <f>SAM!D19</f>
        <v>0</v>
      </c>
      <c r="E19" s="54">
        <f>SAM!E19</f>
        <v>16.313800000000001</v>
      </c>
      <c r="F19" s="54">
        <f>SAM!F19</f>
        <v>0</v>
      </c>
      <c r="G19" s="54">
        <f>SAM!G19</f>
        <v>12.0764</v>
      </c>
      <c r="H19" s="54">
        <f>SAM!H19</f>
        <v>124.87139999999999</v>
      </c>
      <c r="I19" s="54">
        <f>SAM!I19</f>
        <v>5.4425999999999997</v>
      </c>
      <c r="J19" s="54">
        <f>SAM!J19</f>
        <v>6.2750000000000004</v>
      </c>
      <c r="K19" s="54">
        <f>SAM!K19</f>
        <v>7.7923</v>
      </c>
      <c r="L19" s="54">
        <f>SAM!L19</f>
        <v>58.516100000000002</v>
      </c>
      <c r="M19" s="54">
        <f>SAM!M19</f>
        <v>31.925699999999999</v>
      </c>
      <c r="N19" s="54">
        <f>SAM!N19</f>
        <v>34.895800000000001</v>
      </c>
      <c r="O19" s="54">
        <f>SAM!O19</f>
        <v>9.6609999999999996</v>
      </c>
      <c r="P19" s="54">
        <f>SAM!P19</f>
        <v>4.7423999999999999</v>
      </c>
      <c r="Q19" s="54">
        <f>SAM!Q19</f>
        <v>0</v>
      </c>
      <c r="R19" s="54">
        <f>SAM!R19</f>
        <v>0</v>
      </c>
      <c r="S19" s="54">
        <f>SAM!S19</f>
        <v>0</v>
      </c>
      <c r="T19" s="54">
        <f>SAM!T19</f>
        <v>0</v>
      </c>
      <c r="U19" s="54">
        <f>SAM!U19</f>
        <v>0</v>
      </c>
      <c r="V19" s="54">
        <f>SAM!V19</f>
        <v>0</v>
      </c>
      <c r="W19" s="54">
        <f>SAM!W19</f>
        <v>0</v>
      </c>
      <c r="X19" s="54">
        <f>SAM!X19</f>
        <v>0</v>
      </c>
      <c r="Y19" s="54">
        <f>SAM!Y19</f>
        <v>0</v>
      </c>
      <c r="Z19" s="54">
        <f>SAM!Z19</f>
        <v>0</v>
      </c>
      <c r="AA19" s="54">
        <f>SAM!AA19</f>
        <v>0</v>
      </c>
      <c r="AB19" s="54">
        <f>SAM!AB19</f>
        <v>0</v>
      </c>
      <c r="AC19" s="54">
        <f>SAM!AC19</f>
        <v>0</v>
      </c>
      <c r="AD19" s="54">
        <f>SAM!AD19</f>
        <v>0</v>
      </c>
      <c r="AE19" s="54">
        <f>SAM!AE19</f>
        <v>0</v>
      </c>
      <c r="AF19" s="54">
        <f>SAM!AF19</f>
        <v>0</v>
      </c>
      <c r="AG19" s="54">
        <f>SAM!AG19</f>
        <v>0</v>
      </c>
      <c r="AH19" s="54">
        <f>SAM!AH19</f>
        <v>0</v>
      </c>
      <c r="AI19" s="54">
        <f>SAM!AI19</f>
        <v>0</v>
      </c>
      <c r="AJ19" s="54">
        <f>SAM!AJ19</f>
        <v>0</v>
      </c>
      <c r="AK19" s="54">
        <f>SAM!AK19</f>
        <v>0</v>
      </c>
      <c r="AL19" s="54">
        <f>SAM!AL19</f>
        <v>0</v>
      </c>
      <c r="AM19" s="54">
        <f>SAM!AM19</f>
        <v>0</v>
      </c>
      <c r="AN19" s="54">
        <f>SAM!AN19</f>
        <v>0</v>
      </c>
      <c r="AO19" s="54">
        <f>SAM!AO19</f>
        <v>0</v>
      </c>
      <c r="AP19" s="54">
        <f>SAM!AP19</f>
        <v>0</v>
      </c>
      <c r="AQ19" s="54">
        <f>SAM!AQ19</f>
        <v>0</v>
      </c>
      <c r="AR19" s="54">
        <f>SAM!AR19</f>
        <v>0</v>
      </c>
      <c r="AS19" s="54">
        <f>SAM!AS19</f>
        <v>0</v>
      </c>
      <c r="AT19" s="54">
        <f>SAM!AT19</f>
        <v>0</v>
      </c>
      <c r="AU19" s="54">
        <f>SAM!AU19</f>
        <v>0</v>
      </c>
      <c r="AV19" s="54">
        <f>SAM!AV19</f>
        <v>0</v>
      </c>
      <c r="AW19" s="54">
        <f>SAM!AW19</f>
        <v>0</v>
      </c>
      <c r="AX19" s="54">
        <f>SAM!AX19</f>
        <v>0</v>
      </c>
      <c r="AY19" s="54">
        <f>SAM!AY19</f>
        <v>0</v>
      </c>
      <c r="AZ19" s="54">
        <f>SAM!AZ19</f>
        <v>0</v>
      </c>
      <c r="BA19" s="54">
        <f>SAM!BA19</f>
        <v>0</v>
      </c>
      <c r="BB19" s="54">
        <f>SAM!BB19</f>
        <v>5.2363894803041564</v>
      </c>
      <c r="BC19" s="54">
        <f>SAM!BC19</f>
        <v>28.621052549882794</v>
      </c>
      <c r="BD19" s="54">
        <f>SAM!BD19</f>
        <v>21.584257969813049</v>
      </c>
      <c r="BE19" s="54">
        <f>SAM!BE19</f>
        <v>0</v>
      </c>
    </row>
    <row r="20" spans="1:57">
      <c r="A20" s="54" t="str">
        <f>SAM!A20</f>
        <v>L3</v>
      </c>
      <c r="B20" s="54">
        <f>SAM!B20</f>
        <v>3.9750000000000001</v>
      </c>
      <c r="C20" s="54">
        <f>SAM!C20</f>
        <v>0</v>
      </c>
      <c r="D20" s="54">
        <f>SAM!D20</f>
        <v>0</v>
      </c>
      <c r="E20" s="54">
        <f>SAM!E20</f>
        <v>86.492800000000003</v>
      </c>
      <c r="F20" s="54">
        <f>SAM!F20</f>
        <v>4.9812000000000003</v>
      </c>
      <c r="G20" s="54">
        <f>SAM!G20</f>
        <v>25.288</v>
      </c>
      <c r="H20" s="54">
        <f>SAM!H20</f>
        <v>214.25659999999999</v>
      </c>
      <c r="I20" s="54">
        <f>SAM!I20</f>
        <v>18.497599999999998</v>
      </c>
      <c r="J20" s="54">
        <f>SAM!J20</f>
        <v>11.6449</v>
      </c>
      <c r="K20" s="54">
        <f>SAM!K20</f>
        <v>55.590600000000002</v>
      </c>
      <c r="L20" s="54">
        <f>SAM!L20</f>
        <v>217.01</v>
      </c>
      <c r="M20" s="54">
        <f>SAM!M20</f>
        <v>62.921300000000002</v>
      </c>
      <c r="N20" s="54">
        <f>SAM!N20</f>
        <v>120.1116</v>
      </c>
      <c r="O20" s="54">
        <f>SAM!O20</f>
        <v>46.104799999999997</v>
      </c>
      <c r="P20" s="54">
        <f>SAM!P20</f>
        <v>16.283999999999999</v>
      </c>
      <c r="Q20" s="54">
        <f>SAM!Q20</f>
        <v>0</v>
      </c>
      <c r="R20" s="54">
        <f>SAM!R20</f>
        <v>0</v>
      </c>
      <c r="S20" s="54">
        <f>SAM!S20</f>
        <v>0</v>
      </c>
      <c r="T20" s="54">
        <f>SAM!T20</f>
        <v>0</v>
      </c>
      <c r="U20" s="54">
        <f>SAM!U20</f>
        <v>0</v>
      </c>
      <c r="V20" s="54">
        <f>SAM!V20</f>
        <v>0</v>
      </c>
      <c r="W20" s="54">
        <f>SAM!W20</f>
        <v>0</v>
      </c>
      <c r="X20" s="54">
        <f>SAM!X20</f>
        <v>0</v>
      </c>
      <c r="Y20" s="54">
        <f>SAM!Y20</f>
        <v>0</v>
      </c>
      <c r="Z20" s="54">
        <f>SAM!Z20</f>
        <v>0</v>
      </c>
      <c r="AA20" s="54">
        <f>SAM!AA20</f>
        <v>0</v>
      </c>
      <c r="AB20" s="54">
        <f>SAM!AB20</f>
        <v>0</v>
      </c>
      <c r="AC20" s="54">
        <f>SAM!AC20</f>
        <v>0</v>
      </c>
      <c r="AD20" s="54">
        <f>SAM!AD20</f>
        <v>0</v>
      </c>
      <c r="AE20" s="54">
        <f>SAM!AE20</f>
        <v>0</v>
      </c>
      <c r="AF20" s="54">
        <f>SAM!AF20</f>
        <v>0</v>
      </c>
      <c r="AG20" s="54">
        <f>SAM!AG20</f>
        <v>0</v>
      </c>
      <c r="AH20" s="54">
        <f>SAM!AH20</f>
        <v>0</v>
      </c>
      <c r="AI20" s="54">
        <f>SAM!AI20</f>
        <v>0</v>
      </c>
      <c r="AJ20" s="54">
        <f>SAM!AJ20</f>
        <v>0</v>
      </c>
      <c r="AK20" s="54">
        <f>SAM!AK20</f>
        <v>0</v>
      </c>
      <c r="AL20" s="54">
        <f>SAM!AL20</f>
        <v>0</v>
      </c>
      <c r="AM20" s="54">
        <f>SAM!AM20</f>
        <v>0</v>
      </c>
      <c r="AN20" s="54">
        <f>SAM!AN20</f>
        <v>0</v>
      </c>
      <c r="AO20" s="54">
        <f>SAM!AO20</f>
        <v>0</v>
      </c>
      <c r="AP20" s="54">
        <f>SAM!AP20</f>
        <v>0</v>
      </c>
      <c r="AQ20" s="54">
        <f>SAM!AQ20</f>
        <v>0</v>
      </c>
      <c r="AR20" s="54">
        <f>SAM!AR20</f>
        <v>0</v>
      </c>
      <c r="AS20" s="54">
        <f>SAM!AS20</f>
        <v>0</v>
      </c>
      <c r="AT20" s="54">
        <f>SAM!AT20</f>
        <v>0</v>
      </c>
      <c r="AU20" s="54">
        <f>SAM!AU20</f>
        <v>0</v>
      </c>
      <c r="AV20" s="54">
        <f>SAM!AV20</f>
        <v>0</v>
      </c>
      <c r="AW20" s="54">
        <f>SAM!AW20</f>
        <v>0</v>
      </c>
      <c r="AX20" s="54">
        <f>SAM!AX20</f>
        <v>0</v>
      </c>
      <c r="AY20" s="54">
        <f>SAM!AY20</f>
        <v>0</v>
      </c>
      <c r="AZ20" s="54">
        <f>SAM!AZ20</f>
        <v>0</v>
      </c>
      <c r="BA20" s="54">
        <f>SAM!BA20</f>
        <v>0</v>
      </c>
      <c r="BB20" s="54">
        <f>SAM!BB20</f>
        <v>11.478505151220627</v>
      </c>
      <c r="BC20" s="54">
        <f>SAM!BC20</f>
        <v>62.739202338345429</v>
      </c>
      <c r="BD20" s="54">
        <f>SAM!BD20</f>
        <v>47.314092510433944</v>
      </c>
      <c r="BE20" s="54">
        <f>SAM!BE20</f>
        <v>0</v>
      </c>
    </row>
    <row r="21" spans="1:57">
      <c r="A21" s="54" t="str">
        <f>SAM!A21</f>
        <v>L4</v>
      </c>
      <c r="B21" s="54">
        <f>SAM!B21</f>
        <v>0</v>
      </c>
      <c r="C21" s="54">
        <f>SAM!C21</f>
        <v>10.425000000000001</v>
      </c>
      <c r="D21" s="54">
        <f>SAM!D21</f>
        <v>6.94</v>
      </c>
      <c r="E21" s="54">
        <f>SAM!E21</f>
        <v>86.553399999999996</v>
      </c>
      <c r="F21" s="54">
        <f>SAM!F21</f>
        <v>12.206</v>
      </c>
      <c r="G21" s="54">
        <f>SAM!G21</f>
        <v>58.176099999999998</v>
      </c>
      <c r="H21" s="54">
        <f>SAM!H21</f>
        <v>294.07830000000001</v>
      </c>
      <c r="I21" s="54">
        <f>SAM!I21</f>
        <v>32.152000000000001</v>
      </c>
      <c r="J21" s="54">
        <f>SAM!J21</f>
        <v>39.952100000000002</v>
      </c>
      <c r="K21" s="54">
        <f>SAM!K21</f>
        <v>76.342799999999997</v>
      </c>
      <c r="L21" s="54">
        <f>SAM!L21</f>
        <v>282.4588</v>
      </c>
      <c r="M21" s="54">
        <f>SAM!M21</f>
        <v>122.0153</v>
      </c>
      <c r="N21" s="54">
        <f>SAM!N21</f>
        <v>161.38990000000001</v>
      </c>
      <c r="O21" s="54">
        <f>SAM!O21</f>
        <v>20.303599999999999</v>
      </c>
      <c r="P21" s="54">
        <f>SAM!P21</f>
        <v>32.058</v>
      </c>
      <c r="Q21" s="54">
        <f>SAM!Q21</f>
        <v>0</v>
      </c>
      <c r="R21" s="54">
        <f>SAM!R21</f>
        <v>0</v>
      </c>
      <c r="S21" s="54">
        <f>SAM!S21</f>
        <v>0</v>
      </c>
      <c r="T21" s="54">
        <f>SAM!T21</f>
        <v>0</v>
      </c>
      <c r="U21" s="54">
        <f>SAM!U21</f>
        <v>0</v>
      </c>
      <c r="V21" s="54">
        <f>SAM!V21</f>
        <v>0</v>
      </c>
      <c r="W21" s="54">
        <f>SAM!W21</f>
        <v>0</v>
      </c>
      <c r="X21" s="54">
        <f>SAM!X21</f>
        <v>0</v>
      </c>
      <c r="Y21" s="54">
        <f>SAM!Y21</f>
        <v>0</v>
      </c>
      <c r="Z21" s="54">
        <f>SAM!Z21</f>
        <v>0</v>
      </c>
      <c r="AA21" s="54">
        <f>SAM!AA21</f>
        <v>0</v>
      </c>
      <c r="AB21" s="54">
        <f>SAM!AB21</f>
        <v>0</v>
      </c>
      <c r="AC21" s="54">
        <f>SAM!AC21</f>
        <v>0</v>
      </c>
      <c r="AD21" s="54">
        <f>SAM!AD21</f>
        <v>0</v>
      </c>
      <c r="AE21" s="54">
        <f>SAM!AE21</f>
        <v>0</v>
      </c>
      <c r="AF21" s="54">
        <f>SAM!AF21</f>
        <v>0</v>
      </c>
      <c r="AG21" s="54">
        <f>SAM!AG21</f>
        <v>0</v>
      </c>
      <c r="AH21" s="54">
        <f>SAM!AH21</f>
        <v>0</v>
      </c>
      <c r="AI21" s="54">
        <f>SAM!AI21</f>
        <v>0</v>
      </c>
      <c r="AJ21" s="54">
        <f>SAM!AJ21</f>
        <v>0</v>
      </c>
      <c r="AK21" s="54">
        <f>SAM!AK21</f>
        <v>0</v>
      </c>
      <c r="AL21" s="54">
        <f>SAM!AL21</f>
        <v>0</v>
      </c>
      <c r="AM21" s="54">
        <f>SAM!AM21</f>
        <v>0</v>
      </c>
      <c r="AN21" s="54">
        <f>SAM!AN21</f>
        <v>0</v>
      </c>
      <c r="AO21" s="54">
        <f>SAM!AO21</f>
        <v>0</v>
      </c>
      <c r="AP21" s="54">
        <f>SAM!AP21</f>
        <v>0</v>
      </c>
      <c r="AQ21" s="54">
        <f>SAM!AQ21</f>
        <v>0</v>
      </c>
      <c r="AR21" s="54">
        <f>SAM!AR21</f>
        <v>0</v>
      </c>
      <c r="AS21" s="54">
        <f>SAM!AS21</f>
        <v>0</v>
      </c>
      <c r="AT21" s="54">
        <f>SAM!AT21</f>
        <v>0</v>
      </c>
      <c r="AU21" s="54">
        <f>SAM!AU21</f>
        <v>0</v>
      </c>
      <c r="AV21" s="54">
        <f>SAM!AV21</f>
        <v>0</v>
      </c>
      <c r="AW21" s="54">
        <f>SAM!AW21</f>
        <v>0</v>
      </c>
      <c r="AX21" s="54">
        <f>SAM!AX21</f>
        <v>0</v>
      </c>
      <c r="AY21" s="54">
        <f>SAM!AY21</f>
        <v>0</v>
      </c>
      <c r="AZ21" s="54">
        <f>SAM!AZ21</f>
        <v>0</v>
      </c>
      <c r="BA21" s="54">
        <f>SAM!BA21</f>
        <v>0</v>
      </c>
      <c r="BB21" s="54">
        <f>SAM!BB21</f>
        <v>19.044053124464011</v>
      </c>
      <c r="BC21" s="54">
        <f>SAM!BC21</f>
        <v>104.09096712309186</v>
      </c>
      <c r="BD21" s="54">
        <f>SAM!BD21</f>
        <v>78.499079752444118</v>
      </c>
      <c r="BE21" s="54">
        <f>SAM!BE21</f>
        <v>0</v>
      </c>
    </row>
    <row r="22" spans="1:57">
      <c r="A22" s="54" t="str">
        <f>SAM!A22</f>
        <v>L5</v>
      </c>
      <c r="B22" s="54">
        <f>SAM!B22</f>
        <v>1.8480000000000001</v>
      </c>
      <c r="C22" s="54">
        <f>SAM!C22</f>
        <v>17.920000000000002</v>
      </c>
      <c r="D22" s="54">
        <f>SAM!D22</f>
        <v>10.608000000000001</v>
      </c>
      <c r="E22" s="54">
        <f>SAM!E22</f>
        <v>202.1627</v>
      </c>
      <c r="F22" s="54">
        <f>SAM!F22</f>
        <v>18.57</v>
      </c>
      <c r="G22" s="54">
        <f>SAM!G22</f>
        <v>135.39510000000001</v>
      </c>
      <c r="H22" s="54">
        <f>SAM!H22</f>
        <v>250.48089999999999</v>
      </c>
      <c r="I22" s="54">
        <f>SAM!I22</f>
        <v>75.410499999999999</v>
      </c>
      <c r="J22" s="54">
        <f>SAM!J22</f>
        <v>61.573099999999997</v>
      </c>
      <c r="K22" s="54">
        <f>SAM!K22</f>
        <v>147.51949999999999</v>
      </c>
      <c r="L22" s="54">
        <f>SAM!L22</f>
        <v>321.16559999999998</v>
      </c>
      <c r="M22" s="54">
        <f>SAM!M22</f>
        <v>287.23169999999999</v>
      </c>
      <c r="N22" s="54">
        <f>SAM!N22</f>
        <v>273.53469999999999</v>
      </c>
      <c r="O22" s="54">
        <f>SAM!O22</f>
        <v>15.177</v>
      </c>
      <c r="P22" s="54">
        <f>SAM!P22</f>
        <v>47.574100000000001</v>
      </c>
      <c r="Q22" s="54">
        <f>SAM!Q22</f>
        <v>0</v>
      </c>
      <c r="R22" s="54">
        <f>SAM!R22</f>
        <v>0</v>
      </c>
      <c r="S22" s="54">
        <f>SAM!S22</f>
        <v>0</v>
      </c>
      <c r="T22" s="54">
        <f>SAM!T22</f>
        <v>0</v>
      </c>
      <c r="U22" s="54">
        <f>SAM!U22</f>
        <v>0</v>
      </c>
      <c r="V22" s="54">
        <f>SAM!V22</f>
        <v>0</v>
      </c>
      <c r="W22" s="54">
        <f>SAM!W22</f>
        <v>0</v>
      </c>
      <c r="X22" s="54">
        <f>SAM!X22</f>
        <v>0</v>
      </c>
      <c r="Y22" s="54">
        <f>SAM!Y22</f>
        <v>0</v>
      </c>
      <c r="Z22" s="54">
        <f>SAM!Z22</f>
        <v>0</v>
      </c>
      <c r="AA22" s="54">
        <f>SAM!AA22</f>
        <v>0</v>
      </c>
      <c r="AB22" s="54">
        <f>SAM!AB22</f>
        <v>0</v>
      </c>
      <c r="AC22" s="54">
        <f>SAM!AC22</f>
        <v>0</v>
      </c>
      <c r="AD22" s="54">
        <f>SAM!AD22</f>
        <v>0</v>
      </c>
      <c r="AE22" s="54">
        <f>SAM!AE22</f>
        <v>0</v>
      </c>
      <c r="AF22" s="54">
        <f>SAM!AF22</f>
        <v>0</v>
      </c>
      <c r="AG22" s="54">
        <f>SAM!AG22</f>
        <v>0</v>
      </c>
      <c r="AH22" s="54">
        <f>SAM!AH22</f>
        <v>0</v>
      </c>
      <c r="AI22" s="54">
        <f>SAM!AI22</f>
        <v>0</v>
      </c>
      <c r="AJ22" s="54">
        <f>SAM!AJ22</f>
        <v>0</v>
      </c>
      <c r="AK22" s="54">
        <f>SAM!AK22</f>
        <v>0</v>
      </c>
      <c r="AL22" s="54">
        <f>SAM!AL22</f>
        <v>0</v>
      </c>
      <c r="AM22" s="54">
        <f>SAM!AM22</f>
        <v>0</v>
      </c>
      <c r="AN22" s="54">
        <f>SAM!AN22</f>
        <v>0</v>
      </c>
      <c r="AO22" s="54">
        <f>SAM!AO22</f>
        <v>0</v>
      </c>
      <c r="AP22" s="54">
        <f>SAM!AP22</f>
        <v>0</v>
      </c>
      <c r="AQ22" s="54">
        <f>SAM!AQ22</f>
        <v>0</v>
      </c>
      <c r="AR22" s="54">
        <f>SAM!AR22</f>
        <v>0</v>
      </c>
      <c r="AS22" s="54">
        <f>SAM!AS22</f>
        <v>0</v>
      </c>
      <c r="AT22" s="54">
        <f>SAM!AT22</f>
        <v>0</v>
      </c>
      <c r="AU22" s="54">
        <f>SAM!AU22</f>
        <v>0</v>
      </c>
      <c r="AV22" s="54">
        <f>SAM!AV22</f>
        <v>0</v>
      </c>
      <c r="AW22" s="54">
        <f>SAM!AW22</f>
        <v>0</v>
      </c>
      <c r="AX22" s="54">
        <f>SAM!AX22</f>
        <v>0</v>
      </c>
      <c r="AY22" s="54">
        <f>SAM!AY22</f>
        <v>0</v>
      </c>
      <c r="AZ22" s="54">
        <f>SAM!AZ22</f>
        <v>0</v>
      </c>
      <c r="BA22" s="54">
        <f>SAM!BA22</f>
        <v>0</v>
      </c>
      <c r="BB22" s="54">
        <f>SAM!BB22</f>
        <v>47.497592613344004</v>
      </c>
      <c r="BC22" s="54">
        <f>SAM!BC22</f>
        <v>259.61229570350463</v>
      </c>
      <c r="BD22" s="54">
        <f>SAM!BD22</f>
        <v>195.78381168315133</v>
      </c>
      <c r="BE22" s="54">
        <f>SAM!BE22</f>
        <v>0</v>
      </c>
    </row>
    <row r="23" spans="1:57">
      <c r="A23" s="54" t="str">
        <f>SAM!A23</f>
        <v>L6</v>
      </c>
      <c r="B23" s="54">
        <f>SAM!B23</f>
        <v>5.22</v>
      </c>
      <c r="C23" s="54">
        <f>SAM!C23</f>
        <v>6.61</v>
      </c>
      <c r="D23" s="54">
        <f>SAM!D23</f>
        <v>30.937999999999999</v>
      </c>
      <c r="E23" s="54">
        <f>SAM!E23</f>
        <v>236.30099999999999</v>
      </c>
      <c r="F23" s="54">
        <f>SAM!F23</f>
        <v>3.25</v>
      </c>
      <c r="G23" s="54">
        <f>SAM!G23</f>
        <v>255.94300000000001</v>
      </c>
      <c r="H23" s="54">
        <f>SAM!H23</f>
        <v>198.01300000000001</v>
      </c>
      <c r="I23" s="54">
        <f>SAM!I23</f>
        <v>134.99</v>
      </c>
      <c r="J23" s="54">
        <f>SAM!J23</f>
        <v>61.121000000000002</v>
      </c>
      <c r="K23" s="54">
        <f>SAM!K23</f>
        <v>175.98099999999999</v>
      </c>
      <c r="L23" s="54">
        <f>SAM!L23</f>
        <v>424.15</v>
      </c>
      <c r="M23" s="54">
        <f>SAM!M23</f>
        <v>230.31899999999999</v>
      </c>
      <c r="N23" s="54">
        <f>SAM!N23</f>
        <v>247.84299999999999</v>
      </c>
      <c r="O23" s="54">
        <f>SAM!O23</f>
        <v>59.28</v>
      </c>
      <c r="P23" s="54">
        <f>SAM!P23</f>
        <v>75.94</v>
      </c>
      <c r="Q23" s="54">
        <f>SAM!Q23</f>
        <v>0</v>
      </c>
      <c r="R23" s="54">
        <f>SAM!R23</f>
        <v>0</v>
      </c>
      <c r="S23" s="54">
        <f>SAM!S23</f>
        <v>0</v>
      </c>
      <c r="T23" s="54">
        <f>SAM!T23</f>
        <v>0</v>
      </c>
      <c r="U23" s="54">
        <f>SAM!U23</f>
        <v>0</v>
      </c>
      <c r="V23" s="54">
        <f>SAM!V23</f>
        <v>0</v>
      </c>
      <c r="W23" s="54">
        <f>SAM!W23</f>
        <v>0</v>
      </c>
      <c r="X23" s="54">
        <f>SAM!X23</f>
        <v>0</v>
      </c>
      <c r="Y23" s="54">
        <f>SAM!Y23</f>
        <v>0</v>
      </c>
      <c r="Z23" s="54">
        <f>SAM!Z23</f>
        <v>0</v>
      </c>
      <c r="AA23" s="54">
        <f>SAM!AA23</f>
        <v>0</v>
      </c>
      <c r="AB23" s="54">
        <f>SAM!AB23</f>
        <v>0</v>
      </c>
      <c r="AC23" s="54">
        <f>SAM!AC23</f>
        <v>0</v>
      </c>
      <c r="AD23" s="54">
        <f>SAM!AD23</f>
        <v>0</v>
      </c>
      <c r="AE23" s="54">
        <f>SAM!AE23</f>
        <v>0</v>
      </c>
      <c r="AF23" s="54">
        <f>SAM!AF23</f>
        <v>0</v>
      </c>
      <c r="AG23" s="54">
        <f>SAM!AG23</f>
        <v>0</v>
      </c>
      <c r="AH23" s="54">
        <f>SAM!AH23</f>
        <v>0</v>
      </c>
      <c r="AI23" s="54">
        <f>SAM!AI23</f>
        <v>0</v>
      </c>
      <c r="AJ23" s="54">
        <f>SAM!AJ23</f>
        <v>0</v>
      </c>
      <c r="AK23" s="54">
        <f>SAM!AK23</f>
        <v>0</v>
      </c>
      <c r="AL23" s="54">
        <f>SAM!AL23</f>
        <v>0</v>
      </c>
      <c r="AM23" s="54">
        <f>SAM!AM23</f>
        <v>0</v>
      </c>
      <c r="AN23" s="54">
        <f>SAM!AN23</f>
        <v>0</v>
      </c>
      <c r="AO23" s="54">
        <f>SAM!AO23</f>
        <v>0</v>
      </c>
      <c r="AP23" s="54">
        <f>SAM!AP23</f>
        <v>0</v>
      </c>
      <c r="AQ23" s="54">
        <f>SAM!AQ23</f>
        <v>0</v>
      </c>
      <c r="AR23" s="54">
        <f>SAM!AR23</f>
        <v>0</v>
      </c>
      <c r="AS23" s="54">
        <f>SAM!AS23</f>
        <v>0</v>
      </c>
      <c r="AT23" s="54">
        <f>SAM!AT23</f>
        <v>0</v>
      </c>
      <c r="AU23" s="54">
        <f>SAM!AU23</f>
        <v>0</v>
      </c>
      <c r="AV23" s="54">
        <f>SAM!AV23</f>
        <v>0</v>
      </c>
      <c r="AW23" s="54">
        <f>SAM!AW23</f>
        <v>0</v>
      </c>
      <c r="AX23" s="54">
        <f>SAM!AX23</f>
        <v>0</v>
      </c>
      <c r="AY23" s="54">
        <f>SAM!AY23</f>
        <v>0</v>
      </c>
      <c r="AZ23" s="54">
        <f>SAM!AZ23</f>
        <v>0</v>
      </c>
      <c r="BA23" s="54">
        <f>SAM!BA23</f>
        <v>0</v>
      </c>
      <c r="BB23" s="54">
        <f>SAM!BB23</f>
        <v>50.853756560516835</v>
      </c>
      <c r="BC23" s="54">
        <f>SAM!BC23</f>
        <v>277.95641335543991</v>
      </c>
      <c r="BD23" s="54">
        <f>SAM!BD23</f>
        <v>209.61783008404325</v>
      </c>
      <c r="BE23" s="54">
        <f>SAM!BE23</f>
        <v>0</v>
      </c>
    </row>
    <row r="24" spans="1:57">
      <c r="A24" s="54" t="str">
        <f>SAM!A24</f>
        <v>L7</v>
      </c>
      <c r="B24" s="54">
        <f>SAM!B24</f>
        <v>0</v>
      </c>
      <c r="C24" s="54">
        <f>SAM!C24</f>
        <v>12.08</v>
      </c>
      <c r="D24" s="54">
        <f>SAM!D24</f>
        <v>24.739000000000001</v>
      </c>
      <c r="E24" s="54">
        <f>SAM!E24</f>
        <v>106.178</v>
      </c>
      <c r="F24" s="54">
        <f>SAM!F24</f>
        <v>0</v>
      </c>
      <c r="G24" s="54">
        <f>SAM!G24</f>
        <v>165.428</v>
      </c>
      <c r="H24" s="54">
        <f>SAM!H24</f>
        <v>154.566</v>
      </c>
      <c r="I24" s="54">
        <f>SAM!I24</f>
        <v>34.984999999999999</v>
      </c>
      <c r="J24" s="54">
        <f>SAM!J24</f>
        <v>111.753</v>
      </c>
      <c r="K24" s="54">
        <f>SAM!K24</f>
        <v>135.41999999999999</v>
      </c>
      <c r="L24" s="54">
        <f>SAM!L24</f>
        <v>455.03399999999999</v>
      </c>
      <c r="M24" s="54">
        <f>SAM!M24</f>
        <v>112.449</v>
      </c>
      <c r="N24" s="54">
        <f>SAM!N24</f>
        <v>236.03299999999999</v>
      </c>
      <c r="O24" s="54">
        <f>SAM!O24</f>
        <v>44.872</v>
      </c>
      <c r="P24" s="54">
        <f>SAM!P24</f>
        <v>37.612000000000002</v>
      </c>
      <c r="Q24" s="54">
        <f>SAM!Q24</f>
        <v>0</v>
      </c>
      <c r="R24" s="54">
        <f>SAM!R24</f>
        <v>0</v>
      </c>
      <c r="S24" s="54">
        <f>SAM!S24</f>
        <v>0</v>
      </c>
      <c r="T24" s="54">
        <f>SAM!T24</f>
        <v>0</v>
      </c>
      <c r="U24" s="54">
        <f>SAM!U24</f>
        <v>0</v>
      </c>
      <c r="V24" s="54">
        <f>SAM!V24</f>
        <v>0</v>
      </c>
      <c r="W24" s="54">
        <f>SAM!W24</f>
        <v>0</v>
      </c>
      <c r="X24" s="54">
        <f>SAM!X24</f>
        <v>0</v>
      </c>
      <c r="Y24" s="54">
        <f>SAM!Y24</f>
        <v>0</v>
      </c>
      <c r="Z24" s="54">
        <f>SAM!Z24</f>
        <v>0</v>
      </c>
      <c r="AA24" s="54">
        <f>SAM!AA24</f>
        <v>0</v>
      </c>
      <c r="AB24" s="54">
        <f>SAM!AB24</f>
        <v>0</v>
      </c>
      <c r="AC24" s="54">
        <f>SAM!AC24</f>
        <v>0</v>
      </c>
      <c r="AD24" s="54">
        <f>SAM!AD24</f>
        <v>0</v>
      </c>
      <c r="AE24" s="54">
        <f>SAM!AE24</f>
        <v>0</v>
      </c>
      <c r="AF24" s="54">
        <f>SAM!AF24</f>
        <v>0</v>
      </c>
      <c r="AG24" s="54">
        <f>SAM!AG24</f>
        <v>0</v>
      </c>
      <c r="AH24" s="54">
        <f>SAM!AH24</f>
        <v>0</v>
      </c>
      <c r="AI24" s="54">
        <f>SAM!AI24</f>
        <v>0</v>
      </c>
      <c r="AJ24" s="54">
        <f>SAM!AJ24</f>
        <v>0</v>
      </c>
      <c r="AK24" s="54">
        <f>SAM!AK24</f>
        <v>0</v>
      </c>
      <c r="AL24" s="54">
        <f>SAM!AL24</f>
        <v>0</v>
      </c>
      <c r="AM24" s="54">
        <f>SAM!AM24</f>
        <v>0</v>
      </c>
      <c r="AN24" s="54">
        <f>SAM!AN24</f>
        <v>0</v>
      </c>
      <c r="AO24" s="54">
        <f>SAM!AO24</f>
        <v>0</v>
      </c>
      <c r="AP24" s="54">
        <f>SAM!AP24</f>
        <v>0</v>
      </c>
      <c r="AQ24" s="54">
        <f>SAM!AQ24</f>
        <v>0</v>
      </c>
      <c r="AR24" s="54">
        <f>SAM!AR24</f>
        <v>0</v>
      </c>
      <c r="AS24" s="54">
        <f>SAM!AS24</f>
        <v>0</v>
      </c>
      <c r="AT24" s="54">
        <f>SAM!AT24</f>
        <v>0</v>
      </c>
      <c r="AU24" s="54">
        <f>SAM!AU24</f>
        <v>0</v>
      </c>
      <c r="AV24" s="54">
        <f>SAM!AV24</f>
        <v>0</v>
      </c>
      <c r="AW24" s="54">
        <f>SAM!AW24</f>
        <v>0</v>
      </c>
      <c r="AX24" s="54">
        <f>SAM!AX24</f>
        <v>0</v>
      </c>
      <c r="AY24" s="54">
        <f>SAM!AY24</f>
        <v>0</v>
      </c>
      <c r="AZ24" s="54">
        <f>SAM!AZ24</f>
        <v>0</v>
      </c>
      <c r="BA24" s="54">
        <f>SAM!BA24</f>
        <v>0</v>
      </c>
      <c r="BB24" s="54">
        <f>SAM!BB24</f>
        <v>55.697173860842717</v>
      </c>
      <c r="BC24" s="54">
        <f>SAM!BC24</f>
        <v>304.42955894460005</v>
      </c>
      <c r="BD24" s="54">
        <f>SAM!BD24</f>
        <v>229.58226719455723</v>
      </c>
      <c r="BE24" s="54">
        <f>SAM!BE24</f>
        <v>0</v>
      </c>
    </row>
    <row r="25" spans="1:57">
      <c r="A25" s="54" t="str">
        <f>SAM!A25</f>
        <v>L8</v>
      </c>
      <c r="B25" s="54">
        <f>SAM!B25</f>
        <v>0</v>
      </c>
      <c r="C25" s="54">
        <f>SAM!C25</f>
        <v>39.389000000000003</v>
      </c>
      <c r="D25" s="54">
        <f>SAM!D25</f>
        <v>16.067</v>
      </c>
      <c r="E25" s="54">
        <f>SAM!E25</f>
        <v>85.965000000000003</v>
      </c>
      <c r="F25" s="54">
        <f>SAM!F25</f>
        <v>0</v>
      </c>
      <c r="G25" s="54">
        <f>SAM!G25</f>
        <v>246.465</v>
      </c>
      <c r="H25" s="54">
        <f>SAM!H25</f>
        <v>188.02699999999999</v>
      </c>
      <c r="I25" s="54">
        <f>SAM!I25</f>
        <v>19.254999999999999</v>
      </c>
      <c r="J25" s="54">
        <f>SAM!J25</f>
        <v>58.555</v>
      </c>
      <c r="K25" s="54">
        <f>SAM!K25</f>
        <v>48.305</v>
      </c>
      <c r="L25" s="54">
        <f>SAM!L25</f>
        <v>649.78099999999995</v>
      </c>
      <c r="M25" s="54">
        <f>SAM!M25</f>
        <v>149.083</v>
      </c>
      <c r="N25" s="54">
        <f>SAM!N25</f>
        <v>129.94800000000001</v>
      </c>
      <c r="O25" s="54">
        <f>SAM!O25</f>
        <v>6.5519999999999996</v>
      </c>
      <c r="P25" s="54">
        <f>SAM!P25</f>
        <v>43.274000000000001</v>
      </c>
      <c r="Q25" s="54">
        <f>SAM!Q25</f>
        <v>0</v>
      </c>
      <c r="R25" s="54">
        <f>SAM!R25</f>
        <v>0</v>
      </c>
      <c r="S25" s="54">
        <f>SAM!S25</f>
        <v>0</v>
      </c>
      <c r="T25" s="54">
        <f>SAM!T25</f>
        <v>0</v>
      </c>
      <c r="U25" s="54">
        <f>SAM!U25</f>
        <v>0</v>
      </c>
      <c r="V25" s="54">
        <f>SAM!V25</f>
        <v>0</v>
      </c>
      <c r="W25" s="54">
        <f>SAM!W25</f>
        <v>0</v>
      </c>
      <c r="X25" s="54">
        <f>SAM!X25</f>
        <v>0</v>
      </c>
      <c r="Y25" s="54">
        <f>SAM!Y25</f>
        <v>0</v>
      </c>
      <c r="Z25" s="54">
        <f>SAM!Z25</f>
        <v>0</v>
      </c>
      <c r="AA25" s="54">
        <f>SAM!AA25</f>
        <v>0</v>
      </c>
      <c r="AB25" s="54">
        <f>SAM!AB25</f>
        <v>0</v>
      </c>
      <c r="AC25" s="54">
        <f>SAM!AC25</f>
        <v>0</v>
      </c>
      <c r="AD25" s="54">
        <f>SAM!AD25</f>
        <v>0</v>
      </c>
      <c r="AE25" s="54">
        <f>SAM!AE25</f>
        <v>0</v>
      </c>
      <c r="AF25" s="54">
        <f>SAM!AF25</f>
        <v>0</v>
      </c>
      <c r="AG25" s="54">
        <f>SAM!AG25</f>
        <v>0</v>
      </c>
      <c r="AH25" s="54">
        <f>SAM!AH25</f>
        <v>0</v>
      </c>
      <c r="AI25" s="54">
        <f>SAM!AI25</f>
        <v>0</v>
      </c>
      <c r="AJ25" s="54">
        <f>SAM!AJ25</f>
        <v>0</v>
      </c>
      <c r="AK25" s="54">
        <f>SAM!AK25</f>
        <v>0</v>
      </c>
      <c r="AL25" s="54">
        <f>SAM!AL25</f>
        <v>0</v>
      </c>
      <c r="AM25" s="54">
        <f>SAM!AM25</f>
        <v>0</v>
      </c>
      <c r="AN25" s="54">
        <f>SAM!AN25</f>
        <v>0</v>
      </c>
      <c r="AO25" s="54">
        <f>SAM!AO25</f>
        <v>0</v>
      </c>
      <c r="AP25" s="54">
        <f>SAM!AP25</f>
        <v>0</v>
      </c>
      <c r="AQ25" s="54">
        <f>SAM!AQ25</f>
        <v>0</v>
      </c>
      <c r="AR25" s="54">
        <f>SAM!AR25</f>
        <v>0</v>
      </c>
      <c r="AS25" s="54">
        <f>SAM!AS25</f>
        <v>0</v>
      </c>
      <c r="AT25" s="54">
        <f>SAM!AT25</f>
        <v>0</v>
      </c>
      <c r="AU25" s="54">
        <f>SAM!AU25</f>
        <v>0</v>
      </c>
      <c r="AV25" s="54">
        <f>SAM!AV25</f>
        <v>0</v>
      </c>
      <c r="AW25" s="54">
        <f>SAM!AW25</f>
        <v>0</v>
      </c>
      <c r="AX25" s="54">
        <f>SAM!AX25</f>
        <v>0</v>
      </c>
      <c r="AY25" s="54">
        <f>SAM!AY25</f>
        <v>0</v>
      </c>
      <c r="AZ25" s="54">
        <f>SAM!AZ25</f>
        <v>0</v>
      </c>
      <c r="BA25" s="54">
        <f>SAM!BA25</f>
        <v>0</v>
      </c>
      <c r="BB25" s="54">
        <f>SAM!BB25</f>
        <v>31.598998113315417</v>
      </c>
      <c r="BC25" s="54">
        <f>SAM!BC25</f>
        <v>172.7137732834029</v>
      </c>
      <c r="BD25" s="54">
        <f>SAM!BD25</f>
        <v>130.2502286032817</v>
      </c>
      <c r="BE25" s="54">
        <f>SAM!BE25</f>
        <v>0</v>
      </c>
    </row>
    <row r="26" spans="1:57">
      <c r="A26" s="54" t="str">
        <f>SAM!A26</f>
        <v>L9</v>
      </c>
      <c r="B26" s="54">
        <f>SAM!B26</f>
        <v>0</v>
      </c>
      <c r="C26" s="54">
        <f>SAM!C26</f>
        <v>85.254000000000005</v>
      </c>
      <c r="D26" s="54">
        <f>SAM!D26</f>
        <v>0</v>
      </c>
      <c r="E26" s="54">
        <f>SAM!E26</f>
        <v>10.92</v>
      </c>
      <c r="F26" s="54">
        <f>SAM!F26</f>
        <v>0</v>
      </c>
      <c r="G26" s="54">
        <f>SAM!G26</f>
        <v>290.51900000000001</v>
      </c>
      <c r="H26" s="54">
        <f>SAM!H26</f>
        <v>228.39400000000001</v>
      </c>
      <c r="I26" s="54">
        <f>SAM!I26</f>
        <v>17.052</v>
      </c>
      <c r="J26" s="54">
        <f>SAM!J26</f>
        <v>31.35</v>
      </c>
      <c r="K26" s="54">
        <f>SAM!K26</f>
        <v>186.60400000000001</v>
      </c>
      <c r="L26" s="54">
        <f>SAM!L26</f>
        <v>430.24</v>
      </c>
      <c r="M26" s="54">
        <f>SAM!M26</f>
        <v>133.584</v>
      </c>
      <c r="N26" s="54">
        <f>SAM!N26</f>
        <v>340.59500000000003</v>
      </c>
      <c r="O26" s="54">
        <f>SAM!O26</f>
        <v>49.445999999999998</v>
      </c>
      <c r="P26" s="54">
        <f>SAM!P26</f>
        <v>45.44</v>
      </c>
      <c r="Q26" s="54">
        <f>SAM!Q26</f>
        <v>0</v>
      </c>
      <c r="R26" s="54">
        <f>SAM!R26</f>
        <v>0</v>
      </c>
      <c r="S26" s="54">
        <f>SAM!S26</f>
        <v>0</v>
      </c>
      <c r="T26" s="54">
        <f>SAM!T26</f>
        <v>0</v>
      </c>
      <c r="U26" s="54">
        <f>SAM!U26</f>
        <v>0</v>
      </c>
      <c r="V26" s="54">
        <f>SAM!V26</f>
        <v>0</v>
      </c>
      <c r="W26" s="54">
        <f>SAM!W26</f>
        <v>0</v>
      </c>
      <c r="X26" s="54">
        <f>SAM!X26</f>
        <v>0</v>
      </c>
      <c r="Y26" s="54">
        <f>SAM!Y26</f>
        <v>0</v>
      </c>
      <c r="Z26" s="54">
        <f>SAM!Z26</f>
        <v>0</v>
      </c>
      <c r="AA26" s="54">
        <f>SAM!AA26</f>
        <v>0</v>
      </c>
      <c r="AB26" s="54">
        <f>SAM!AB26</f>
        <v>0</v>
      </c>
      <c r="AC26" s="54">
        <f>SAM!AC26</f>
        <v>0</v>
      </c>
      <c r="AD26" s="54">
        <f>SAM!AD26</f>
        <v>0</v>
      </c>
      <c r="AE26" s="54">
        <f>SAM!AE26</f>
        <v>0</v>
      </c>
      <c r="AF26" s="54">
        <f>SAM!AF26</f>
        <v>0</v>
      </c>
      <c r="AG26" s="54">
        <f>SAM!AG26</f>
        <v>0</v>
      </c>
      <c r="AH26" s="54">
        <f>SAM!AH26</f>
        <v>0</v>
      </c>
      <c r="AI26" s="54">
        <f>SAM!AI26</f>
        <v>0</v>
      </c>
      <c r="AJ26" s="54">
        <f>SAM!AJ26</f>
        <v>0</v>
      </c>
      <c r="AK26" s="54">
        <f>SAM!AK26</f>
        <v>0</v>
      </c>
      <c r="AL26" s="54">
        <f>SAM!AL26</f>
        <v>0</v>
      </c>
      <c r="AM26" s="54">
        <f>SAM!AM26</f>
        <v>0</v>
      </c>
      <c r="AN26" s="54">
        <f>SAM!AN26</f>
        <v>0</v>
      </c>
      <c r="AO26" s="54">
        <f>SAM!AO26</f>
        <v>0</v>
      </c>
      <c r="AP26" s="54">
        <f>SAM!AP26</f>
        <v>0</v>
      </c>
      <c r="AQ26" s="54">
        <f>SAM!AQ26</f>
        <v>0</v>
      </c>
      <c r="AR26" s="54">
        <f>SAM!AR26</f>
        <v>0</v>
      </c>
      <c r="AS26" s="54">
        <f>SAM!AS26</f>
        <v>0</v>
      </c>
      <c r="AT26" s="54">
        <f>SAM!AT26</f>
        <v>0</v>
      </c>
      <c r="AU26" s="54">
        <f>SAM!AU26</f>
        <v>0</v>
      </c>
      <c r="AV26" s="54">
        <f>SAM!AV26</f>
        <v>0</v>
      </c>
      <c r="AW26" s="54">
        <f>SAM!AW26</f>
        <v>0</v>
      </c>
      <c r="AX26" s="54">
        <f>SAM!AX26</f>
        <v>0</v>
      </c>
      <c r="AY26" s="54">
        <f>SAM!AY26</f>
        <v>0</v>
      </c>
      <c r="AZ26" s="54">
        <f>SAM!AZ26</f>
        <v>0</v>
      </c>
      <c r="BA26" s="54">
        <f>SAM!BA26</f>
        <v>0</v>
      </c>
      <c r="BB26" s="54">
        <f>SAM!BB26</f>
        <v>7.557397061345835</v>
      </c>
      <c r="BC26" s="54">
        <f>SAM!BC26</f>
        <v>41.307213538391167</v>
      </c>
      <c r="BD26" s="54">
        <f>SAM!BD26</f>
        <v>31.151389400262993</v>
      </c>
      <c r="BE26" s="54">
        <f>SAM!BE26</f>
        <v>0</v>
      </c>
    </row>
    <row r="27" spans="1:57">
      <c r="A27" s="54" t="str">
        <f>SAM!A27</f>
        <v>KAP</v>
      </c>
      <c r="B27" s="54">
        <f>SAM!B27</f>
        <v>4.4000400205365597</v>
      </c>
      <c r="C27" s="54">
        <f>SAM!C27</f>
        <v>56.232136168039155</v>
      </c>
      <c r="D27" s="54">
        <f>SAM!D27</f>
        <v>200.78681922634846</v>
      </c>
      <c r="E27" s="54">
        <f>SAM!E27</f>
        <v>41.483190396483636</v>
      </c>
      <c r="F27" s="54">
        <f>SAM!F27</f>
        <v>2.001284523432723</v>
      </c>
      <c r="G27" s="54">
        <f>SAM!G27</f>
        <v>244.83300064840239</v>
      </c>
      <c r="H27" s="54">
        <f>SAM!H27</f>
        <v>153.64963919050086</v>
      </c>
      <c r="I27" s="54">
        <f>SAM!I27</f>
        <v>30.789430602879715</v>
      </c>
      <c r="J27" s="54">
        <f>SAM!J27</f>
        <v>15.124435675260038</v>
      </c>
      <c r="K27" s="54">
        <f>SAM!K27</f>
        <v>58.030886908254004</v>
      </c>
      <c r="L27" s="54">
        <f>SAM!L27</f>
        <v>193.90243925245511</v>
      </c>
      <c r="M27" s="54">
        <f>SAM!M27</f>
        <v>245.21459726852709</v>
      </c>
      <c r="N27" s="54">
        <f>SAM!N27</f>
        <v>24.193995984654084</v>
      </c>
      <c r="O27" s="54">
        <f>SAM!O27</f>
        <v>95.648470527630039</v>
      </c>
      <c r="P27" s="54">
        <f>SAM!P27</f>
        <v>24.709668448325814</v>
      </c>
      <c r="Q27" s="54">
        <f>SAM!Q27</f>
        <v>434.33086220996069</v>
      </c>
      <c r="R27" s="54">
        <f>SAM!R27</f>
        <v>0</v>
      </c>
      <c r="S27" s="54">
        <f>SAM!S27</f>
        <v>0</v>
      </c>
      <c r="T27" s="54">
        <f>SAM!T27</f>
        <v>0</v>
      </c>
      <c r="U27" s="54">
        <f>SAM!U27</f>
        <v>0</v>
      </c>
      <c r="V27" s="54">
        <f>SAM!V27</f>
        <v>0</v>
      </c>
      <c r="W27" s="54">
        <f>SAM!W27</f>
        <v>0</v>
      </c>
      <c r="X27" s="54">
        <f>SAM!X27</f>
        <v>0</v>
      </c>
      <c r="Y27" s="54">
        <f>SAM!Y27</f>
        <v>0</v>
      </c>
      <c r="Z27" s="54">
        <f>SAM!Z27</f>
        <v>0</v>
      </c>
      <c r="AA27" s="54">
        <f>SAM!AA27</f>
        <v>0</v>
      </c>
      <c r="AB27" s="54">
        <f>SAM!AB27</f>
        <v>0</v>
      </c>
      <c r="AC27" s="54">
        <f>SAM!AC27</f>
        <v>0</v>
      </c>
      <c r="AD27" s="54">
        <f>SAM!AD27</f>
        <v>0</v>
      </c>
      <c r="AE27" s="54">
        <f>SAM!AE27</f>
        <v>0</v>
      </c>
      <c r="AF27" s="54">
        <f>SAM!AF27</f>
        <v>0</v>
      </c>
      <c r="AG27" s="54">
        <f>SAM!AG27</f>
        <v>0</v>
      </c>
      <c r="AH27" s="54">
        <f>SAM!AH27</f>
        <v>0</v>
      </c>
      <c r="AI27" s="54">
        <f>SAM!AI27</f>
        <v>0</v>
      </c>
      <c r="AJ27" s="54">
        <f>SAM!AJ27</f>
        <v>0</v>
      </c>
      <c r="AK27" s="54">
        <f>SAM!AK27</f>
        <v>0</v>
      </c>
      <c r="AL27" s="54">
        <f>SAM!AL27</f>
        <v>0</v>
      </c>
      <c r="AM27" s="54">
        <f>SAM!AM27</f>
        <v>0</v>
      </c>
      <c r="AN27" s="54">
        <f>SAM!AN27</f>
        <v>0</v>
      </c>
      <c r="AO27" s="54">
        <f>SAM!AO27</f>
        <v>0</v>
      </c>
      <c r="AP27" s="54">
        <f>SAM!AP27</f>
        <v>0</v>
      </c>
      <c r="AQ27" s="54">
        <f>SAM!AQ27</f>
        <v>0</v>
      </c>
      <c r="AR27" s="54">
        <f>SAM!AR27</f>
        <v>0</v>
      </c>
      <c r="AS27" s="54">
        <f>SAM!AS27</f>
        <v>0</v>
      </c>
      <c r="AT27" s="54">
        <f>SAM!AT27</f>
        <v>0</v>
      </c>
      <c r="AU27" s="54">
        <f>SAM!AU27</f>
        <v>0</v>
      </c>
      <c r="AV27" s="54">
        <f>SAM!AV27</f>
        <v>0</v>
      </c>
      <c r="AW27" s="54">
        <f>SAM!AW27</f>
        <v>0</v>
      </c>
      <c r="AX27" s="54">
        <f>SAM!AX27</f>
        <v>0</v>
      </c>
      <c r="AY27" s="54">
        <f>SAM!AY27</f>
        <v>0</v>
      </c>
      <c r="AZ27" s="54">
        <f>SAM!AZ27</f>
        <v>0</v>
      </c>
      <c r="BA27" s="54">
        <f>SAM!BA27</f>
        <v>0</v>
      </c>
      <c r="BB27" s="54">
        <f>SAM!BB27</f>
        <v>0</v>
      </c>
      <c r="BC27" s="54">
        <f>SAM!BC27</f>
        <v>0</v>
      </c>
      <c r="BD27" s="54">
        <f>SAM!BD27</f>
        <v>0</v>
      </c>
      <c r="BE27" s="54">
        <f>SAM!BE27</f>
        <v>-30.317988390053642</v>
      </c>
    </row>
    <row r="28" spans="1:57">
      <c r="A28" s="54" t="str">
        <f>SAM!A28</f>
        <v>HH1</v>
      </c>
      <c r="B28" s="54">
        <f>SAM!B28</f>
        <v>0</v>
      </c>
      <c r="C28" s="54">
        <f>SAM!C28</f>
        <v>0</v>
      </c>
      <c r="D28" s="54">
        <f>SAM!D28</f>
        <v>0</v>
      </c>
      <c r="E28" s="54">
        <f>SAM!E28</f>
        <v>0</v>
      </c>
      <c r="F28" s="54">
        <f>SAM!F28</f>
        <v>0</v>
      </c>
      <c r="G28" s="54">
        <f>SAM!G28</f>
        <v>0</v>
      </c>
      <c r="H28" s="54">
        <f>SAM!H28</f>
        <v>0</v>
      </c>
      <c r="I28" s="54">
        <f>SAM!I28</f>
        <v>0</v>
      </c>
      <c r="J28" s="54">
        <f>SAM!J28</f>
        <v>0</v>
      </c>
      <c r="K28" s="54">
        <f>SAM!K28</f>
        <v>0</v>
      </c>
      <c r="L28" s="54">
        <f>SAM!L28</f>
        <v>0</v>
      </c>
      <c r="M28" s="54">
        <f>SAM!M28</f>
        <v>0</v>
      </c>
      <c r="N28" s="54">
        <f>SAM!N28</f>
        <v>0</v>
      </c>
      <c r="O28" s="54">
        <f>SAM!O28</f>
        <v>0</v>
      </c>
      <c r="P28" s="54">
        <f>SAM!P28</f>
        <v>0</v>
      </c>
      <c r="Q28" s="54">
        <f>SAM!Q28</f>
        <v>0</v>
      </c>
      <c r="R28" s="54">
        <f>SAM!R28</f>
        <v>30.157655142806963</v>
      </c>
      <c r="S28" s="54">
        <f>SAM!S28</f>
        <v>0</v>
      </c>
      <c r="T28" s="54">
        <f>SAM!T28</f>
        <v>0</v>
      </c>
      <c r="U28" s="54">
        <f>SAM!U28</f>
        <v>0</v>
      </c>
      <c r="V28" s="54">
        <f>SAM!V28</f>
        <v>0</v>
      </c>
      <c r="W28" s="54">
        <f>SAM!W28</f>
        <v>0</v>
      </c>
      <c r="X28" s="54">
        <f>SAM!X28</f>
        <v>0</v>
      </c>
      <c r="Y28" s="54">
        <f>SAM!Y28</f>
        <v>0</v>
      </c>
      <c r="Z28" s="54">
        <f>SAM!Z28</f>
        <v>0</v>
      </c>
      <c r="AA28" s="54">
        <f>SAM!AA28</f>
        <v>4.074285762907909</v>
      </c>
      <c r="AB28" s="54">
        <f>SAM!AB28</f>
        <v>0</v>
      </c>
      <c r="AC28" s="54">
        <f>SAM!AC28</f>
        <v>0</v>
      </c>
      <c r="AD28" s="54">
        <f>SAM!AD28</f>
        <v>0</v>
      </c>
      <c r="AE28" s="54">
        <f>SAM!AE28</f>
        <v>0</v>
      </c>
      <c r="AF28" s="54">
        <f>SAM!AF28</f>
        <v>0</v>
      </c>
      <c r="AG28" s="54">
        <f>SAM!AG28</f>
        <v>0</v>
      </c>
      <c r="AH28" s="54">
        <f>SAM!AH28</f>
        <v>0</v>
      </c>
      <c r="AI28" s="54">
        <f>SAM!AI28</f>
        <v>0</v>
      </c>
      <c r="AJ28" s="54">
        <f>SAM!AJ28</f>
        <v>0</v>
      </c>
      <c r="AK28" s="54">
        <f>SAM!AK28</f>
        <v>0</v>
      </c>
      <c r="AL28" s="54">
        <f>SAM!AL28</f>
        <v>25.18543</v>
      </c>
      <c r="AM28" s="54">
        <f>SAM!AM28</f>
        <v>0</v>
      </c>
      <c r="AN28" s="54">
        <f>SAM!AN28</f>
        <v>0</v>
      </c>
      <c r="AO28" s="54">
        <f>SAM!AO28</f>
        <v>0</v>
      </c>
      <c r="AP28" s="54">
        <f>SAM!AP28</f>
        <v>0</v>
      </c>
      <c r="AQ28" s="54">
        <f>SAM!AQ28</f>
        <v>0</v>
      </c>
      <c r="AR28" s="54">
        <f>SAM!AR28</f>
        <v>0</v>
      </c>
      <c r="AS28" s="54">
        <f>SAM!AS28</f>
        <v>0</v>
      </c>
      <c r="AT28" s="54">
        <f>SAM!AT28</f>
        <v>0</v>
      </c>
      <c r="AU28" s="54">
        <f>SAM!AU28</f>
        <v>0</v>
      </c>
      <c r="AV28" s="54">
        <f>SAM!AV28</f>
        <v>0</v>
      </c>
      <c r="AW28" s="54">
        <f>SAM!AW28</f>
        <v>0</v>
      </c>
      <c r="AX28" s="54">
        <f>SAM!AX28</f>
        <v>0</v>
      </c>
      <c r="AY28" s="54">
        <f>SAM!AY28</f>
        <v>0</v>
      </c>
      <c r="AZ28" s="54">
        <f>SAM!AZ28</f>
        <v>0</v>
      </c>
      <c r="BA28" s="54">
        <f>SAM!BA28</f>
        <v>0</v>
      </c>
      <c r="BB28" s="54">
        <f>SAM!BB28</f>
        <v>0</v>
      </c>
      <c r="BC28" s="54">
        <f>SAM!BC28</f>
        <v>0</v>
      </c>
      <c r="BD28" s="54">
        <f>SAM!BD28</f>
        <v>0</v>
      </c>
      <c r="BE28" s="54">
        <f>SAM!BE28</f>
        <v>58.850501134975744</v>
      </c>
    </row>
    <row r="29" spans="1:57">
      <c r="A29" s="54" t="str">
        <f>SAM!A29</f>
        <v>HH2</v>
      </c>
      <c r="B29" s="54">
        <f>SAM!B29</f>
        <v>0</v>
      </c>
      <c r="C29" s="54">
        <f>SAM!C29</f>
        <v>0</v>
      </c>
      <c r="D29" s="54">
        <f>SAM!D29</f>
        <v>0</v>
      </c>
      <c r="E29" s="54">
        <f>SAM!E29</f>
        <v>0</v>
      </c>
      <c r="F29" s="54">
        <f>SAM!F29</f>
        <v>0</v>
      </c>
      <c r="G29" s="54">
        <f>SAM!G29</f>
        <v>0</v>
      </c>
      <c r="H29" s="54">
        <f>SAM!H29</f>
        <v>0</v>
      </c>
      <c r="I29" s="54">
        <f>SAM!I29</f>
        <v>0</v>
      </c>
      <c r="J29" s="54">
        <f>SAM!J29</f>
        <v>0</v>
      </c>
      <c r="K29" s="54">
        <f>SAM!K29</f>
        <v>0</v>
      </c>
      <c r="L29" s="54">
        <f>SAM!L29</f>
        <v>0</v>
      </c>
      <c r="M29" s="54">
        <f>SAM!M29</f>
        <v>0</v>
      </c>
      <c r="N29" s="54">
        <f>SAM!N29</f>
        <v>0</v>
      </c>
      <c r="O29" s="54">
        <f>SAM!O29</f>
        <v>0</v>
      </c>
      <c r="P29" s="54">
        <f>SAM!P29</f>
        <v>0</v>
      </c>
      <c r="Q29" s="54">
        <f>SAM!Q29</f>
        <v>0</v>
      </c>
      <c r="R29" s="54">
        <f>SAM!R29</f>
        <v>9.2272212792490542</v>
      </c>
      <c r="S29" s="54">
        <f>SAM!S29</f>
        <v>72.214404103361105</v>
      </c>
      <c r="T29" s="54">
        <f>SAM!T29</f>
        <v>0</v>
      </c>
      <c r="U29" s="54">
        <f>SAM!U29</f>
        <v>0</v>
      </c>
      <c r="V29" s="54">
        <f>SAM!V29</f>
        <v>0</v>
      </c>
      <c r="W29" s="54">
        <f>SAM!W29</f>
        <v>0</v>
      </c>
      <c r="X29" s="54">
        <f>SAM!X29</f>
        <v>0</v>
      </c>
      <c r="Y29" s="54">
        <f>SAM!Y29</f>
        <v>0</v>
      </c>
      <c r="Z29" s="54">
        <f>SAM!Z29</f>
        <v>0</v>
      </c>
      <c r="AA29" s="54">
        <f>SAM!AA29</f>
        <v>11.002727275485507</v>
      </c>
      <c r="AB29" s="54">
        <f>SAM!AB29</f>
        <v>0</v>
      </c>
      <c r="AC29" s="54">
        <f>SAM!AC29</f>
        <v>0</v>
      </c>
      <c r="AD29" s="54">
        <f>SAM!AD29</f>
        <v>0</v>
      </c>
      <c r="AE29" s="54">
        <f>SAM!AE29</f>
        <v>0</v>
      </c>
      <c r="AF29" s="54">
        <f>SAM!AF29</f>
        <v>0</v>
      </c>
      <c r="AG29" s="54">
        <f>SAM!AG29</f>
        <v>0</v>
      </c>
      <c r="AH29" s="54">
        <f>SAM!AH29</f>
        <v>0</v>
      </c>
      <c r="AI29" s="54">
        <f>SAM!AI29</f>
        <v>0</v>
      </c>
      <c r="AJ29" s="54">
        <f>SAM!AJ29</f>
        <v>0</v>
      </c>
      <c r="AK29" s="54">
        <f>SAM!AK29</f>
        <v>0</v>
      </c>
      <c r="AL29" s="54">
        <f>SAM!AL29</f>
        <v>8.8919099999999993</v>
      </c>
      <c r="AM29" s="54">
        <f>SAM!AM29</f>
        <v>40.7027</v>
      </c>
      <c r="AN29" s="54">
        <f>SAM!AN29</f>
        <v>0</v>
      </c>
      <c r="AO29" s="54">
        <f>SAM!AO29</f>
        <v>0</v>
      </c>
      <c r="AP29" s="54">
        <f>SAM!AP29</f>
        <v>0</v>
      </c>
      <c r="AQ29" s="54">
        <f>SAM!AQ29</f>
        <v>0</v>
      </c>
      <c r="AR29" s="54">
        <f>SAM!AR29</f>
        <v>0</v>
      </c>
      <c r="AS29" s="54">
        <f>SAM!AS29</f>
        <v>0</v>
      </c>
      <c r="AT29" s="54">
        <f>SAM!AT29</f>
        <v>0</v>
      </c>
      <c r="AU29" s="54">
        <f>SAM!AU29</f>
        <v>0</v>
      </c>
      <c r="AV29" s="54">
        <f>SAM!AV29</f>
        <v>0</v>
      </c>
      <c r="AW29" s="54">
        <f>SAM!AW29</f>
        <v>0</v>
      </c>
      <c r="AX29" s="54">
        <f>SAM!AX29</f>
        <v>0</v>
      </c>
      <c r="AY29" s="54">
        <f>SAM!AY29</f>
        <v>0</v>
      </c>
      <c r="AZ29" s="54">
        <f>SAM!AZ29</f>
        <v>0</v>
      </c>
      <c r="BA29" s="54">
        <f>SAM!BA29</f>
        <v>0</v>
      </c>
      <c r="BB29" s="54">
        <f>SAM!BB29</f>
        <v>0</v>
      </c>
      <c r="BC29" s="54">
        <f>SAM!BC29</f>
        <v>0</v>
      </c>
      <c r="BD29" s="54">
        <f>SAM!BD29</f>
        <v>0</v>
      </c>
      <c r="BE29" s="54">
        <f>SAM!BE29</f>
        <v>66.604682393698937</v>
      </c>
    </row>
    <row r="30" spans="1:57">
      <c r="A30" s="54" t="str">
        <f>SAM!A30</f>
        <v>HH3</v>
      </c>
      <c r="B30" s="54">
        <f>SAM!B30</f>
        <v>0</v>
      </c>
      <c r="C30" s="54">
        <f>SAM!C30</f>
        <v>0</v>
      </c>
      <c r="D30" s="54">
        <f>SAM!D30</f>
        <v>0</v>
      </c>
      <c r="E30" s="54">
        <f>SAM!E30</f>
        <v>0</v>
      </c>
      <c r="F30" s="54">
        <f>SAM!F30</f>
        <v>0</v>
      </c>
      <c r="G30" s="54">
        <f>SAM!G30</f>
        <v>0</v>
      </c>
      <c r="H30" s="54">
        <f>SAM!H30</f>
        <v>0</v>
      </c>
      <c r="I30" s="54">
        <f>SAM!I30</f>
        <v>0</v>
      </c>
      <c r="J30" s="54">
        <f>SAM!J30</f>
        <v>0</v>
      </c>
      <c r="K30" s="54">
        <f>SAM!K30</f>
        <v>0</v>
      </c>
      <c r="L30" s="54">
        <f>SAM!L30</f>
        <v>0</v>
      </c>
      <c r="M30" s="54">
        <f>SAM!M30</f>
        <v>0</v>
      </c>
      <c r="N30" s="54">
        <f>SAM!N30</f>
        <v>0</v>
      </c>
      <c r="O30" s="54">
        <f>SAM!O30</f>
        <v>0</v>
      </c>
      <c r="P30" s="54">
        <f>SAM!P30</f>
        <v>0</v>
      </c>
      <c r="Q30" s="54">
        <f>SAM!Q30</f>
        <v>0</v>
      </c>
      <c r="R30" s="54">
        <f>SAM!R30</f>
        <v>34.400474940511735</v>
      </c>
      <c r="S30" s="54">
        <f>SAM!S30</f>
        <v>43.718276649679972</v>
      </c>
      <c r="T30" s="54">
        <f>SAM!T30</f>
        <v>224.10972157800904</v>
      </c>
      <c r="U30" s="54">
        <f>SAM!U30</f>
        <v>2.2836882224729975</v>
      </c>
      <c r="V30" s="54">
        <f>SAM!V30</f>
        <v>0</v>
      </c>
      <c r="W30" s="54">
        <f>SAM!W30</f>
        <v>0</v>
      </c>
      <c r="X30" s="54">
        <f>SAM!X30</f>
        <v>0</v>
      </c>
      <c r="Y30" s="54">
        <f>SAM!Y30</f>
        <v>0</v>
      </c>
      <c r="Z30" s="54">
        <f>SAM!Z30</f>
        <v>0</v>
      </c>
      <c r="AA30" s="54">
        <f>SAM!AA30</f>
        <v>41.13945722607864</v>
      </c>
      <c r="AB30" s="54">
        <f>SAM!AB30</f>
        <v>0</v>
      </c>
      <c r="AC30" s="54">
        <f>SAM!AC30</f>
        <v>0</v>
      </c>
      <c r="AD30" s="54">
        <f>SAM!AD30</f>
        <v>0</v>
      </c>
      <c r="AE30" s="54">
        <f>SAM!AE30</f>
        <v>0</v>
      </c>
      <c r="AF30" s="54">
        <f>SAM!AF30</f>
        <v>0</v>
      </c>
      <c r="AG30" s="54">
        <f>SAM!AG30</f>
        <v>0</v>
      </c>
      <c r="AH30" s="54">
        <f>SAM!AH30</f>
        <v>0</v>
      </c>
      <c r="AI30" s="54">
        <f>SAM!AI30</f>
        <v>0</v>
      </c>
      <c r="AJ30" s="54">
        <f>SAM!AJ30</f>
        <v>0</v>
      </c>
      <c r="AK30" s="54">
        <f>SAM!AK30</f>
        <v>0</v>
      </c>
      <c r="AL30" s="54">
        <f>SAM!AL30</f>
        <v>29.130400000000002</v>
      </c>
      <c r="AM30" s="54">
        <f>SAM!AM30</f>
        <v>47.182000000000002</v>
      </c>
      <c r="AN30" s="54">
        <f>SAM!AN30</f>
        <v>61.915199999999999</v>
      </c>
      <c r="AO30" s="54">
        <f>SAM!AO30</f>
        <v>0</v>
      </c>
      <c r="AP30" s="54">
        <f>SAM!AP30</f>
        <v>0</v>
      </c>
      <c r="AQ30" s="54">
        <f>SAM!AQ30</f>
        <v>0</v>
      </c>
      <c r="AR30" s="54">
        <f>SAM!AR30</f>
        <v>0</v>
      </c>
      <c r="AS30" s="54">
        <f>SAM!AS30</f>
        <v>0</v>
      </c>
      <c r="AT30" s="54">
        <f>SAM!AT30</f>
        <v>0</v>
      </c>
      <c r="AU30" s="54">
        <f>SAM!AU30</f>
        <v>0</v>
      </c>
      <c r="AV30" s="54">
        <f>SAM!AV30</f>
        <v>0</v>
      </c>
      <c r="AW30" s="54">
        <f>SAM!AW30</f>
        <v>0</v>
      </c>
      <c r="AX30" s="54">
        <f>SAM!AX30</f>
        <v>0</v>
      </c>
      <c r="AY30" s="54">
        <f>SAM!AY30</f>
        <v>0</v>
      </c>
      <c r="AZ30" s="54">
        <f>SAM!AZ30</f>
        <v>0</v>
      </c>
      <c r="BA30" s="54">
        <f>SAM!BA30</f>
        <v>0</v>
      </c>
      <c r="BB30" s="54">
        <f>SAM!BB30</f>
        <v>0</v>
      </c>
      <c r="BC30" s="54">
        <f>SAM!BC30</f>
        <v>0</v>
      </c>
      <c r="BD30" s="54">
        <f>SAM!BD30</f>
        <v>0</v>
      </c>
      <c r="BE30" s="54">
        <f>SAM!BE30</f>
        <v>412.86299408310447</v>
      </c>
    </row>
    <row r="31" spans="1:57">
      <c r="A31" s="54" t="str">
        <f>SAM!A31</f>
        <v>HH4</v>
      </c>
      <c r="B31" s="54">
        <f>SAM!B31</f>
        <v>0</v>
      </c>
      <c r="C31" s="54">
        <f>SAM!C31</f>
        <v>0</v>
      </c>
      <c r="D31" s="54">
        <f>SAM!D31</f>
        <v>0</v>
      </c>
      <c r="E31" s="54">
        <f>SAM!E31</f>
        <v>0</v>
      </c>
      <c r="F31" s="54">
        <f>SAM!F31</f>
        <v>0</v>
      </c>
      <c r="G31" s="54">
        <f>SAM!G31</f>
        <v>0</v>
      </c>
      <c r="H31" s="54">
        <f>SAM!H31</f>
        <v>0</v>
      </c>
      <c r="I31" s="54">
        <f>SAM!I31</f>
        <v>0</v>
      </c>
      <c r="J31" s="54">
        <f>SAM!J31</f>
        <v>0</v>
      </c>
      <c r="K31" s="54">
        <f>SAM!K31</f>
        <v>0</v>
      </c>
      <c r="L31" s="54">
        <f>SAM!L31</f>
        <v>0</v>
      </c>
      <c r="M31" s="54">
        <f>SAM!M31</f>
        <v>0</v>
      </c>
      <c r="N31" s="54">
        <f>SAM!N31</f>
        <v>0</v>
      </c>
      <c r="O31" s="54">
        <f>SAM!O31</f>
        <v>0</v>
      </c>
      <c r="P31" s="54">
        <f>SAM!P31</f>
        <v>0</v>
      </c>
      <c r="Q31" s="54">
        <f>SAM!Q31</f>
        <v>0</v>
      </c>
      <c r="R31" s="54">
        <f>SAM!R31</f>
        <v>27.580354864545043</v>
      </c>
      <c r="S31" s="54">
        <f>SAM!S31</f>
        <v>38.886372458036099</v>
      </c>
      <c r="T31" s="54">
        <f>SAM!T31</f>
        <v>109.45189699874662</v>
      </c>
      <c r="U31" s="54">
        <f>SAM!U31</f>
        <v>371.27397113358057</v>
      </c>
      <c r="V31" s="54">
        <f>SAM!V31</f>
        <v>23.198651571016509</v>
      </c>
      <c r="W31" s="54">
        <f>SAM!W31</f>
        <v>0</v>
      </c>
      <c r="X31" s="54">
        <f>SAM!X31</f>
        <v>0</v>
      </c>
      <c r="Y31" s="54">
        <f>SAM!Y31</f>
        <v>0</v>
      </c>
      <c r="Z31" s="54">
        <f>SAM!Z31</f>
        <v>0</v>
      </c>
      <c r="AA31" s="54">
        <f>SAM!AA31</f>
        <v>77.059603143558945</v>
      </c>
      <c r="AB31" s="54">
        <f>SAM!AB31</f>
        <v>0</v>
      </c>
      <c r="AC31" s="54">
        <f>SAM!AC31</f>
        <v>0</v>
      </c>
      <c r="AD31" s="54">
        <f>SAM!AD31</f>
        <v>0</v>
      </c>
      <c r="AE31" s="54">
        <f>SAM!AE31</f>
        <v>0</v>
      </c>
      <c r="AF31" s="54">
        <f>SAM!AF31</f>
        <v>0</v>
      </c>
      <c r="AG31" s="54">
        <f>SAM!AG31</f>
        <v>0</v>
      </c>
      <c r="AH31" s="54">
        <f>SAM!AH31</f>
        <v>0</v>
      </c>
      <c r="AI31" s="54">
        <f>SAM!AI31</f>
        <v>0</v>
      </c>
      <c r="AJ31" s="54">
        <f>SAM!AJ31</f>
        <v>0</v>
      </c>
      <c r="AK31" s="54">
        <f>SAM!AK31</f>
        <v>0</v>
      </c>
      <c r="AL31" s="54">
        <f>SAM!AL31</f>
        <v>18.445519999999998</v>
      </c>
      <c r="AM31" s="54">
        <f>SAM!AM31</f>
        <v>39.164400000000001</v>
      </c>
      <c r="AN31" s="54">
        <f>SAM!AN31</f>
        <v>65.869200000000006</v>
      </c>
      <c r="AO31" s="54">
        <f>SAM!AO31</f>
        <v>4.5857999999999999</v>
      </c>
      <c r="AP31" s="54">
        <f>SAM!AP31</f>
        <v>0</v>
      </c>
      <c r="AQ31" s="54">
        <f>SAM!AQ31</f>
        <v>0</v>
      </c>
      <c r="AR31" s="54">
        <f>SAM!AR31</f>
        <v>0</v>
      </c>
      <c r="AS31" s="54">
        <f>SAM!AS31</f>
        <v>0</v>
      </c>
      <c r="AT31" s="54">
        <f>SAM!AT31</f>
        <v>0</v>
      </c>
      <c r="AU31" s="54">
        <f>SAM!AU31</f>
        <v>0</v>
      </c>
      <c r="AV31" s="54">
        <f>SAM!AV31</f>
        <v>0</v>
      </c>
      <c r="AW31" s="54">
        <f>SAM!AW31</f>
        <v>0</v>
      </c>
      <c r="AX31" s="54">
        <f>SAM!AX31</f>
        <v>0</v>
      </c>
      <c r="AY31" s="54">
        <f>SAM!AY31</f>
        <v>0</v>
      </c>
      <c r="AZ31" s="54">
        <f>SAM!AZ31</f>
        <v>0</v>
      </c>
      <c r="BA31" s="54">
        <f>SAM!BA31</f>
        <v>0</v>
      </c>
      <c r="BB31" s="54">
        <f>SAM!BB31</f>
        <v>0</v>
      </c>
      <c r="BC31" s="54">
        <f>SAM!BC31</f>
        <v>0</v>
      </c>
      <c r="BD31" s="54">
        <f>SAM!BD31</f>
        <v>0</v>
      </c>
      <c r="BE31" s="54">
        <f>SAM!BE31</f>
        <v>1084.7128384757107</v>
      </c>
    </row>
    <row r="32" spans="1:57">
      <c r="A32" s="54" t="str">
        <f>SAM!A32</f>
        <v>HH5</v>
      </c>
      <c r="B32" s="54">
        <f>SAM!B32</f>
        <v>0</v>
      </c>
      <c r="C32" s="54">
        <f>SAM!C32</f>
        <v>0</v>
      </c>
      <c r="D32" s="54">
        <f>SAM!D32</f>
        <v>0</v>
      </c>
      <c r="E32" s="54">
        <f>SAM!E32</f>
        <v>0</v>
      </c>
      <c r="F32" s="54">
        <f>SAM!F32</f>
        <v>0</v>
      </c>
      <c r="G32" s="54">
        <f>SAM!G32</f>
        <v>0</v>
      </c>
      <c r="H32" s="54">
        <f>SAM!H32</f>
        <v>0</v>
      </c>
      <c r="I32" s="54">
        <f>SAM!I32</f>
        <v>0</v>
      </c>
      <c r="J32" s="54">
        <f>SAM!J32</f>
        <v>0</v>
      </c>
      <c r="K32" s="54">
        <f>SAM!K32</f>
        <v>0</v>
      </c>
      <c r="L32" s="54">
        <f>SAM!L32</f>
        <v>0</v>
      </c>
      <c r="M32" s="54">
        <f>SAM!M32</f>
        <v>0</v>
      </c>
      <c r="N32" s="54">
        <f>SAM!N32</f>
        <v>0</v>
      </c>
      <c r="O32" s="54">
        <f>SAM!O32</f>
        <v>0</v>
      </c>
      <c r="P32" s="54">
        <f>SAM!P32</f>
        <v>0</v>
      </c>
      <c r="Q32" s="54">
        <f>SAM!Q32</f>
        <v>0</v>
      </c>
      <c r="R32" s="54">
        <f>SAM!R32</f>
        <v>36.252402970646479</v>
      </c>
      <c r="S32" s="54">
        <f>SAM!S32</f>
        <v>52.325449947779106</v>
      </c>
      <c r="T32" s="54">
        <f>SAM!T32</f>
        <v>151.91843212232484</v>
      </c>
      <c r="U32" s="54">
        <f>SAM!U32</f>
        <v>202.57657879348707</v>
      </c>
      <c r="V32" s="54">
        <f>SAM!V32</f>
        <v>660.39845623545023</v>
      </c>
      <c r="W32" s="54">
        <f>SAM!W32</f>
        <v>1.1109871804477747</v>
      </c>
      <c r="X32" s="54">
        <f>SAM!X32</f>
        <v>0</v>
      </c>
      <c r="Y32" s="54">
        <f>SAM!Y32</f>
        <v>0</v>
      </c>
      <c r="Z32" s="54">
        <f>SAM!Z32</f>
        <v>0</v>
      </c>
      <c r="AA32" s="54">
        <f>SAM!AA32</f>
        <v>149.22857719137374</v>
      </c>
      <c r="AB32" s="54">
        <f>SAM!AB32</f>
        <v>0</v>
      </c>
      <c r="AC32" s="54">
        <f>SAM!AC32</f>
        <v>0</v>
      </c>
      <c r="AD32" s="54">
        <f>SAM!AD32</f>
        <v>0</v>
      </c>
      <c r="AE32" s="54">
        <f>SAM!AE32</f>
        <v>0</v>
      </c>
      <c r="AF32" s="54">
        <f>SAM!AF32</f>
        <v>0</v>
      </c>
      <c r="AG32" s="54">
        <f>SAM!AG32</f>
        <v>0</v>
      </c>
      <c r="AH32" s="54">
        <f>SAM!AH32</f>
        <v>0</v>
      </c>
      <c r="AI32" s="54">
        <f>SAM!AI32</f>
        <v>0</v>
      </c>
      <c r="AJ32" s="54">
        <f>SAM!AJ32</f>
        <v>0</v>
      </c>
      <c r="AK32" s="54">
        <f>SAM!AK32</f>
        <v>0</v>
      </c>
      <c r="AL32" s="54">
        <f>SAM!AL32</f>
        <v>29.401199999999999</v>
      </c>
      <c r="AM32" s="54">
        <f>SAM!AM32</f>
        <v>42.838700000000003</v>
      </c>
      <c r="AN32" s="54">
        <f>SAM!AN32</f>
        <v>88.156599999999997</v>
      </c>
      <c r="AO32" s="54">
        <f>SAM!AO32</f>
        <v>13.586399999999999</v>
      </c>
      <c r="AP32" s="54">
        <f>SAM!AP32</f>
        <v>7.4283999999999999</v>
      </c>
      <c r="AQ32" s="54">
        <f>SAM!AQ32</f>
        <v>0</v>
      </c>
      <c r="AR32" s="54">
        <f>SAM!AR32</f>
        <v>0</v>
      </c>
      <c r="AS32" s="54">
        <f>SAM!AS32</f>
        <v>0</v>
      </c>
      <c r="AT32" s="54">
        <f>SAM!AT32</f>
        <v>0</v>
      </c>
      <c r="AU32" s="54">
        <f>SAM!AU32</f>
        <v>0</v>
      </c>
      <c r="AV32" s="54">
        <f>SAM!AV32</f>
        <v>0</v>
      </c>
      <c r="AW32" s="54">
        <f>SAM!AW32</f>
        <v>0</v>
      </c>
      <c r="AX32" s="54">
        <f>SAM!AX32</f>
        <v>0</v>
      </c>
      <c r="AY32" s="54">
        <f>SAM!AY32</f>
        <v>0</v>
      </c>
      <c r="AZ32" s="54">
        <f>SAM!AZ32</f>
        <v>0</v>
      </c>
      <c r="BA32" s="54">
        <f>SAM!BA32</f>
        <v>0</v>
      </c>
      <c r="BB32" s="54">
        <f>SAM!BB32</f>
        <v>0</v>
      </c>
      <c r="BC32" s="54">
        <f>SAM!BC32</f>
        <v>0</v>
      </c>
      <c r="BD32" s="54">
        <f>SAM!BD32</f>
        <v>0</v>
      </c>
      <c r="BE32" s="54">
        <f>SAM!BE32</f>
        <v>196.02138649082212</v>
      </c>
    </row>
    <row r="33" spans="1:57">
      <c r="A33" s="54" t="str">
        <f>SAM!A33</f>
        <v>HH6</v>
      </c>
      <c r="B33" s="54">
        <f>SAM!B33</f>
        <v>0</v>
      </c>
      <c r="C33" s="54">
        <f>SAM!C33</f>
        <v>0</v>
      </c>
      <c r="D33" s="54">
        <f>SAM!D33</f>
        <v>0</v>
      </c>
      <c r="E33" s="54">
        <f>SAM!E33</f>
        <v>0</v>
      </c>
      <c r="F33" s="54">
        <f>SAM!F33</f>
        <v>0</v>
      </c>
      <c r="G33" s="54">
        <f>SAM!G33</f>
        <v>0</v>
      </c>
      <c r="H33" s="54">
        <f>SAM!H33</f>
        <v>0</v>
      </c>
      <c r="I33" s="54">
        <f>SAM!I33</f>
        <v>0</v>
      </c>
      <c r="J33" s="54">
        <f>SAM!J33</f>
        <v>0</v>
      </c>
      <c r="K33" s="54">
        <f>SAM!K33</f>
        <v>0</v>
      </c>
      <c r="L33" s="54">
        <f>SAM!L33</f>
        <v>0</v>
      </c>
      <c r="M33" s="54">
        <f>SAM!M33</f>
        <v>0</v>
      </c>
      <c r="N33" s="54">
        <f>SAM!N33</f>
        <v>0</v>
      </c>
      <c r="O33" s="54">
        <f>SAM!O33</f>
        <v>0</v>
      </c>
      <c r="P33" s="54">
        <f>SAM!P33</f>
        <v>0</v>
      </c>
      <c r="Q33" s="54">
        <f>SAM!Q33</f>
        <v>0</v>
      </c>
      <c r="R33" s="54">
        <f>SAM!R33</f>
        <v>36.649534145598793</v>
      </c>
      <c r="S33" s="54">
        <f>SAM!S33</f>
        <v>53.789329805384199</v>
      </c>
      <c r="T33" s="54">
        <f>SAM!T33</f>
        <v>192.21886451135279</v>
      </c>
      <c r="U33" s="54">
        <f>SAM!U33</f>
        <v>354.96575053309692</v>
      </c>
      <c r="V33" s="54">
        <f>SAM!V33</f>
        <v>539.21602631842973</v>
      </c>
      <c r="W33" s="54">
        <f>SAM!W33</f>
        <v>796.30006158594256</v>
      </c>
      <c r="X33" s="54">
        <f>SAM!X33</f>
        <v>0</v>
      </c>
      <c r="Y33" s="54">
        <f>SAM!Y33</f>
        <v>0</v>
      </c>
      <c r="Z33" s="54">
        <f>SAM!Z33</f>
        <v>0</v>
      </c>
      <c r="AA33" s="54">
        <f>SAM!AA33</f>
        <v>266.57027569226</v>
      </c>
      <c r="AB33" s="54">
        <f>SAM!AB33</f>
        <v>0</v>
      </c>
      <c r="AC33" s="54">
        <f>SAM!AC33</f>
        <v>0</v>
      </c>
      <c r="AD33" s="54">
        <f>SAM!AD33</f>
        <v>0</v>
      </c>
      <c r="AE33" s="54">
        <f>SAM!AE33</f>
        <v>0</v>
      </c>
      <c r="AF33" s="54">
        <f>SAM!AF33</f>
        <v>0</v>
      </c>
      <c r="AG33" s="54">
        <f>SAM!AG33</f>
        <v>0</v>
      </c>
      <c r="AH33" s="54">
        <f>SAM!AH33</f>
        <v>0</v>
      </c>
      <c r="AI33" s="54">
        <f>SAM!AI33</f>
        <v>0</v>
      </c>
      <c r="AJ33" s="54">
        <f>SAM!AJ33</f>
        <v>0</v>
      </c>
      <c r="AK33" s="54">
        <f>SAM!AK33</f>
        <v>0</v>
      </c>
      <c r="AL33" s="54">
        <f>SAM!AL33</f>
        <v>34.160499999999999</v>
      </c>
      <c r="AM33" s="54">
        <f>SAM!AM33</f>
        <v>62.246600000000001</v>
      </c>
      <c r="AN33" s="54">
        <f>SAM!AN33</f>
        <v>80.285799999999995</v>
      </c>
      <c r="AO33" s="54">
        <f>SAM!AO33</f>
        <v>18.422000000000001</v>
      </c>
      <c r="AP33" s="54">
        <f>SAM!AP33</f>
        <v>2.3759999999999999</v>
      </c>
      <c r="AQ33" s="54">
        <f>SAM!AQ33</f>
        <v>0</v>
      </c>
      <c r="AR33" s="54">
        <f>SAM!AR33</f>
        <v>0</v>
      </c>
      <c r="AS33" s="54">
        <f>SAM!AS33</f>
        <v>0</v>
      </c>
      <c r="AT33" s="54">
        <f>SAM!AT33</f>
        <v>0</v>
      </c>
      <c r="AU33" s="54">
        <f>SAM!AU33</f>
        <v>0</v>
      </c>
      <c r="AV33" s="54">
        <f>SAM!AV33</f>
        <v>0</v>
      </c>
      <c r="AW33" s="54">
        <f>SAM!AW33</f>
        <v>0</v>
      </c>
      <c r="AX33" s="54">
        <f>SAM!AX33</f>
        <v>0</v>
      </c>
      <c r="AY33" s="54">
        <f>SAM!AY33</f>
        <v>0</v>
      </c>
      <c r="AZ33" s="54">
        <f>SAM!AZ33</f>
        <v>0</v>
      </c>
      <c r="BA33" s="54">
        <f>SAM!BA33</f>
        <v>0</v>
      </c>
      <c r="BB33" s="54">
        <f>SAM!BB33</f>
        <v>0</v>
      </c>
      <c r="BC33" s="54">
        <f>SAM!BC33</f>
        <v>0</v>
      </c>
      <c r="BD33" s="54">
        <f>SAM!BD33</f>
        <v>0</v>
      </c>
      <c r="BE33" s="54">
        <f>SAM!BE33</f>
        <v>555.60956406130572</v>
      </c>
    </row>
    <row r="34" spans="1:57">
      <c r="A34" s="54" t="str">
        <f>SAM!A34</f>
        <v>HH7</v>
      </c>
      <c r="B34" s="54">
        <f>SAM!B34</f>
        <v>0</v>
      </c>
      <c r="C34" s="54">
        <f>SAM!C34</f>
        <v>0</v>
      </c>
      <c r="D34" s="54">
        <f>SAM!D34</f>
        <v>0</v>
      </c>
      <c r="E34" s="54">
        <f>SAM!E34</f>
        <v>0</v>
      </c>
      <c r="F34" s="54">
        <f>SAM!F34</f>
        <v>0</v>
      </c>
      <c r="G34" s="54">
        <f>SAM!G34</f>
        <v>0</v>
      </c>
      <c r="H34" s="54">
        <f>SAM!H34</f>
        <v>0</v>
      </c>
      <c r="I34" s="54">
        <f>SAM!I34</f>
        <v>0</v>
      </c>
      <c r="J34" s="54">
        <f>SAM!J34</f>
        <v>0</v>
      </c>
      <c r="K34" s="54">
        <f>SAM!K34</f>
        <v>0</v>
      </c>
      <c r="L34" s="54">
        <f>SAM!L34</f>
        <v>0</v>
      </c>
      <c r="M34" s="54">
        <f>SAM!M34</f>
        <v>0</v>
      </c>
      <c r="N34" s="54">
        <f>SAM!N34</f>
        <v>0</v>
      </c>
      <c r="O34" s="54">
        <f>SAM!O34</f>
        <v>0</v>
      </c>
      <c r="P34" s="54">
        <f>SAM!P34</f>
        <v>0</v>
      </c>
      <c r="Q34" s="54">
        <f>SAM!Q34</f>
        <v>0</v>
      </c>
      <c r="R34" s="54">
        <f>SAM!R34</f>
        <v>27.114333587815288</v>
      </c>
      <c r="S34" s="54">
        <f>SAM!S34</f>
        <v>36.233778129593773</v>
      </c>
      <c r="T34" s="54">
        <f>SAM!T34</f>
        <v>113.11060834029794</v>
      </c>
      <c r="U34" s="54">
        <f>SAM!U34</f>
        <v>208.83657121508952</v>
      </c>
      <c r="V34" s="54">
        <f>SAM!V34</f>
        <v>510.02693347002901</v>
      </c>
      <c r="W34" s="54">
        <f>SAM!W34</f>
        <v>762.74824873641967</v>
      </c>
      <c r="X34" s="54">
        <f>SAM!X34</f>
        <v>576.53708538350133</v>
      </c>
      <c r="Y34" s="54">
        <f>SAM!Y34</f>
        <v>0</v>
      </c>
      <c r="Z34" s="54">
        <f>SAM!Z34</f>
        <v>0</v>
      </c>
      <c r="AA34" s="54">
        <f>SAM!AA34</f>
        <v>301.89448482145747</v>
      </c>
      <c r="AB34" s="54">
        <f>SAM!AB34</f>
        <v>0</v>
      </c>
      <c r="AC34" s="54">
        <f>SAM!AC34</f>
        <v>0</v>
      </c>
      <c r="AD34" s="54">
        <f>SAM!AD34</f>
        <v>0</v>
      </c>
      <c r="AE34" s="54">
        <f>SAM!AE34</f>
        <v>0</v>
      </c>
      <c r="AF34" s="54">
        <f>SAM!AF34</f>
        <v>0</v>
      </c>
      <c r="AG34" s="54">
        <f>SAM!AG34</f>
        <v>0</v>
      </c>
      <c r="AH34" s="54">
        <f>SAM!AH34</f>
        <v>0</v>
      </c>
      <c r="AI34" s="54">
        <f>SAM!AI34</f>
        <v>0</v>
      </c>
      <c r="AJ34" s="54">
        <f>SAM!AJ34</f>
        <v>0</v>
      </c>
      <c r="AK34" s="54">
        <f>SAM!AK34</f>
        <v>0</v>
      </c>
      <c r="AL34" s="54">
        <f>SAM!AL34</f>
        <v>20.2469</v>
      </c>
      <c r="AM34" s="54">
        <f>SAM!AM34</f>
        <v>55.253100000000003</v>
      </c>
      <c r="AN34" s="54">
        <f>SAM!AN34</f>
        <v>81.196200000000005</v>
      </c>
      <c r="AO34" s="54">
        <f>SAM!AO34</f>
        <v>16.4328</v>
      </c>
      <c r="AP34" s="54">
        <f>SAM!AP34</f>
        <v>0</v>
      </c>
      <c r="AQ34" s="54">
        <f>SAM!AQ34</f>
        <v>0</v>
      </c>
      <c r="AR34" s="54">
        <f>SAM!AR34</f>
        <v>0</v>
      </c>
      <c r="AS34" s="54">
        <f>SAM!AS34</f>
        <v>0</v>
      </c>
      <c r="AT34" s="54">
        <f>SAM!AT34</f>
        <v>0</v>
      </c>
      <c r="AU34" s="54">
        <f>SAM!AU34</f>
        <v>0</v>
      </c>
      <c r="AV34" s="54">
        <f>SAM!AV34</f>
        <v>0</v>
      </c>
      <c r="AW34" s="54">
        <f>SAM!AW34</f>
        <v>0</v>
      </c>
      <c r="AX34" s="54">
        <f>SAM!AX34</f>
        <v>0</v>
      </c>
      <c r="AY34" s="54">
        <f>SAM!AY34</f>
        <v>0</v>
      </c>
      <c r="AZ34" s="54">
        <f>SAM!AZ34</f>
        <v>0</v>
      </c>
      <c r="BA34" s="54">
        <f>SAM!BA34</f>
        <v>0</v>
      </c>
      <c r="BB34" s="54">
        <f>SAM!BB34</f>
        <v>0</v>
      </c>
      <c r="BC34" s="54">
        <f>SAM!BC34</f>
        <v>0</v>
      </c>
      <c r="BD34" s="54">
        <f>SAM!BD34</f>
        <v>0</v>
      </c>
      <c r="BE34" s="54">
        <f>SAM!BE34</f>
        <v>844.44568745930701</v>
      </c>
    </row>
    <row r="35" spans="1:57">
      <c r="A35" s="54" t="str">
        <f>SAM!A35</f>
        <v>HH8</v>
      </c>
      <c r="B35" s="54">
        <f>SAM!B35</f>
        <v>0</v>
      </c>
      <c r="C35" s="54">
        <f>SAM!C35</f>
        <v>0</v>
      </c>
      <c r="D35" s="54">
        <f>SAM!D35</f>
        <v>0</v>
      </c>
      <c r="E35" s="54">
        <f>SAM!E35</f>
        <v>0</v>
      </c>
      <c r="F35" s="54">
        <f>SAM!F35</f>
        <v>0</v>
      </c>
      <c r="G35" s="54">
        <f>SAM!G35</f>
        <v>0</v>
      </c>
      <c r="H35" s="54">
        <f>SAM!H35</f>
        <v>0</v>
      </c>
      <c r="I35" s="54">
        <f>SAM!I35</f>
        <v>0</v>
      </c>
      <c r="J35" s="54">
        <f>SAM!J35</f>
        <v>0</v>
      </c>
      <c r="K35" s="54">
        <f>SAM!K35</f>
        <v>0</v>
      </c>
      <c r="L35" s="54">
        <f>SAM!L35</f>
        <v>0</v>
      </c>
      <c r="M35" s="54">
        <f>SAM!M35</f>
        <v>0</v>
      </c>
      <c r="N35" s="54">
        <f>SAM!N35</f>
        <v>0</v>
      </c>
      <c r="O35" s="54">
        <f>SAM!O35</f>
        <v>0</v>
      </c>
      <c r="P35" s="54">
        <f>SAM!P35</f>
        <v>0</v>
      </c>
      <c r="Q35" s="54">
        <f>SAM!Q35</f>
        <v>0</v>
      </c>
      <c r="R35" s="54">
        <f>SAM!R35</f>
        <v>36.479335070619229</v>
      </c>
      <c r="S35" s="54">
        <f>SAM!S35</f>
        <v>25.359242044527356</v>
      </c>
      <c r="T35" s="54">
        <f>SAM!T35</f>
        <v>79.52691468277466</v>
      </c>
      <c r="U35" s="54">
        <f>SAM!U35</f>
        <v>144.30222874002905</v>
      </c>
      <c r="V35" s="54">
        <f>SAM!V35</f>
        <v>318.82883639377292</v>
      </c>
      <c r="W35" s="54">
        <f>SAM!W35</f>
        <v>669.86972045098582</v>
      </c>
      <c r="X35" s="54">
        <f>SAM!X35</f>
        <v>880.95435208030972</v>
      </c>
      <c r="Y35" s="54">
        <f>SAM!Y35</f>
        <v>908.72484715557096</v>
      </c>
      <c r="Z35" s="54">
        <f>SAM!Z35</f>
        <v>0</v>
      </c>
      <c r="AA35" s="54">
        <f>SAM!AA35</f>
        <v>413.95117767526654</v>
      </c>
      <c r="AB35" s="54">
        <f>SAM!AB35</f>
        <v>0</v>
      </c>
      <c r="AC35" s="54">
        <f>SAM!AC35</f>
        <v>0</v>
      </c>
      <c r="AD35" s="54">
        <f>SAM!AD35</f>
        <v>0</v>
      </c>
      <c r="AE35" s="54">
        <f>SAM!AE35</f>
        <v>0</v>
      </c>
      <c r="AF35" s="54">
        <f>SAM!AF35</f>
        <v>0</v>
      </c>
      <c r="AG35" s="54">
        <f>SAM!AG35</f>
        <v>0</v>
      </c>
      <c r="AH35" s="54">
        <f>SAM!AH35</f>
        <v>0</v>
      </c>
      <c r="AI35" s="54">
        <f>SAM!AI35</f>
        <v>0</v>
      </c>
      <c r="AJ35" s="54">
        <f>SAM!AJ35</f>
        <v>0</v>
      </c>
      <c r="AK35" s="54">
        <f>SAM!AK35</f>
        <v>0</v>
      </c>
      <c r="AL35" s="54">
        <f>SAM!AL35</f>
        <v>25.156400000000001</v>
      </c>
      <c r="AM35" s="54">
        <f>SAM!AM35</f>
        <v>34.470599999999997</v>
      </c>
      <c r="AN35" s="54">
        <f>SAM!AN35</f>
        <v>44.317799999999998</v>
      </c>
      <c r="AO35" s="54">
        <f>SAM!AO35</f>
        <v>29.4636</v>
      </c>
      <c r="AP35" s="54">
        <f>SAM!AP35</f>
        <v>0</v>
      </c>
      <c r="AQ35" s="54">
        <f>SAM!AQ35</f>
        <v>0</v>
      </c>
      <c r="AR35" s="54">
        <f>SAM!AR35</f>
        <v>0</v>
      </c>
      <c r="AS35" s="54">
        <f>SAM!AS35</f>
        <v>0</v>
      </c>
      <c r="AT35" s="54">
        <f>SAM!AT35</f>
        <v>0</v>
      </c>
      <c r="AU35" s="54">
        <f>SAM!AU35</f>
        <v>0</v>
      </c>
      <c r="AV35" s="54">
        <f>SAM!AV35</f>
        <v>0</v>
      </c>
      <c r="AW35" s="54">
        <f>SAM!AW35</f>
        <v>0</v>
      </c>
      <c r="AX35" s="54">
        <f>SAM!AX35</f>
        <v>0</v>
      </c>
      <c r="AY35" s="54">
        <f>SAM!AY35</f>
        <v>0</v>
      </c>
      <c r="AZ35" s="54">
        <f>SAM!AZ35</f>
        <v>0</v>
      </c>
      <c r="BA35" s="54">
        <f>SAM!BA35</f>
        <v>0</v>
      </c>
      <c r="BB35" s="54">
        <f>SAM!BB35</f>
        <v>0</v>
      </c>
      <c r="BC35" s="54">
        <f>SAM!BC35</f>
        <v>0</v>
      </c>
      <c r="BD35" s="54">
        <f>SAM!BD35</f>
        <v>0</v>
      </c>
      <c r="BE35" s="54">
        <f>SAM!BE35</f>
        <v>1922.2226136557806</v>
      </c>
    </row>
    <row r="36" spans="1:57">
      <c r="A36" s="54" t="str">
        <f>SAM!A36</f>
        <v>HH9</v>
      </c>
      <c r="B36" s="54">
        <f>SAM!B36</f>
        <v>0</v>
      </c>
      <c r="C36" s="54">
        <f>SAM!C36</f>
        <v>0</v>
      </c>
      <c r="D36" s="54">
        <f>SAM!D36</f>
        <v>0</v>
      </c>
      <c r="E36" s="54">
        <f>SAM!E36</f>
        <v>0</v>
      </c>
      <c r="F36" s="54">
        <f>SAM!F36</f>
        <v>0</v>
      </c>
      <c r="G36" s="54">
        <f>SAM!G36</f>
        <v>0</v>
      </c>
      <c r="H36" s="54">
        <f>SAM!H36</f>
        <v>0</v>
      </c>
      <c r="I36" s="54">
        <f>SAM!I36</f>
        <v>0</v>
      </c>
      <c r="J36" s="54">
        <f>SAM!J36</f>
        <v>0</v>
      </c>
      <c r="K36" s="54">
        <f>SAM!K36</f>
        <v>0</v>
      </c>
      <c r="L36" s="54">
        <f>SAM!L36</f>
        <v>0</v>
      </c>
      <c r="M36" s="54">
        <f>SAM!M36</f>
        <v>0</v>
      </c>
      <c r="N36" s="54">
        <f>SAM!N36</f>
        <v>0</v>
      </c>
      <c r="O36" s="54">
        <f>SAM!O36</f>
        <v>0</v>
      </c>
      <c r="P36" s="54">
        <f>SAM!P36</f>
        <v>0</v>
      </c>
      <c r="Q36" s="54">
        <f>SAM!Q36</f>
        <v>0</v>
      </c>
      <c r="R36" s="54">
        <f>SAM!R36</f>
        <v>29.796995198207416</v>
      </c>
      <c r="S36" s="54">
        <f>SAM!S36</f>
        <v>19.679828461638419</v>
      </c>
      <c r="T36" s="54">
        <f>SAM!T36</f>
        <v>62.016067366494212</v>
      </c>
      <c r="U36" s="54">
        <f>SAM!U36</f>
        <v>49.005262562244084</v>
      </c>
      <c r="V36" s="54">
        <f>SAM!V36</f>
        <v>146.82304481130186</v>
      </c>
      <c r="W36" s="54">
        <f>SAM!W36</f>
        <v>261.02643804620465</v>
      </c>
      <c r="X36" s="54">
        <f>SAM!X36</f>
        <v>603.46478653618919</v>
      </c>
      <c r="Y36" s="54">
        <f>SAM!Y36</f>
        <v>961.40766484442929</v>
      </c>
      <c r="Z36" s="54">
        <f>SAM!Z36</f>
        <v>1790.4961920000001</v>
      </c>
      <c r="AA36" s="54">
        <f>SAM!AA36</f>
        <v>530.09231987324858</v>
      </c>
      <c r="AB36" s="54">
        <f>SAM!AB36</f>
        <v>0</v>
      </c>
      <c r="AC36" s="54">
        <f>SAM!AC36</f>
        <v>0</v>
      </c>
      <c r="AD36" s="54">
        <f>SAM!AD36</f>
        <v>0</v>
      </c>
      <c r="AE36" s="54">
        <f>SAM!AE36</f>
        <v>0</v>
      </c>
      <c r="AF36" s="54">
        <f>SAM!AF36</f>
        <v>0</v>
      </c>
      <c r="AG36" s="54">
        <f>SAM!AG36</f>
        <v>0</v>
      </c>
      <c r="AH36" s="54">
        <f>SAM!AH36</f>
        <v>0</v>
      </c>
      <c r="AI36" s="54">
        <f>SAM!AI36</f>
        <v>0</v>
      </c>
      <c r="AJ36" s="54">
        <f>SAM!AJ36</f>
        <v>0</v>
      </c>
      <c r="AK36" s="54">
        <f>SAM!AK36</f>
        <v>0</v>
      </c>
      <c r="AL36" s="54">
        <f>SAM!AL36</f>
        <v>9.4003999999999994</v>
      </c>
      <c r="AM36" s="54">
        <f>SAM!AM36</f>
        <v>19.088999999999999</v>
      </c>
      <c r="AN36" s="54">
        <f>SAM!AN36</f>
        <v>55.245899999999999</v>
      </c>
      <c r="AO36" s="54">
        <f>SAM!AO36</f>
        <v>23.346599999999999</v>
      </c>
      <c r="AP36" s="54">
        <f>SAM!AP36</f>
        <v>0</v>
      </c>
      <c r="AQ36" s="54">
        <f>SAM!AQ36</f>
        <v>5.55</v>
      </c>
      <c r="AR36" s="54">
        <f>SAM!AR36</f>
        <v>0</v>
      </c>
      <c r="AS36" s="54">
        <f>SAM!AS36</f>
        <v>0</v>
      </c>
      <c r="AT36" s="54">
        <f>SAM!AT36</f>
        <v>0</v>
      </c>
      <c r="AU36" s="54">
        <f>SAM!AU36</f>
        <v>0</v>
      </c>
      <c r="AV36" s="54">
        <f>SAM!AV36</f>
        <v>0</v>
      </c>
      <c r="AW36" s="54">
        <f>SAM!AW36</f>
        <v>0</v>
      </c>
      <c r="AX36" s="54">
        <f>SAM!AX36</f>
        <v>0</v>
      </c>
      <c r="AY36" s="54">
        <f>SAM!AY36</f>
        <v>0</v>
      </c>
      <c r="AZ36" s="54">
        <f>SAM!AZ36</f>
        <v>0</v>
      </c>
      <c r="BA36" s="54">
        <f>SAM!BA36</f>
        <v>0</v>
      </c>
      <c r="BB36" s="54">
        <f>SAM!BB36</f>
        <v>0</v>
      </c>
      <c r="BC36" s="54">
        <f>SAM!BC36</f>
        <v>0</v>
      </c>
      <c r="BD36" s="54">
        <f>SAM!BD36</f>
        <v>0</v>
      </c>
      <c r="BE36" s="54">
        <f>SAM!BE36</f>
        <v>2637.453555513599</v>
      </c>
    </row>
    <row r="37" spans="1:57">
      <c r="A37" s="54" t="str">
        <f>SAM!A37</f>
        <v>INVES</v>
      </c>
      <c r="B37" s="54">
        <f>SAM!B37</f>
        <v>0</v>
      </c>
      <c r="C37" s="54">
        <f>SAM!C37</f>
        <v>0</v>
      </c>
      <c r="D37" s="54">
        <f>SAM!D37</f>
        <v>0</v>
      </c>
      <c r="E37" s="54">
        <f>SAM!E37</f>
        <v>0</v>
      </c>
      <c r="F37" s="54">
        <f>SAM!F37</f>
        <v>0</v>
      </c>
      <c r="G37" s="54">
        <f>SAM!G37</f>
        <v>0</v>
      </c>
      <c r="H37" s="54">
        <f>SAM!H37</f>
        <v>0</v>
      </c>
      <c r="I37" s="54">
        <f>SAM!I37</f>
        <v>0</v>
      </c>
      <c r="J37" s="54">
        <f>SAM!J37</f>
        <v>0</v>
      </c>
      <c r="K37" s="54">
        <f>SAM!K37</f>
        <v>0</v>
      </c>
      <c r="L37" s="54">
        <f>SAM!L37</f>
        <v>0</v>
      </c>
      <c r="M37" s="54">
        <f>SAM!M37</f>
        <v>0</v>
      </c>
      <c r="N37" s="54">
        <f>SAM!N37</f>
        <v>0</v>
      </c>
      <c r="O37" s="54">
        <f>SAM!O37</f>
        <v>0</v>
      </c>
      <c r="P37" s="54">
        <f>SAM!P37</f>
        <v>0</v>
      </c>
      <c r="Q37" s="54">
        <f>SAM!Q37</f>
        <v>0</v>
      </c>
      <c r="R37" s="54">
        <f>SAM!R37</f>
        <v>0</v>
      </c>
      <c r="S37" s="54">
        <f>SAM!S37</f>
        <v>0</v>
      </c>
      <c r="T37" s="54">
        <f>SAM!T37</f>
        <v>0</v>
      </c>
      <c r="U37" s="54">
        <f>SAM!U37</f>
        <v>0</v>
      </c>
      <c r="V37" s="54">
        <f>SAM!V37</f>
        <v>0</v>
      </c>
      <c r="W37" s="54">
        <f>SAM!W37</f>
        <v>0</v>
      </c>
      <c r="X37" s="54">
        <f>SAM!X37</f>
        <v>0</v>
      </c>
      <c r="Y37" s="54">
        <f>SAM!Y37</f>
        <v>0</v>
      </c>
      <c r="Z37" s="54">
        <f>SAM!Z37</f>
        <v>0</v>
      </c>
      <c r="AA37" s="54">
        <f>SAM!AA37</f>
        <v>0</v>
      </c>
      <c r="AB37" s="54">
        <f>SAM!AB37</f>
        <v>-22.748231249962146</v>
      </c>
      <c r="AC37" s="54">
        <f>SAM!AC37</f>
        <v>-21.9400930448842</v>
      </c>
      <c r="AD37" s="54">
        <f>SAM!AD37</f>
        <v>-36.095191544153138</v>
      </c>
      <c r="AE37" s="54">
        <f>SAM!AE37</f>
        <v>86.050403646152461</v>
      </c>
      <c r="AF37" s="54">
        <f>SAM!AF37</f>
        <v>238.05653173494298</v>
      </c>
      <c r="AG37" s="54">
        <f>SAM!AG37</f>
        <v>552.81927520899717</v>
      </c>
      <c r="AH37" s="54">
        <f>SAM!AH37</f>
        <v>722.39468497718099</v>
      </c>
      <c r="AI37" s="54">
        <f>SAM!AI37</f>
        <v>1650.8865714539816</v>
      </c>
      <c r="AJ37" s="54">
        <f>SAM!AJ37</f>
        <v>2114.071271458356</v>
      </c>
      <c r="AK37" s="54">
        <f>SAM!AK37</f>
        <v>0</v>
      </c>
      <c r="AL37" s="54">
        <f>SAM!AL37</f>
        <v>0</v>
      </c>
      <c r="AM37" s="54">
        <f>SAM!AM37</f>
        <v>0</v>
      </c>
      <c r="AN37" s="54">
        <f>SAM!AN37</f>
        <v>0</v>
      </c>
      <c r="AO37" s="54">
        <f>SAM!AO37</f>
        <v>0</v>
      </c>
      <c r="AP37" s="54">
        <f>SAM!AP37</f>
        <v>0</v>
      </c>
      <c r="AQ37" s="54">
        <f>SAM!AQ37</f>
        <v>0</v>
      </c>
      <c r="AR37" s="54">
        <f>SAM!AR37</f>
        <v>0</v>
      </c>
      <c r="AS37" s="54">
        <f>SAM!AS37</f>
        <v>0</v>
      </c>
      <c r="AT37" s="54">
        <f>SAM!AT37</f>
        <v>0</v>
      </c>
      <c r="AU37" s="54">
        <f>SAM!AU37</f>
        <v>0</v>
      </c>
      <c r="AV37" s="54">
        <f>SAM!AV37</f>
        <v>0</v>
      </c>
      <c r="AW37" s="54">
        <f>SAM!AW37</f>
        <v>0</v>
      </c>
      <c r="AX37" s="54">
        <f>SAM!AX37</f>
        <v>0</v>
      </c>
      <c r="AY37" s="54">
        <f>SAM!AY37</f>
        <v>0</v>
      </c>
      <c r="AZ37" s="54">
        <f>SAM!AZ37</f>
        <v>0</v>
      </c>
      <c r="BA37" s="54">
        <f>SAM!BA37</f>
        <v>0</v>
      </c>
      <c r="BB37" s="54">
        <f>SAM!BB37</f>
        <v>0</v>
      </c>
      <c r="BC37" s="54">
        <f>SAM!BC37</f>
        <v>0</v>
      </c>
      <c r="BD37" s="54">
        <f>SAM!BD37</f>
        <v>0</v>
      </c>
      <c r="BE37" s="54">
        <f>SAM!BE37</f>
        <v>-3458.1643255889203</v>
      </c>
    </row>
    <row r="38" spans="1:57">
      <c r="A38" s="54" t="str">
        <f>SAM!A38</f>
        <v>USSOCL1</v>
      </c>
      <c r="B38" s="54">
        <f>SAM!B38</f>
        <v>0</v>
      </c>
      <c r="C38" s="54">
        <f>SAM!C38</f>
        <v>0</v>
      </c>
      <c r="D38" s="54">
        <f>SAM!D38</f>
        <v>0</v>
      </c>
      <c r="E38" s="54">
        <f>SAM!E38</f>
        <v>0.73465631999999992</v>
      </c>
      <c r="F38" s="54">
        <f>SAM!F38</f>
        <v>0</v>
      </c>
      <c r="G38" s="54">
        <f>SAM!G38</f>
        <v>0.26815679999999997</v>
      </c>
      <c r="H38" s="54">
        <f>SAM!H38</f>
        <v>7.5412375200000001</v>
      </c>
      <c r="I38" s="54">
        <f>SAM!I38</f>
        <v>0.36110159999999997</v>
      </c>
      <c r="J38" s="54">
        <f>SAM!J38</f>
        <v>0.5370595199999999</v>
      </c>
      <c r="K38" s="54">
        <f>SAM!K38</f>
        <v>0.3272544</v>
      </c>
      <c r="L38" s="54">
        <f>SAM!L38</f>
        <v>4.1623163999999999</v>
      </c>
      <c r="M38" s="54">
        <f>SAM!M38</f>
        <v>1.6251069599999999</v>
      </c>
      <c r="N38" s="54">
        <f>SAM!N38</f>
        <v>1.198944</v>
      </c>
      <c r="O38" s="54">
        <f>SAM!O38</f>
        <v>1.7125682399999997</v>
      </c>
      <c r="P38" s="54">
        <f>SAM!P38</f>
        <v>0.60738048</v>
      </c>
      <c r="Q38" s="54">
        <f>SAM!Q38</f>
        <v>0</v>
      </c>
      <c r="R38" s="54">
        <f>SAM!R38</f>
        <v>20.76659279999998</v>
      </c>
      <c r="S38" s="54">
        <f>SAM!S38</f>
        <v>0</v>
      </c>
      <c r="T38" s="54">
        <f>SAM!T38</f>
        <v>0</v>
      </c>
      <c r="U38" s="54">
        <f>SAM!U38</f>
        <v>0</v>
      </c>
      <c r="V38" s="54">
        <f>SAM!V38</f>
        <v>0</v>
      </c>
      <c r="W38" s="54">
        <f>SAM!W38</f>
        <v>0</v>
      </c>
      <c r="X38" s="54">
        <f>SAM!X38</f>
        <v>0</v>
      </c>
      <c r="Y38" s="54">
        <f>SAM!Y38</f>
        <v>0</v>
      </c>
      <c r="Z38" s="54">
        <f>SAM!Z38</f>
        <v>0</v>
      </c>
      <c r="AA38" s="54">
        <f>SAM!AA38</f>
        <v>0</v>
      </c>
      <c r="AB38" s="54">
        <f>SAM!AB38</f>
        <v>0</v>
      </c>
      <c r="AC38" s="54">
        <f>SAM!AC38</f>
        <v>0</v>
      </c>
      <c r="AD38" s="54">
        <f>SAM!AD38</f>
        <v>0</v>
      </c>
      <c r="AE38" s="54">
        <f>SAM!AE38</f>
        <v>0</v>
      </c>
      <c r="AF38" s="54">
        <f>SAM!AF38</f>
        <v>0</v>
      </c>
      <c r="AG38" s="54">
        <f>SAM!AG38</f>
        <v>0</v>
      </c>
      <c r="AH38" s="54">
        <f>SAM!AH38</f>
        <v>0</v>
      </c>
      <c r="AI38" s="54">
        <f>SAM!AI38</f>
        <v>0</v>
      </c>
      <c r="AJ38" s="54">
        <f>SAM!AJ38</f>
        <v>0</v>
      </c>
      <c r="AK38" s="54">
        <f>SAM!AK38</f>
        <v>0</v>
      </c>
      <c r="AL38" s="54">
        <f>SAM!AL38</f>
        <v>0</v>
      </c>
      <c r="AM38" s="54">
        <f>SAM!AM38</f>
        <v>0</v>
      </c>
      <c r="AN38" s="54">
        <f>SAM!AN38</f>
        <v>0</v>
      </c>
      <c r="AO38" s="54">
        <f>SAM!AO38</f>
        <v>0</v>
      </c>
      <c r="AP38" s="54">
        <f>SAM!AP38</f>
        <v>0</v>
      </c>
      <c r="AQ38" s="54">
        <f>SAM!AQ38</f>
        <v>0</v>
      </c>
      <c r="AR38" s="54">
        <f>SAM!AR38</f>
        <v>0</v>
      </c>
      <c r="AS38" s="54">
        <f>SAM!AS38</f>
        <v>0</v>
      </c>
      <c r="AT38" s="54">
        <f>SAM!AT38</f>
        <v>0</v>
      </c>
      <c r="AU38" s="54">
        <f>SAM!AU38</f>
        <v>0</v>
      </c>
      <c r="AV38" s="54">
        <f>SAM!AV38</f>
        <v>0</v>
      </c>
      <c r="AW38" s="54">
        <f>SAM!AW38</f>
        <v>0</v>
      </c>
      <c r="AX38" s="54">
        <f>SAM!AX38</f>
        <v>0</v>
      </c>
      <c r="AY38" s="54">
        <f>SAM!AY38</f>
        <v>0</v>
      </c>
      <c r="AZ38" s="54">
        <f>SAM!AZ38</f>
        <v>0</v>
      </c>
      <c r="BA38" s="54">
        <f>SAM!BA38</f>
        <v>0</v>
      </c>
      <c r="BB38" s="54">
        <f>SAM!BB38</f>
        <v>0.15969464553884852</v>
      </c>
      <c r="BC38" s="54">
        <f>SAM!BC38</f>
        <v>0.87285883891830074</v>
      </c>
      <c r="BD38" s="54">
        <f>SAM!BD38</f>
        <v>0.65825707554285073</v>
      </c>
      <c r="BE38" s="54">
        <f>SAM!BE38</f>
        <v>0</v>
      </c>
    </row>
    <row r="39" spans="1:57">
      <c r="A39" s="54" t="str">
        <f>SAM!A39</f>
        <v>USSOCL2</v>
      </c>
      <c r="B39" s="54">
        <f>SAM!B39</f>
        <v>0</v>
      </c>
      <c r="C39" s="54">
        <f>SAM!C39</f>
        <v>5.7815999999999999E-2</v>
      </c>
      <c r="D39" s="54">
        <f>SAM!D39</f>
        <v>0</v>
      </c>
      <c r="E39" s="54">
        <f>SAM!E39</f>
        <v>1.1745935999999999</v>
      </c>
      <c r="F39" s="54">
        <f>SAM!F39</f>
        <v>0</v>
      </c>
      <c r="G39" s="54">
        <f>SAM!G39</f>
        <v>0.86950079999999985</v>
      </c>
      <c r="H39" s="54">
        <f>SAM!H39</f>
        <v>8.9907407999999993</v>
      </c>
      <c r="I39" s="54">
        <f>SAM!I39</f>
        <v>0.39186719999999997</v>
      </c>
      <c r="J39" s="54">
        <f>SAM!J39</f>
        <v>0.45179999999999998</v>
      </c>
      <c r="K39" s="54">
        <f>SAM!K39</f>
        <v>0.56104559999999992</v>
      </c>
      <c r="L39" s="54">
        <f>SAM!L39</f>
        <v>4.2131591999999998</v>
      </c>
      <c r="M39" s="54">
        <f>SAM!M39</f>
        <v>2.2986503999999996</v>
      </c>
      <c r="N39" s="54">
        <f>SAM!N39</f>
        <v>2.5124976000000001</v>
      </c>
      <c r="O39" s="54">
        <f>SAM!O39</f>
        <v>0.69559199999999988</v>
      </c>
      <c r="P39" s="54">
        <f>SAM!P39</f>
        <v>0.34145279999999995</v>
      </c>
      <c r="Q39" s="54">
        <f>SAM!Q39</f>
        <v>0</v>
      </c>
      <c r="R39" s="54">
        <f>SAM!R39</f>
        <v>0</v>
      </c>
      <c r="S39" s="54">
        <f>SAM!S39</f>
        <v>26.550518399999987</v>
      </c>
      <c r="T39" s="54">
        <f>SAM!T39</f>
        <v>0</v>
      </c>
      <c r="U39" s="54">
        <f>SAM!U39</f>
        <v>0</v>
      </c>
      <c r="V39" s="54">
        <f>SAM!V39</f>
        <v>0</v>
      </c>
      <c r="W39" s="54">
        <f>SAM!W39</f>
        <v>0</v>
      </c>
      <c r="X39" s="54">
        <f>SAM!X39</f>
        <v>0</v>
      </c>
      <c r="Y39" s="54">
        <f>SAM!Y39</f>
        <v>0</v>
      </c>
      <c r="Z39" s="54">
        <f>SAM!Z39</f>
        <v>0</v>
      </c>
      <c r="AA39" s="54">
        <f>SAM!AA39</f>
        <v>0</v>
      </c>
      <c r="AB39" s="54">
        <f>SAM!AB39</f>
        <v>0</v>
      </c>
      <c r="AC39" s="54">
        <f>SAM!AC39</f>
        <v>0</v>
      </c>
      <c r="AD39" s="54">
        <f>SAM!AD39</f>
        <v>0</v>
      </c>
      <c r="AE39" s="54">
        <f>SAM!AE39</f>
        <v>0</v>
      </c>
      <c r="AF39" s="54">
        <f>SAM!AF39</f>
        <v>0</v>
      </c>
      <c r="AG39" s="54">
        <f>SAM!AG39</f>
        <v>0</v>
      </c>
      <c r="AH39" s="54">
        <f>SAM!AH39</f>
        <v>0</v>
      </c>
      <c r="AI39" s="54">
        <f>SAM!AI39</f>
        <v>0</v>
      </c>
      <c r="AJ39" s="54">
        <f>SAM!AJ39</f>
        <v>0</v>
      </c>
      <c r="AK39" s="54">
        <f>SAM!AK39</f>
        <v>0</v>
      </c>
      <c r="AL39" s="54">
        <f>SAM!AL39</f>
        <v>0</v>
      </c>
      <c r="AM39" s="54">
        <f>SAM!AM39</f>
        <v>0</v>
      </c>
      <c r="AN39" s="54">
        <f>SAM!AN39</f>
        <v>0</v>
      </c>
      <c r="AO39" s="54">
        <f>SAM!AO39</f>
        <v>0</v>
      </c>
      <c r="AP39" s="54">
        <f>SAM!AP39</f>
        <v>0</v>
      </c>
      <c r="AQ39" s="54">
        <f>SAM!AQ39</f>
        <v>0</v>
      </c>
      <c r="AR39" s="54">
        <f>SAM!AR39</f>
        <v>0</v>
      </c>
      <c r="AS39" s="54">
        <f>SAM!AS39</f>
        <v>0</v>
      </c>
      <c r="AT39" s="54">
        <f>SAM!AT39</f>
        <v>0</v>
      </c>
      <c r="AU39" s="54">
        <f>SAM!AU39</f>
        <v>0</v>
      </c>
      <c r="AV39" s="54">
        <f>SAM!AV39</f>
        <v>0</v>
      </c>
      <c r="AW39" s="54">
        <f>SAM!AW39</f>
        <v>0</v>
      </c>
      <c r="AX39" s="54">
        <f>SAM!AX39</f>
        <v>0</v>
      </c>
      <c r="AY39" s="54">
        <f>SAM!AY39</f>
        <v>0</v>
      </c>
      <c r="AZ39" s="54">
        <f>SAM!AZ39</f>
        <v>0</v>
      </c>
      <c r="BA39" s="54">
        <f>SAM!BA39</f>
        <v>0</v>
      </c>
      <c r="BB39" s="54">
        <f>SAM!BB39</f>
        <v>0.37702004258189925</v>
      </c>
      <c r="BC39" s="54">
        <f>SAM!BC39</f>
        <v>2.060715783591561</v>
      </c>
      <c r="BD39" s="54">
        <f>SAM!BD39</f>
        <v>1.5540665738265393</v>
      </c>
      <c r="BE39" s="54">
        <f>SAM!BE39</f>
        <v>0</v>
      </c>
    </row>
    <row r="40" spans="1:57">
      <c r="A40" s="54" t="str">
        <f>SAM!A40</f>
        <v>USSOCL3</v>
      </c>
      <c r="B40" s="54">
        <f>SAM!B40</f>
        <v>0.28620000000000001</v>
      </c>
      <c r="C40" s="54">
        <f>SAM!C40</f>
        <v>0</v>
      </c>
      <c r="D40" s="54">
        <f>SAM!D40</f>
        <v>0</v>
      </c>
      <c r="E40" s="54">
        <f>SAM!E40</f>
        <v>6.2274816</v>
      </c>
      <c r="F40" s="54">
        <f>SAM!F40</f>
        <v>0.35864639999999998</v>
      </c>
      <c r="G40" s="54">
        <f>SAM!G40</f>
        <v>1.8207359999999999</v>
      </c>
      <c r="H40" s="54">
        <f>SAM!H40</f>
        <v>15.426475199999999</v>
      </c>
      <c r="I40" s="54">
        <f>SAM!I40</f>
        <v>1.3318271999999998</v>
      </c>
      <c r="J40" s="54">
        <f>SAM!J40</f>
        <v>0.83843279999999998</v>
      </c>
      <c r="K40" s="54">
        <f>SAM!K40</f>
        <v>4.0025231999999997</v>
      </c>
      <c r="L40" s="54">
        <f>SAM!L40</f>
        <v>15.624719999999998</v>
      </c>
      <c r="M40" s="54">
        <f>SAM!M40</f>
        <v>4.5303335999999996</v>
      </c>
      <c r="N40" s="54">
        <f>SAM!N40</f>
        <v>8.6480351999999989</v>
      </c>
      <c r="O40" s="54">
        <f>SAM!O40</f>
        <v>3.3195455999999997</v>
      </c>
      <c r="P40" s="54">
        <f>SAM!P40</f>
        <v>1.1724479999999999</v>
      </c>
      <c r="Q40" s="54">
        <f>SAM!Q40</f>
        <v>0</v>
      </c>
      <c r="R40" s="54">
        <f>SAM!R40</f>
        <v>0</v>
      </c>
      <c r="S40" s="54">
        <f>SAM!S40</f>
        <v>0</v>
      </c>
      <c r="T40" s="54">
        <f>SAM!T40</f>
        <v>72.337694399999947</v>
      </c>
      <c r="U40" s="54">
        <f>SAM!U40</f>
        <v>0</v>
      </c>
      <c r="V40" s="54">
        <f>SAM!V40</f>
        <v>0</v>
      </c>
      <c r="W40" s="54">
        <f>SAM!W40</f>
        <v>0</v>
      </c>
      <c r="X40" s="54">
        <f>SAM!X40</f>
        <v>0</v>
      </c>
      <c r="Y40" s="54">
        <f>SAM!Y40</f>
        <v>0</v>
      </c>
      <c r="Z40" s="54">
        <f>SAM!Z40</f>
        <v>0</v>
      </c>
      <c r="AA40" s="54">
        <f>SAM!AA40</f>
        <v>0</v>
      </c>
      <c r="AB40" s="54">
        <f>SAM!AB40</f>
        <v>0</v>
      </c>
      <c r="AC40" s="54">
        <f>SAM!AC40</f>
        <v>0</v>
      </c>
      <c r="AD40" s="54">
        <f>SAM!AD40</f>
        <v>0</v>
      </c>
      <c r="AE40" s="54">
        <f>SAM!AE40</f>
        <v>0</v>
      </c>
      <c r="AF40" s="54">
        <f>SAM!AF40</f>
        <v>0</v>
      </c>
      <c r="AG40" s="54">
        <f>SAM!AG40</f>
        <v>0</v>
      </c>
      <c r="AH40" s="54">
        <f>SAM!AH40</f>
        <v>0</v>
      </c>
      <c r="AI40" s="54">
        <f>SAM!AI40</f>
        <v>0</v>
      </c>
      <c r="AJ40" s="54">
        <f>SAM!AJ40</f>
        <v>0</v>
      </c>
      <c r="AK40" s="54">
        <f>SAM!AK40</f>
        <v>0</v>
      </c>
      <c r="AL40" s="54">
        <f>SAM!AL40</f>
        <v>0</v>
      </c>
      <c r="AM40" s="54">
        <f>SAM!AM40</f>
        <v>0</v>
      </c>
      <c r="AN40" s="54">
        <f>SAM!AN40</f>
        <v>0</v>
      </c>
      <c r="AO40" s="54">
        <f>SAM!AO40</f>
        <v>0</v>
      </c>
      <c r="AP40" s="54">
        <f>SAM!AP40</f>
        <v>0</v>
      </c>
      <c r="AQ40" s="54">
        <f>SAM!AQ40</f>
        <v>0</v>
      </c>
      <c r="AR40" s="54">
        <f>SAM!AR40</f>
        <v>0</v>
      </c>
      <c r="AS40" s="54">
        <f>SAM!AS40</f>
        <v>0</v>
      </c>
      <c r="AT40" s="54">
        <f>SAM!AT40</f>
        <v>0</v>
      </c>
      <c r="AU40" s="54">
        <f>SAM!AU40</f>
        <v>0</v>
      </c>
      <c r="AV40" s="54">
        <f>SAM!AV40</f>
        <v>0</v>
      </c>
      <c r="AW40" s="54">
        <f>SAM!AW40</f>
        <v>0</v>
      </c>
      <c r="AX40" s="54">
        <f>SAM!AX40</f>
        <v>0</v>
      </c>
      <c r="AY40" s="54">
        <f>SAM!AY40</f>
        <v>0</v>
      </c>
      <c r="AZ40" s="54">
        <f>SAM!AZ40</f>
        <v>0</v>
      </c>
      <c r="BA40" s="54">
        <f>SAM!BA40</f>
        <v>0</v>
      </c>
      <c r="BB40" s="54">
        <f>SAM!BB40</f>
        <v>0.82645237088788515</v>
      </c>
      <c r="BC40" s="54">
        <f>SAM!BC40</f>
        <v>4.5172225683608707</v>
      </c>
      <c r="BD40" s="54">
        <f>SAM!BD40</f>
        <v>3.4066146607512438</v>
      </c>
      <c r="BE40" s="54">
        <f>SAM!BE40</f>
        <v>0</v>
      </c>
    </row>
    <row r="41" spans="1:57">
      <c r="A41" s="54" t="str">
        <f>SAM!A41</f>
        <v>USSOCL4</v>
      </c>
      <c r="B41" s="54">
        <f>SAM!B41</f>
        <v>0</v>
      </c>
      <c r="C41" s="54">
        <f>SAM!C41</f>
        <v>0.75060000000000004</v>
      </c>
      <c r="D41" s="54">
        <f>SAM!D41</f>
        <v>0.49968000000000001</v>
      </c>
      <c r="E41" s="54">
        <f>SAM!E41</f>
        <v>6.2318447999999993</v>
      </c>
      <c r="F41" s="54">
        <f>SAM!F41</f>
        <v>0.87883199999999995</v>
      </c>
      <c r="G41" s="54">
        <f>SAM!G41</f>
        <v>4.1886791999999993</v>
      </c>
      <c r="H41" s="54">
        <f>SAM!H41</f>
        <v>21.173637599999999</v>
      </c>
      <c r="I41" s="54">
        <f>SAM!I41</f>
        <v>2.3149440000000001</v>
      </c>
      <c r="J41" s="54">
        <f>SAM!J41</f>
        <v>2.8765511999999998</v>
      </c>
      <c r="K41" s="54">
        <f>SAM!K41</f>
        <v>5.4966815999999996</v>
      </c>
      <c r="L41" s="54">
        <f>SAM!L41</f>
        <v>20.337033599999998</v>
      </c>
      <c r="M41" s="54">
        <f>SAM!M41</f>
        <v>8.7851015999999991</v>
      </c>
      <c r="N41" s="54">
        <f>SAM!N41</f>
        <v>11.620072799999999</v>
      </c>
      <c r="O41" s="54">
        <f>SAM!O41</f>
        <v>1.4618591999999999</v>
      </c>
      <c r="P41" s="54">
        <f>SAM!P41</f>
        <v>2.308176</v>
      </c>
      <c r="Q41" s="54">
        <f>SAM!Q41</f>
        <v>0</v>
      </c>
      <c r="R41" s="54">
        <f>SAM!R41</f>
        <v>0</v>
      </c>
      <c r="S41" s="54">
        <f>SAM!S41</f>
        <v>0</v>
      </c>
      <c r="T41" s="54">
        <f>SAM!T41</f>
        <v>0</v>
      </c>
      <c r="U41" s="54">
        <f>SAM!U41</f>
        <v>103.44134879999994</v>
      </c>
      <c r="V41" s="54">
        <f>SAM!V41</f>
        <v>0</v>
      </c>
      <c r="W41" s="54">
        <f>SAM!W41</f>
        <v>0</v>
      </c>
      <c r="X41" s="54">
        <f>SAM!X41</f>
        <v>0</v>
      </c>
      <c r="Y41" s="54">
        <f>SAM!Y41</f>
        <v>0</v>
      </c>
      <c r="Z41" s="54">
        <f>SAM!Z41</f>
        <v>0</v>
      </c>
      <c r="AA41" s="54">
        <f>SAM!AA41</f>
        <v>0</v>
      </c>
      <c r="AB41" s="54">
        <f>SAM!AB41</f>
        <v>0</v>
      </c>
      <c r="AC41" s="54">
        <f>SAM!AC41</f>
        <v>0</v>
      </c>
      <c r="AD41" s="54">
        <f>SAM!AD41</f>
        <v>0</v>
      </c>
      <c r="AE41" s="54">
        <f>SAM!AE41</f>
        <v>0</v>
      </c>
      <c r="AF41" s="54">
        <f>SAM!AF41</f>
        <v>0</v>
      </c>
      <c r="AG41" s="54">
        <f>SAM!AG41</f>
        <v>0</v>
      </c>
      <c r="AH41" s="54">
        <f>SAM!AH41</f>
        <v>0</v>
      </c>
      <c r="AI41" s="54">
        <f>SAM!AI41</f>
        <v>0</v>
      </c>
      <c r="AJ41" s="54">
        <f>SAM!AJ41</f>
        <v>0</v>
      </c>
      <c r="AK41" s="54">
        <f>SAM!AK41</f>
        <v>0</v>
      </c>
      <c r="AL41" s="54">
        <f>SAM!AL41</f>
        <v>0</v>
      </c>
      <c r="AM41" s="54">
        <f>SAM!AM41</f>
        <v>0</v>
      </c>
      <c r="AN41" s="54">
        <f>SAM!AN41</f>
        <v>0</v>
      </c>
      <c r="AO41" s="54">
        <f>SAM!AO41</f>
        <v>0</v>
      </c>
      <c r="AP41" s="54">
        <f>SAM!AP41</f>
        <v>0</v>
      </c>
      <c r="AQ41" s="54">
        <f>SAM!AQ41</f>
        <v>0</v>
      </c>
      <c r="AR41" s="54">
        <f>SAM!AR41</f>
        <v>0</v>
      </c>
      <c r="AS41" s="54">
        <f>SAM!AS41</f>
        <v>0</v>
      </c>
      <c r="AT41" s="54">
        <f>SAM!AT41</f>
        <v>0</v>
      </c>
      <c r="AU41" s="54">
        <f>SAM!AU41</f>
        <v>0</v>
      </c>
      <c r="AV41" s="54">
        <f>SAM!AV41</f>
        <v>0</v>
      </c>
      <c r="AW41" s="54">
        <f>SAM!AW41</f>
        <v>0</v>
      </c>
      <c r="AX41" s="54">
        <f>SAM!AX41</f>
        <v>0</v>
      </c>
      <c r="AY41" s="54">
        <f>SAM!AY41</f>
        <v>0</v>
      </c>
      <c r="AZ41" s="54">
        <f>SAM!AZ41</f>
        <v>0</v>
      </c>
      <c r="BA41" s="54">
        <f>SAM!BA41</f>
        <v>0</v>
      </c>
      <c r="BB41" s="54">
        <f>SAM!BB41</f>
        <v>1.3711718249614087</v>
      </c>
      <c r="BC41" s="54">
        <f>SAM!BC41</f>
        <v>7.4945496328626131</v>
      </c>
      <c r="BD41" s="54">
        <f>SAM!BD41</f>
        <v>5.6519337421759763</v>
      </c>
      <c r="BE41" s="54">
        <f>SAM!BE41</f>
        <v>0</v>
      </c>
    </row>
    <row r="42" spans="1:57">
      <c r="A42" s="54" t="str">
        <f>SAM!A42</f>
        <v>USSOCL5</v>
      </c>
      <c r="B42" s="54">
        <f>SAM!B42</f>
        <v>0.13305600000000001</v>
      </c>
      <c r="C42" s="54">
        <f>SAM!C42</f>
        <v>1.2902400000000001</v>
      </c>
      <c r="D42" s="54">
        <f>SAM!D42</f>
        <v>0.76377600000000001</v>
      </c>
      <c r="E42" s="54">
        <f>SAM!E42</f>
        <v>14.555714399999999</v>
      </c>
      <c r="F42" s="54">
        <f>SAM!F42</f>
        <v>1.33704</v>
      </c>
      <c r="G42" s="54">
        <f>SAM!G42</f>
        <v>9.7484472000000011</v>
      </c>
      <c r="H42" s="54">
        <f>SAM!H42</f>
        <v>18.0346248</v>
      </c>
      <c r="I42" s="54">
        <f>SAM!I42</f>
        <v>5.4295559999999998</v>
      </c>
      <c r="J42" s="54">
        <f>SAM!J42</f>
        <v>4.4332631999999998</v>
      </c>
      <c r="K42" s="54">
        <f>SAM!K42</f>
        <v>10.621403999999998</v>
      </c>
      <c r="L42" s="54">
        <f>SAM!L42</f>
        <v>23.123923199999997</v>
      </c>
      <c r="M42" s="54">
        <f>SAM!M42</f>
        <v>20.680682399999998</v>
      </c>
      <c r="N42" s="54">
        <f>SAM!N42</f>
        <v>19.694498399999997</v>
      </c>
      <c r="O42" s="54">
        <f>SAM!O42</f>
        <v>1.0927439999999999</v>
      </c>
      <c r="P42" s="54">
        <f>SAM!P42</f>
        <v>3.4253351999999997</v>
      </c>
      <c r="Q42" s="54">
        <f>SAM!Q42</f>
        <v>0</v>
      </c>
      <c r="R42" s="54">
        <f>SAM!R42</f>
        <v>0</v>
      </c>
      <c r="S42" s="54">
        <f>SAM!S42</f>
        <v>0</v>
      </c>
      <c r="T42" s="54">
        <f>SAM!T42</f>
        <v>0</v>
      </c>
      <c r="U42" s="54">
        <f>SAM!U42</f>
        <v>0</v>
      </c>
      <c r="V42" s="54">
        <f>SAM!V42</f>
        <v>170.57265119999988</v>
      </c>
      <c r="W42" s="54">
        <f>SAM!W42</f>
        <v>0</v>
      </c>
      <c r="X42" s="54">
        <f>SAM!X42</f>
        <v>0</v>
      </c>
      <c r="Y42" s="54">
        <f>SAM!Y42</f>
        <v>0</v>
      </c>
      <c r="Z42" s="54">
        <f>SAM!Z42</f>
        <v>0</v>
      </c>
      <c r="AA42" s="54">
        <f>SAM!AA42</f>
        <v>0</v>
      </c>
      <c r="AB42" s="54">
        <f>SAM!AB42</f>
        <v>0</v>
      </c>
      <c r="AC42" s="54">
        <f>SAM!AC42</f>
        <v>0</v>
      </c>
      <c r="AD42" s="54">
        <f>SAM!AD42</f>
        <v>0</v>
      </c>
      <c r="AE42" s="54">
        <f>SAM!AE42</f>
        <v>0</v>
      </c>
      <c r="AF42" s="54">
        <f>SAM!AF42</f>
        <v>0</v>
      </c>
      <c r="AG42" s="54">
        <f>SAM!AG42</f>
        <v>0</v>
      </c>
      <c r="AH42" s="54">
        <f>SAM!AH42</f>
        <v>0</v>
      </c>
      <c r="AI42" s="54">
        <f>SAM!AI42</f>
        <v>0</v>
      </c>
      <c r="AJ42" s="54">
        <f>SAM!AJ42</f>
        <v>0</v>
      </c>
      <c r="AK42" s="54">
        <f>SAM!AK42</f>
        <v>0</v>
      </c>
      <c r="AL42" s="54">
        <f>SAM!AL42</f>
        <v>0</v>
      </c>
      <c r="AM42" s="54">
        <f>SAM!AM42</f>
        <v>0</v>
      </c>
      <c r="AN42" s="54">
        <f>SAM!AN42</f>
        <v>0</v>
      </c>
      <c r="AO42" s="54">
        <f>SAM!AO42</f>
        <v>0</v>
      </c>
      <c r="AP42" s="54">
        <f>SAM!AP42</f>
        <v>0</v>
      </c>
      <c r="AQ42" s="54">
        <f>SAM!AQ42</f>
        <v>0</v>
      </c>
      <c r="AR42" s="54">
        <f>SAM!AR42</f>
        <v>0</v>
      </c>
      <c r="AS42" s="54">
        <f>SAM!AS42</f>
        <v>0</v>
      </c>
      <c r="AT42" s="54">
        <f>SAM!AT42</f>
        <v>0</v>
      </c>
      <c r="AU42" s="54">
        <f>SAM!AU42</f>
        <v>0</v>
      </c>
      <c r="AV42" s="54">
        <f>SAM!AV42</f>
        <v>0</v>
      </c>
      <c r="AW42" s="54">
        <f>SAM!AW42</f>
        <v>0</v>
      </c>
      <c r="AX42" s="54">
        <f>SAM!AX42</f>
        <v>0</v>
      </c>
      <c r="AY42" s="54">
        <f>SAM!AY42</f>
        <v>0</v>
      </c>
      <c r="AZ42" s="54">
        <f>SAM!AZ42</f>
        <v>0</v>
      </c>
      <c r="BA42" s="54">
        <f>SAM!BA42</f>
        <v>0</v>
      </c>
      <c r="BB42" s="54">
        <f>SAM!BB42</f>
        <v>3.4198266681607681</v>
      </c>
      <c r="BC42" s="54">
        <f>SAM!BC42</f>
        <v>18.692085290652333</v>
      </c>
      <c r="BD42" s="54">
        <f>SAM!BD42</f>
        <v>14.096434441186895</v>
      </c>
      <c r="BE42" s="54">
        <f>SAM!BE42</f>
        <v>0</v>
      </c>
    </row>
    <row r="43" spans="1:57">
      <c r="A43" s="54" t="str">
        <f>SAM!A43</f>
        <v>USSOCL6</v>
      </c>
      <c r="B43" s="54">
        <f>SAM!B43</f>
        <v>0.37583999999999995</v>
      </c>
      <c r="C43" s="54">
        <f>SAM!C43</f>
        <v>0.47592000000000001</v>
      </c>
      <c r="D43" s="54">
        <f>SAM!D43</f>
        <v>2.2275359999999997</v>
      </c>
      <c r="E43" s="54">
        <f>SAM!E43</f>
        <v>17.013671999999996</v>
      </c>
      <c r="F43" s="54">
        <f>SAM!F43</f>
        <v>0.23399999999999999</v>
      </c>
      <c r="G43" s="54">
        <f>SAM!G43</f>
        <v>18.427896</v>
      </c>
      <c r="H43" s="54">
        <f>SAM!H43</f>
        <v>14.256936</v>
      </c>
      <c r="I43" s="54">
        <f>SAM!I43</f>
        <v>9.7192799999999995</v>
      </c>
      <c r="J43" s="54">
        <f>SAM!J43</f>
        <v>4.4007119999999995</v>
      </c>
      <c r="K43" s="54">
        <f>SAM!K43</f>
        <v>12.670631999999999</v>
      </c>
      <c r="L43" s="54">
        <f>SAM!L43</f>
        <v>30.538799999999995</v>
      </c>
      <c r="M43" s="54">
        <f>SAM!M43</f>
        <v>16.582967999999997</v>
      </c>
      <c r="N43" s="54">
        <f>SAM!N43</f>
        <v>17.844695999999999</v>
      </c>
      <c r="O43" s="54">
        <f>SAM!O43</f>
        <v>4.26816</v>
      </c>
      <c r="P43" s="54">
        <f>SAM!P43</f>
        <v>5.4676799999999997</v>
      </c>
      <c r="Q43" s="54">
        <f>SAM!Q43</f>
        <v>0</v>
      </c>
      <c r="R43" s="54">
        <f>SAM!R43</f>
        <v>0</v>
      </c>
      <c r="S43" s="54">
        <f>SAM!S43</f>
        <v>0</v>
      </c>
      <c r="T43" s="54">
        <f>SAM!T43</f>
        <v>0</v>
      </c>
      <c r="U43" s="54">
        <f>SAM!U43</f>
        <v>0</v>
      </c>
      <c r="V43" s="54">
        <f>SAM!V43</f>
        <v>0</v>
      </c>
      <c r="W43" s="54">
        <f>SAM!W43</f>
        <v>193.27154399999995</v>
      </c>
      <c r="X43" s="54">
        <f>SAM!X43</f>
        <v>0</v>
      </c>
      <c r="Y43" s="54">
        <f>SAM!Y43</f>
        <v>0</v>
      </c>
      <c r="Z43" s="54">
        <f>SAM!Z43</f>
        <v>0</v>
      </c>
      <c r="AA43" s="54">
        <f>SAM!AA43</f>
        <v>0</v>
      </c>
      <c r="AB43" s="54">
        <f>SAM!AB43</f>
        <v>0</v>
      </c>
      <c r="AC43" s="54">
        <f>SAM!AC43</f>
        <v>0</v>
      </c>
      <c r="AD43" s="54">
        <f>SAM!AD43</f>
        <v>0</v>
      </c>
      <c r="AE43" s="54">
        <f>SAM!AE43</f>
        <v>0</v>
      </c>
      <c r="AF43" s="54">
        <f>SAM!AF43</f>
        <v>0</v>
      </c>
      <c r="AG43" s="54">
        <f>SAM!AG43</f>
        <v>0</v>
      </c>
      <c r="AH43" s="54">
        <f>SAM!AH43</f>
        <v>0</v>
      </c>
      <c r="AI43" s="54">
        <f>SAM!AI43</f>
        <v>0</v>
      </c>
      <c r="AJ43" s="54">
        <f>SAM!AJ43</f>
        <v>0</v>
      </c>
      <c r="AK43" s="54">
        <f>SAM!AK43</f>
        <v>0</v>
      </c>
      <c r="AL43" s="54">
        <f>SAM!AL43</f>
        <v>0</v>
      </c>
      <c r="AM43" s="54">
        <f>SAM!AM43</f>
        <v>0</v>
      </c>
      <c r="AN43" s="54">
        <f>SAM!AN43</f>
        <v>0</v>
      </c>
      <c r="AO43" s="54">
        <f>SAM!AO43</f>
        <v>0</v>
      </c>
      <c r="AP43" s="54">
        <f>SAM!AP43</f>
        <v>0</v>
      </c>
      <c r="AQ43" s="54">
        <f>SAM!AQ43</f>
        <v>0</v>
      </c>
      <c r="AR43" s="54">
        <f>SAM!AR43</f>
        <v>0</v>
      </c>
      <c r="AS43" s="54">
        <f>SAM!AS43</f>
        <v>0</v>
      </c>
      <c r="AT43" s="54">
        <f>SAM!AT43</f>
        <v>0</v>
      </c>
      <c r="AU43" s="54">
        <f>SAM!AU43</f>
        <v>0</v>
      </c>
      <c r="AV43" s="54">
        <f>SAM!AV43</f>
        <v>0</v>
      </c>
      <c r="AW43" s="54">
        <f>SAM!AW43</f>
        <v>0</v>
      </c>
      <c r="AX43" s="54">
        <f>SAM!AX43</f>
        <v>0</v>
      </c>
      <c r="AY43" s="54">
        <f>SAM!AY43</f>
        <v>0</v>
      </c>
      <c r="AZ43" s="54">
        <f>SAM!AZ43</f>
        <v>0</v>
      </c>
      <c r="BA43" s="54">
        <f>SAM!BA43</f>
        <v>0</v>
      </c>
      <c r="BB43" s="54">
        <f>SAM!BB43</f>
        <v>3.661470472357212</v>
      </c>
      <c r="BC43" s="54">
        <f>SAM!BC43</f>
        <v>20.012861761591672</v>
      </c>
      <c r="BD43" s="54">
        <f>SAM!BD43</f>
        <v>15.092483766051112</v>
      </c>
      <c r="BE43" s="54">
        <f>SAM!BE43</f>
        <v>0</v>
      </c>
    </row>
    <row r="44" spans="1:57">
      <c r="A44" s="54" t="str">
        <f>SAM!A44</f>
        <v>USSOCL7</v>
      </c>
      <c r="B44" s="54">
        <f>SAM!B44</f>
        <v>0</v>
      </c>
      <c r="C44" s="54">
        <f>SAM!C44</f>
        <v>0.86975999999999998</v>
      </c>
      <c r="D44" s="54">
        <f>SAM!D44</f>
        <v>1.7812079999999999</v>
      </c>
      <c r="E44" s="54">
        <f>SAM!E44</f>
        <v>7.6448159999999996</v>
      </c>
      <c r="F44" s="54">
        <f>SAM!F44</f>
        <v>0</v>
      </c>
      <c r="G44" s="54">
        <f>SAM!G44</f>
        <v>11.910815999999999</v>
      </c>
      <c r="H44" s="54">
        <f>SAM!H44</f>
        <v>11.128751999999999</v>
      </c>
      <c r="I44" s="54">
        <f>SAM!I44</f>
        <v>2.5189199999999996</v>
      </c>
      <c r="J44" s="54">
        <f>SAM!J44</f>
        <v>8.0462159999999994</v>
      </c>
      <c r="K44" s="54">
        <f>SAM!K44</f>
        <v>9.750239999999998</v>
      </c>
      <c r="L44" s="54">
        <f>SAM!L44</f>
        <v>32.762447999999999</v>
      </c>
      <c r="M44" s="54">
        <f>SAM!M44</f>
        <v>8.0963279999999997</v>
      </c>
      <c r="N44" s="54">
        <f>SAM!N44</f>
        <v>16.994375999999999</v>
      </c>
      <c r="O44" s="54">
        <f>SAM!O44</f>
        <v>3.2307839999999999</v>
      </c>
      <c r="P44" s="54">
        <f>SAM!P44</f>
        <v>2.7080639999999998</v>
      </c>
      <c r="Q44" s="54">
        <f>SAM!Q44</f>
        <v>0</v>
      </c>
      <c r="R44" s="54">
        <f>SAM!R44</f>
        <v>0</v>
      </c>
      <c r="S44" s="54">
        <f>SAM!S44</f>
        <v>0</v>
      </c>
      <c r="T44" s="54">
        <f>SAM!T44</f>
        <v>0</v>
      </c>
      <c r="U44" s="54">
        <f>SAM!U44</f>
        <v>0</v>
      </c>
      <c r="V44" s="54">
        <f>SAM!V44</f>
        <v>0</v>
      </c>
      <c r="W44" s="54">
        <f>SAM!W44</f>
        <v>0</v>
      </c>
      <c r="X44" s="54">
        <f>SAM!X44</f>
        <v>159.90177599999993</v>
      </c>
      <c r="Y44" s="54">
        <f>SAM!Y44</f>
        <v>0</v>
      </c>
      <c r="Z44" s="54">
        <f>SAM!Z44</f>
        <v>0</v>
      </c>
      <c r="AA44" s="54">
        <f>SAM!AA44</f>
        <v>0</v>
      </c>
      <c r="AB44" s="54">
        <f>SAM!AB44</f>
        <v>0</v>
      </c>
      <c r="AC44" s="54">
        <f>SAM!AC44</f>
        <v>0</v>
      </c>
      <c r="AD44" s="54">
        <f>SAM!AD44</f>
        <v>0</v>
      </c>
      <c r="AE44" s="54">
        <f>SAM!AE44</f>
        <v>0</v>
      </c>
      <c r="AF44" s="54">
        <f>SAM!AF44</f>
        <v>0</v>
      </c>
      <c r="AG44" s="54">
        <f>SAM!AG44</f>
        <v>0</v>
      </c>
      <c r="AH44" s="54">
        <f>SAM!AH44</f>
        <v>0</v>
      </c>
      <c r="AI44" s="54">
        <f>SAM!AI44</f>
        <v>0</v>
      </c>
      <c r="AJ44" s="54">
        <f>SAM!AJ44</f>
        <v>0</v>
      </c>
      <c r="AK44" s="54">
        <f>SAM!AK44</f>
        <v>0</v>
      </c>
      <c r="AL44" s="54">
        <f>SAM!AL44</f>
        <v>0</v>
      </c>
      <c r="AM44" s="54">
        <f>SAM!AM44</f>
        <v>0</v>
      </c>
      <c r="AN44" s="54">
        <f>SAM!AN44</f>
        <v>0</v>
      </c>
      <c r="AO44" s="54">
        <f>SAM!AO44</f>
        <v>0</v>
      </c>
      <c r="AP44" s="54">
        <f>SAM!AP44</f>
        <v>0</v>
      </c>
      <c r="AQ44" s="54">
        <f>SAM!AQ44</f>
        <v>0</v>
      </c>
      <c r="AR44" s="54">
        <f>SAM!AR44</f>
        <v>0</v>
      </c>
      <c r="AS44" s="54">
        <f>SAM!AS44</f>
        <v>0</v>
      </c>
      <c r="AT44" s="54">
        <f>SAM!AT44</f>
        <v>0</v>
      </c>
      <c r="AU44" s="54">
        <f>SAM!AU44</f>
        <v>0</v>
      </c>
      <c r="AV44" s="54">
        <f>SAM!AV44</f>
        <v>0</v>
      </c>
      <c r="AW44" s="54">
        <f>SAM!AW44</f>
        <v>0</v>
      </c>
      <c r="AX44" s="54">
        <f>SAM!AX44</f>
        <v>0</v>
      </c>
      <c r="AY44" s="54">
        <f>SAM!AY44</f>
        <v>0</v>
      </c>
      <c r="AZ44" s="54">
        <f>SAM!AZ44</f>
        <v>0</v>
      </c>
      <c r="BA44" s="54">
        <f>SAM!BA44</f>
        <v>0</v>
      </c>
      <c r="BB44" s="54">
        <f>SAM!BB44</f>
        <v>4.0101965179806758</v>
      </c>
      <c r="BC44" s="54">
        <f>SAM!BC44</f>
        <v>21.918928244011202</v>
      </c>
      <c r="BD44" s="54">
        <f>SAM!BD44</f>
        <v>16.52992323800812</v>
      </c>
      <c r="BE44" s="54">
        <f>SAM!BE44</f>
        <v>0</v>
      </c>
    </row>
    <row r="45" spans="1:57">
      <c r="A45" s="54" t="str">
        <f>SAM!A45</f>
        <v>USSOCL8</v>
      </c>
      <c r="B45" s="54">
        <f>SAM!B45</f>
        <v>0</v>
      </c>
      <c r="C45" s="54">
        <f>SAM!C45</f>
        <v>2.8360080000000001</v>
      </c>
      <c r="D45" s="54">
        <f>SAM!D45</f>
        <v>1.1568239999999999</v>
      </c>
      <c r="E45" s="54">
        <f>SAM!E45</f>
        <v>6.1894799999999996</v>
      </c>
      <c r="F45" s="54">
        <f>SAM!F45</f>
        <v>0</v>
      </c>
      <c r="G45" s="54">
        <f>SAM!G45</f>
        <v>17.745480000000001</v>
      </c>
      <c r="H45" s="54">
        <f>SAM!H45</f>
        <v>13.537943999999998</v>
      </c>
      <c r="I45" s="54">
        <f>SAM!I45</f>
        <v>1.3863599999999998</v>
      </c>
      <c r="J45" s="54">
        <f>SAM!J45</f>
        <v>4.2159599999999999</v>
      </c>
      <c r="K45" s="54">
        <f>SAM!K45</f>
        <v>3.4779599999999995</v>
      </c>
      <c r="L45" s="54">
        <f>SAM!L45</f>
        <v>46.784231999999996</v>
      </c>
      <c r="M45" s="54">
        <f>SAM!M45</f>
        <v>10.733975999999998</v>
      </c>
      <c r="N45" s="54">
        <f>SAM!N45</f>
        <v>9.3562560000000001</v>
      </c>
      <c r="O45" s="54">
        <f>SAM!O45</f>
        <v>0.47174399999999994</v>
      </c>
      <c r="P45" s="54">
        <f>SAM!P45</f>
        <v>3.1157279999999998</v>
      </c>
      <c r="Q45" s="54">
        <f>SAM!Q45</f>
        <v>0</v>
      </c>
      <c r="R45" s="54">
        <f>SAM!R45</f>
        <v>0</v>
      </c>
      <c r="S45" s="54">
        <f>SAM!S45</f>
        <v>0</v>
      </c>
      <c r="T45" s="54">
        <f>SAM!T45</f>
        <v>0</v>
      </c>
      <c r="U45" s="54">
        <f>SAM!U45</f>
        <v>0</v>
      </c>
      <c r="V45" s="54">
        <f>SAM!V45</f>
        <v>0</v>
      </c>
      <c r="W45" s="54">
        <f>SAM!W45</f>
        <v>0</v>
      </c>
      <c r="X45" s="54">
        <f>SAM!X45</f>
        <v>0</v>
      </c>
      <c r="Y45" s="54">
        <f>SAM!Y45</f>
        <v>145.09648799999991</v>
      </c>
      <c r="Z45" s="54">
        <f>SAM!Z45</f>
        <v>0</v>
      </c>
      <c r="AA45" s="54">
        <f>SAM!AA45</f>
        <v>0</v>
      </c>
      <c r="AB45" s="54">
        <f>SAM!AB45</f>
        <v>0</v>
      </c>
      <c r="AC45" s="54">
        <f>SAM!AC45</f>
        <v>0</v>
      </c>
      <c r="AD45" s="54">
        <f>SAM!AD45</f>
        <v>0</v>
      </c>
      <c r="AE45" s="54">
        <f>SAM!AE45</f>
        <v>0</v>
      </c>
      <c r="AF45" s="54">
        <f>SAM!AF45</f>
        <v>0</v>
      </c>
      <c r="AG45" s="54">
        <f>SAM!AG45</f>
        <v>0</v>
      </c>
      <c r="AH45" s="54">
        <f>SAM!AH45</f>
        <v>0</v>
      </c>
      <c r="AI45" s="54">
        <f>SAM!AI45</f>
        <v>0</v>
      </c>
      <c r="AJ45" s="54">
        <f>SAM!AJ45</f>
        <v>0</v>
      </c>
      <c r="AK45" s="54">
        <f>SAM!AK45</f>
        <v>0</v>
      </c>
      <c r="AL45" s="54">
        <f>SAM!AL45</f>
        <v>0</v>
      </c>
      <c r="AM45" s="54">
        <f>SAM!AM45</f>
        <v>0</v>
      </c>
      <c r="AN45" s="54">
        <f>SAM!AN45</f>
        <v>0</v>
      </c>
      <c r="AO45" s="54">
        <f>SAM!AO45</f>
        <v>0</v>
      </c>
      <c r="AP45" s="54">
        <f>SAM!AP45</f>
        <v>0</v>
      </c>
      <c r="AQ45" s="54">
        <f>SAM!AQ45</f>
        <v>0</v>
      </c>
      <c r="AR45" s="54">
        <f>SAM!AR45</f>
        <v>0</v>
      </c>
      <c r="AS45" s="54">
        <f>SAM!AS45</f>
        <v>0</v>
      </c>
      <c r="AT45" s="54">
        <f>SAM!AT45</f>
        <v>0</v>
      </c>
      <c r="AU45" s="54">
        <f>SAM!AU45</f>
        <v>0</v>
      </c>
      <c r="AV45" s="54">
        <f>SAM!AV45</f>
        <v>0</v>
      </c>
      <c r="AW45" s="54">
        <f>SAM!AW45</f>
        <v>0</v>
      </c>
      <c r="AX45" s="54">
        <f>SAM!AX45</f>
        <v>0</v>
      </c>
      <c r="AY45" s="54">
        <f>SAM!AY45</f>
        <v>0</v>
      </c>
      <c r="AZ45" s="54">
        <f>SAM!AZ45</f>
        <v>0</v>
      </c>
      <c r="BA45" s="54">
        <f>SAM!BA45</f>
        <v>0</v>
      </c>
      <c r="BB45" s="54">
        <f>SAM!BB45</f>
        <v>2.2751278641587098</v>
      </c>
      <c r="BC45" s="54">
        <f>SAM!BC45</f>
        <v>12.435391676405008</v>
      </c>
      <c r="BD45" s="54">
        <f>SAM!BD45</f>
        <v>9.3780164594362816</v>
      </c>
      <c r="BE45" s="54">
        <f>SAM!BE45</f>
        <v>0</v>
      </c>
    </row>
    <row r="46" spans="1:57">
      <c r="A46" s="54" t="str">
        <f>SAM!A46</f>
        <v>USSOCL9</v>
      </c>
      <c r="B46" s="54">
        <f>SAM!B46</f>
        <v>0</v>
      </c>
      <c r="C46" s="54">
        <f>SAM!C46</f>
        <v>6.1382880000000002</v>
      </c>
      <c r="D46" s="54">
        <f>SAM!D46</f>
        <v>0</v>
      </c>
      <c r="E46" s="54">
        <f>SAM!E46</f>
        <v>0.78623999999999994</v>
      </c>
      <c r="F46" s="54">
        <f>SAM!F46</f>
        <v>0</v>
      </c>
      <c r="G46" s="54">
        <f>SAM!G46</f>
        <v>20.917368</v>
      </c>
      <c r="H46" s="54">
        <f>SAM!H46</f>
        <v>16.444368000000001</v>
      </c>
      <c r="I46" s="54">
        <f>SAM!I46</f>
        <v>1.2277439999999999</v>
      </c>
      <c r="J46" s="54">
        <f>SAM!J46</f>
        <v>2.2572000000000001</v>
      </c>
      <c r="K46" s="54">
        <f>SAM!K46</f>
        <v>13.435487999999999</v>
      </c>
      <c r="L46" s="54">
        <f>SAM!L46</f>
        <v>30.977279999999997</v>
      </c>
      <c r="M46" s="54">
        <f>SAM!M46</f>
        <v>9.6180479999999999</v>
      </c>
      <c r="N46" s="54">
        <f>SAM!N46</f>
        <v>24.522839999999999</v>
      </c>
      <c r="O46" s="54">
        <f>SAM!O46</f>
        <v>3.5601119999999997</v>
      </c>
      <c r="P46" s="54">
        <f>SAM!P46</f>
        <v>3.2716799999999995</v>
      </c>
      <c r="Q46" s="54">
        <f>SAM!Q46</f>
        <v>0</v>
      </c>
      <c r="R46" s="54">
        <f>SAM!R46</f>
        <v>0</v>
      </c>
      <c r="S46" s="54">
        <f>SAM!S46</f>
        <v>0</v>
      </c>
      <c r="T46" s="54">
        <f>SAM!T46</f>
        <v>0</v>
      </c>
      <c r="U46" s="54">
        <f>SAM!U46</f>
        <v>0</v>
      </c>
      <c r="V46" s="54">
        <f>SAM!V46</f>
        <v>0</v>
      </c>
      <c r="W46" s="54">
        <f>SAM!W46</f>
        <v>0</v>
      </c>
      <c r="X46" s="54">
        <f>SAM!X46</f>
        <v>0</v>
      </c>
      <c r="Y46" s="54">
        <f>SAM!Y46</f>
        <v>0</v>
      </c>
      <c r="Z46" s="54">
        <f>SAM!Z46</f>
        <v>138.91780799999992</v>
      </c>
      <c r="AA46" s="54">
        <f>SAM!AA46</f>
        <v>0</v>
      </c>
      <c r="AB46" s="54">
        <f>SAM!AB46</f>
        <v>0</v>
      </c>
      <c r="AC46" s="54">
        <f>SAM!AC46</f>
        <v>0</v>
      </c>
      <c r="AD46" s="54">
        <f>SAM!AD46</f>
        <v>0</v>
      </c>
      <c r="AE46" s="54">
        <f>SAM!AE46</f>
        <v>0</v>
      </c>
      <c r="AF46" s="54">
        <f>SAM!AF46</f>
        <v>0</v>
      </c>
      <c r="AG46" s="54">
        <f>SAM!AG46</f>
        <v>0</v>
      </c>
      <c r="AH46" s="54">
        <f>SAM!AH46</f>
        <v>0</v>
      </c>
      <c r="AI46" s="54">
        <f>SAM!AI46</f>
        <v>0</v>
      </c>
      <c r="AJ46" s="54">
        <f>SAM!AJ46</f>
        <v>0</v>
      </c>
      <c r="AK46" s="54">
        <f>SAM!AK46</f>
        <v>0</v>
      </c>
      <c r="AL46" s="54">
        <f>SAM!AL46</f>
        <v>0</v>
      </c>
      <c r="AM46" s="54">
        <f>SAM!AM46</f>
        <v>0</v>
      </c>
      <c r="AN46" s="54">
        <f>SAM!AN46</f>
        <v>0</v>
      </c>
      <c r="AO46" s="54">
        <f>SAM!AO46</f>
        <v>0</v>
      </c>
      <c r="AP46" s="54">
        <f>SAM!AP46</f>
        <v>0</v>
      </c>
      <c r="AQ46" s="54">
        <f>SAM!AQ46</f>
        <v>0</v>
      </c>
      <c r="AR46" s="54">
        <f>SAM!AR46</f>
        <v>0</v>
      </c>
      <c r="AS46" s="54">
        <f>SAM!AS46</f>
        <v>0</v>
      </c>
      <c r="AT46" s="54">
        <f>SAM!AT46</f>
        <v>0</v>
      </c>
      <c r="AU46" s="54">
        <f>SAM!AU46</f>
        <v>0</v>
      </c>
      <c r="AV46" s="54">
        <f>SAM!AV46</f>
        <v>0</v>
      </c>
      <c r="AW46" s="54">
        <f>SAM!AW46</f>
        <v>0</v>
      </c>
      <c r="AX46" s="54">
        <f>SAM!AX46</f>
        <v>0</v>
      </c>
      <c r="AY46" s="54">
        <f>SAM!AY46</f>
        <v>0</v>
      </c>
      <c r="AZ46" s="54">
        <f>SAM!AZ46</f>
        <v>0</v>
      </c>
      <c r="BA46" s="54">
        <f>SAM!BA46</f>
        <v>0</v>
      </c>
      <c r="BB46" s="54">
        <f>SAM!BB46</f>
        <v>0.54413258841690004</v>
      </c>
      <c r="BC46" s="54">
        <f>SAM!BC46</f>
        <v>2.9741193747641637</v>
      </c>
      <c r="BD46" s="54">
        <f>SAM!BD46</f>
        <v>2.2429000368189351</v>
      </c>
      <c r="BE46" s="54">
        <f>SAM!BE46</f>
        <v>0</v>
      </c>
    </row>
    <row r="47" spans="1:57">
      <c r="A47" s="54" t="str">
        <f>SAM!A47</f>
        <v>USPIT</v>
      </c>
      <c r="B47" s="54">
        <f>SAM!B47</f>
        <v>0</v>
      </c>
      <c r="C47" s="54">
        <f>SAM!C47</f>
        <v>0</v>
      </c>
      <c r="D47" s="54">
        <f>SAM!D47</f>
        <v>0</v>
      </c>
      <c r="E47" s="54">
        <f>SAM!E47</f>
        <v>0</v>
      </c>
      <c r="F47" s="54">
        <f>SAM!F47</f>
        <v>0</v>
      </c>
      <c r="G47" s="54">
        <f>SAM!G47</f>
        <v>0</v>
      </c>
      <c r="H47" s="54">
        <f>SAM!H47</f>
        <v>0</v>
      </c>
      <c r="I47" s="54">
        <f>SAM!I47</f>
        <v>0</v>
      </c>
      <c r="J47" s="54">
        <f>SAM!J47</f>
        <v>0</v>
      </c>
      <c r="K47" s="54">
        <f>SAM!K47</f>
        <v>0</v>
      </c>
      <c r="L47" s="54">
        <f>SAM!L47</f>
        <v>0</v>
      </c>
      <c r="M47" s="54">
        <f>SAM!M47</f>
        <v>0</v>
      </c>
      <c r="N47" s="54">
        <f>SAM!N47</f>
        <v>0</v>
      </c>
      <c r="O47" s="54">
        <f>SAM!O47</f>
        <v>0</v>
      </c>
      <c r="P47" s="54">
        <f>SAM!P47</f>
        <v>0</v>
      </c>
      <c r="Q47" s="54">
        <f>SAM!Q47</f>
        <v>0</v>
      </c>
      <c r="R47" s="54">
        <f>SAM!R47</f>
        <v>0</v>
      </c>
      <c r="S47" s="54">
        <f>SAM!S47</f>
        <v>0</v>
      </c>
      <c r="T47" s="54">
        <f>SAM!T47</f>
        <v>0</v>
      </c>
      <c r="U47" s="54">
        <f>SAM!U47</f>
        <v>0</v>
      </c>
      <c r="V47" s="54">
        <f>SAM!V47</f>
        <v>0</v>
      </c>
      <c r="W47" s="54">
        <f>SAM!W47</f>
        <v>0</v>
      </c>
      <c r="X47" s="54">
        <f>SAM!X47</f>
        <v>0</v>
      </c>
      <c r="Y47" s="54">
        <f>SAM!Y47</f>
        <v>0</v>
      </c>
      <c r="Z47" s="54">
        <f>SAM!Z47</f>
        <v>0</v>
      </c>
      <c r="AA47" s="54">
        <f>SAM!AA47</f>
        <v>0</v>
      </c>
      <c r="AB47" s="54">
        <f>SAM!AB47</f>
        <v>3.0157655142806963</v>
      </c>
      <c r="AC47" s="54">
        <f>SAM!AC47</f>
        <v>8.1441625382610159</v>
      </c>
      <c r="AD47" s="54">
        <f>SAM!AD47</f>
        <v>45.676824208601069</v>
      </c>
      <c r="AE47" s="54">
        <f>SAM!AE47</f>
        <v>85.558687053888718</v>
      </c>
      <c r="AF47" s="54">
        <f>SAM!AF47</f>
        <v>165.68734608752035</v>
      </c>
      <c r="AG47" s="54">
        <f>SAM!AG47</f>
        <v>295.97093503497075</v>
      </c>
      <c r="AH47" s="54">
        <f>SAM!AH47</f>
        <v>558.65188971568659</v>
      </c>
      <c r="AI47" s="54">
        <f>SAM!AI47</f>
        <v>766.01136915464747</v>
      </c>
      <c r="AJ47" s="54">
        <f>SAM!AJ47</f>
        <v>1098.6405583514786</v>
      </c>
      <c r="AK47" s="54">
        <f>SAM!AK47</f>
        <v>0</v>
      </c>
      <c r="AL47" s="54">
        <f>SAM!AL47</f>
        <v>0</v>
      </c>
      <c r="AM47" s="54">
        <f>SAM!AM47</f>
        <v>0</v>
      </c>
      <c r="AN47" s="54">
        <f>SAM!AN47</f>
        <v>0</v>
      </c>
      <c r="AO47" s="54">
        <f>SAM!AO47</f>
        <v>0</v>
      </c>
      <c r="AP47" s="54">
        <f>SAM!AP47</f>
        <v>0</v>
      </c>
      <c r="AQ47" s="54">
        <f>SAM!AQ47</f>
        <v>0</v>
      </c>
      <c r="AR47" s="54">
        <f>SAM!AR47</f>
        <v>0</v>
      </c>
      <c r="AS47" s="54">
        <f>SAM!AS47</f>
        <v>0</v>
      </c>
      <c r="AT47" s="54">
        <f>SAM!AT47</f>
        <v>0</v>
      </c>
      <c r="AU47" s="54">
        <f>SAM!AU47</f>
        <v>0</v>
      </c>
      <c r="AV47" s="54">
        <f>SAM!AV47</f>
        <v>0</v>
      </c>
      <c r="AW47" s="54">
        <f>SAM!AW47</f>
        <v>0</v>
      </c>
      <c r="AX47" s="54">
        <f>SAM!AX47</f>
        <v>0</v>
      </c>
      <c r="AY47" s="54">
        <f>SAM!AY47</f>
        <v>0</v>
      </c>
      <c r="AZ47" s="54">
        <f>SAM!AZ47</f>
        <v>0</v>
      </c>
      <c r="BA47" s="54">
        <f>SAM!BA47</f>
        <v>0</v>
      </c>
      <c r="BB47" s="54">
        <f>SAM!BB47</f>
        <v>0</v>
      </c>
      <c r="BC47" s="54">
        <f>SAM!BC47</f>
        <v>0</v>
      </c>
      <c r="BD47" s="54">
        <f>SAM!BD47</f>
        <v>0</v>
      </c>
      <c r="BE47" s="54">
        <f>SAM!BE47</f>
        <v>0</v>
      </c>
    </row>
    <row r="48" spans="1:57">
      <c r="A48" s="54" t="str">
        <f>SAM!A48</f>
        <v>COPIT</v>
      </c>
      <c r="B48" s="54">
        <f>SAM!B48</f>
        <v>0</v>
      </c>
      <c r="C48" s="54">
        <f>SAM!C48</f>
        <v>0</v>
      </c>
      <c r="D48" s="54">
        <f>SAM!D48</f>
        <v>0</v>
      </c>
      <c r="E48" s="54">
        <f>SAM!E48</f>
        <v>0</v>
      </c>
      <c r="F48" s="54">
        <f>SAM!F48</f>
        <v>0</v>
      </c>
      <c r="G48" s="54">
        <f>SAM!G48</f>
        <v>0</v>
      </c>
      <c r="H48" s="54">
        <f>SAM!H48</f>
        <v>0</v>
      </c>
      <c r="I48" s="54">
        <f>SAM!I48</f>
        <v>0</v>
      </c>
      <c r="J48" s="54">
        <f>SAM!J48</f>
        <v>0</v>
      </c>
      <c r="K48" s="54">
        <f>SAM!K48</f>
        <v>0</v>
      </c>
      <c r="L48" s="54">
        <f>SAM!L48</f>
        <v>0</v>
      </c>
      <c r="M48" s="54">
        <f>SAM!M48</f>
        <v>0</v>
      </c>
      <c r="N48" s="54">
        <f>SAM!N48</f>
        <v>0</v>
      </c>
      <c r="O48" s="54">
        <f>SAM!O48</f>
        <v>0</v>
      </c>
      <c r="P48" s="54">
        <f>SAM!P48</f>
        <v>0</v>
      </c>
      <c r="Q48" s="54">
        <f>SAM!Q48</f>
        <v>0</v>
      </c>
      <c r="R48" s="54">
        <f>SAM!R48</f>
        <v>0</v>
      </c>
      <c r="S48" s="54">
        <f>SAM!S48</f>
        <v>0</v>
      </c>
      <c r="T48" s="54">
        <f>SAM!T48</f>
        <v>0</v>
      </c>
      <c r="U48" s="54">
        <f>SAM!U48</f>
        <v>0</v>
      </c>
      <c r="V48" s="54">
        <f>SAM!V48</f>
        <v>0</v>
      </c>
      <c r="W48" s="54">
        <f>SAM!W48</f>
        <v>0</v>
      </c>
      <c r="X48" s="54">
        <f>SAM!X48</f>
        <v>0</v>
      </c>
      <c r="Y48" s="54">
        <f>SAM!Y48</f>
        <v>0</v>
      </c>
      <c r="Z48" s="54">
        <f>SAM!Z48</f>
        <v>0</v>
      </c>
      <c r="AA48" s="54">
        <f>SAM!AA48</f>
        <v>0</v>
      </c>
      <c r="AB48" s="54">
        <f>SAM!AB48</f>
        <v>1.3962994331119625</v>
      </c>
      <c r="AC48" s="54">
        <f>SAM!AC48</f>
        <v>3.7707472552148502</v>
      </c>
      <c r="AD48" s="54">
        <f>SAM!AD48</f>
        <v>14.098913072388196</v>
      </c>
      <c r="AE48" s="54">
        <f>SAM!AE48</f>
        <v>26.409114737300321</v>
      </c>
      <c r="AF48" s="54">
        <f>SAM!AF48</f>
        <v>51.142160825681287</v>
      </c>
      <c r="AG48" s="54">
        <f>SAM!AG48</f>
        <v>91.356361947460968</v>
      </c>
      <c r="AH48" s="54">
        <f>SAM!AH48</f>
        <v>103.46232997534516</v>
      </c>
      <c r="AI48" s="54">
        <f>SAM!AI48</f>
        <v>141.86530556744071</v>
      </c>
      <c r="AJ48" s="54">
        <f>SAM!AJ48</f>
        <v>181.66806375597665</v>
      </c>
      <c r="AK48" s="54">
        <f>SAM!AK48</f>
        <v>0</v>
      </c>
      <c r="AL48" s="54">
        <f>SAM!AL48</f>
        <v>0</v>
      </c>
      <c r="AM48" s="54">
        <f>SAM!AM48</f>
        <v>0</v>
      </c>
      <c r="AN48" s="54">
        <f>SAM!AN48</f>
        <v>0</v>
      </c>
      <c r="AO48" s="54">
        <f>SAM!AO48</f>
        <v>0</v>
      </c>
      <c r="AP48" s="54">
        <f>SAM!AP48</f>
        <v>0</v>
      </c>
      <c r="AQ48" s="54">
        <f>SAM!AQ48</f>
        <v>0</v>
      </c>
      <c r="AR48" s="54">
        <f>SAM!AR48</f>
        <v>0</v>
      </c>
      <c r="AS48" s="54">
        <f>SAM!AS48</f>
        <v>0</v>
      </c>
      <c r="AT48" s="54">
        <f>SAM!AT48</f>
        <v>0</v>
      </c>
      <c r="AU48" s="54">
        <f>SAM!AU48</f>
        <v>0</v>
      </c>
      <c r="AV48" s="54">
        <f>SAM!AV48</f>
        <v>0</v>
      </c>
      <c r="AW48" s="54">
        <f>SAM!AW48</f>
        <v>0</v>
      </c>
      <c r="AX48" s="54">
        <f>SAM!AX48</f>
        <v>0</v>
      </c>
      <c r="AY48" s="54">
        <f>SAM!AY48</f>
        <v>0</v>
      </c>
      <c r="AZ48" s="54">
        <f>SAM!AZ48</f>
        <v>0</v>
      </c>
      <c r="BA48" s="54">
        <f>SAM!BA48</f>
        <v>0</v>
      </c>
      <c r="BB48" s="54">
        <f>SAM!BB48</f>
        <v>0</v>
      </c>
      <c r="BC48" s="54">
        <f>SAM!BC48</f>
        <v>0</v>
      </c>
      <c r="BD48" s="54">
        <f>SAM!BD48</f>
        <v>0</v>
      </c>
      <c r="BE48" s="54">
        <f>SAM!BE48</f>
        <v>0</v>
      </c>
    </row>
    <row r="49" spans="1:57">
      <c r="A49" s="54" t="str">
        <f>SAM!A49</f>
        <v>CNPRP</v>
      </c>
      <c r="B49" s="54">
        <f>SAM!B49</f>
        <v>1.0800514787306361</v>
      </c>
      <c r="C49" s="54">
        <f>SAM!C49</f>
        <v>3.3538440655319746</v>
      </c>
      <c r="D49" s="54">
        <f>SAM!D49</f>
        <v>22.681081053343355</v>
      </c>
      <c r="E49" s="54">
        <f>SAM!E49</f>
        <v>7.0487570190841504</v>
      </c>
      <c r="F49" s="54">
        <f>SAM!F49</f>
        <v>4.7465420249477948</v>
      </c>
      <c r="G49" s="54">
        <f>SAM!G49</f>
        <v>17.025021993675026</v>
      </c>
      <c r="H49" s="54">
        <f>SAM!H49</f>
        <v>241.95995364299753</v>
      </c>
      <c r="I49" s="54">
        <f>SAM!I49</f>
        <v>17.280823659690174</v>
      </c>
      <c r="J49" s="54">
        <f>SAM!J49</f>
        <v>25.807545860195194</v>
      </c>
      <c r="K49" s="54">
        <f>SAM!K49</f>
        <v>23.249529200043689</v>
      </c>
      <c r="L49" s="54">
        <f>SAM!L49</f>
        <v>10.459445899286161</v>
      </c>
      <c r="M49" s="54">
        <f>SAM!M49</f>
        <v>1.5063875887558873</v>
      </c>
      <c r="N49" s="54">
        <f>SAM!N49</f>
        <v>1.5063875887558873</v>
      </c>
      <c r="O49" s="54">
        <f>SAM!O49</f>
        <v>3.2117320288568911</v>
      </c>
      <c r="P49" s="54">
        <f>SAM!P49</f>
        <v>45.41900692135674</v>
      </c>
      <c r="Q49" s="54">
        <f>SAM!Q49</f>
        <v>0</v>
      </c>
      <c r="R49" s="54">
        <f>SAM!R49</f>
        <v>0</v>
      </c>
      <c r="S49" s="54">
        <f>SAM!S49</f>
        <v>0</v>
      </c>
      <c r="T49" s="54">
        <f>SAM!T49</f>
        <v>0</v>
      </c>
      <c r="U49" s="54">
        <f>SAM!U49</f>
        <v>0</v>
      </c>
      <c r="V49" s="54">
        <f>SAM!V49</f>
        <v>0</v>
      </c>
      <c r="W49" s="54">
        <f>SAM!W49</f>
        <v>0</v>
      </c>
      <c r="X49" s="54">
        <f>SAM!X49</f>
        <v>0</v>
      </c>
      <c r="Y49" s="54">
        <f>SAM!Y49</f>
        <v>0</v>
      </c>
      <c r="Z49" s="54">
        <f>SAM!Z49</f>
        <v>0</v>
      </c>
      <c r="AA49" s="54">
        <f>SAM!AA49</f>
        <v>0</v>
      </c>
      <c r="AB49" s="54">
        <f>SAM!AB49</f>
        <v>0.7917459541867764</v>
      </c>
      <c r="AC49" s="54">
        <f>SAM!AC49</f>
        <v>2.1381329912334492</v>
      </c>
      <c r="AD49" s="54">
        <f>SAM!AD49</f>
        <v>7.994529768314619</v>
      </c>
      <c r="AE49" s="54">
        <f>SAM!AE49</f>
        <v>14.974803577991061</v>
      </c>
      <c r="AF49" s="54">
        <f>SAM!AF49</f>
        <v>28.99922320519612</v>
      </c>
      <c r="AG49" s="54">
        <f>SAM!AG49</f>
        <v>51.801947523475889</v>
      </c>
      <c r="AH49" s="54">
        <f>SAM!AH49</f>
        <v>58.666414399488168</v>
      </c>
      <c r="AI49" s="54">
        <f>SAM!AI49</f>
        <v>80.442116539544173</v>
      </c>
      <c r="AJ49" s="54">
        <f>SAM!AJ49</f>
        <v>103.01153969759325</v>
      </c>
      <c r="AK49" s="54">
        <f>SAM!AK49</f>
        <v>0</v>
      </c>
      <c r="AL49" s="54">
        <f>SAM!AL49</f>
        <v>0</v>
      </c>
      <c r="AM49" s="54">
        <f>SAM!AM49</f>
        <v>0</v>
      </c>
      <c r="AN49" s="54">
        <f>SAM!AN49</f>
        <v>0</v>
      </c>
      <c r="AO49" s="54">
        <f>SAM!AO49</f>
        <v>0</v>
      </c>
      <c r="AP49" s="54">
        <f>SAM!AP49</f>
        <v>0</v>
      </c>
      <c r="AQ49" s="54">
        <f>SAM!AQ49</f>
        <v>0</v>
      </c>
      <c r="AR49" s="54">
        <f>SAM!AR49</f>
        <v>0</v>
      </c>
      <c r="AS49" s="54">
        <f>SAM!AS49</f>
        <v>0</v>
      </c>
      <c r="AT49" s="54">
        <f>SAM!AT49</f>
        <v>0</v>
      </c>
      <c r="AU49" s="54">
        <f>SAM!AU49</f>
        <v>0</v>
      </c>
      <c r="AV49" s="54">
        <f>SAM!AV49</f>
        <v>0</v>
      </c>
      <c r="AW49" s="54">
        <f>SAM!AW49</f>
        <v>0</v>
      </c>
      <c r="AX49" s="54">
        <f>SAM!AX49</f>
        <v>0</v>
      </c>
      <c r="AY49" s="54">
        <f>SAM!AY49</f>
        <v>0</v>
      </c>
      <c r="AZ49" s="54">
        <f>SAM!AZ49</f>
        <v>0</v>
      </c>
      <c r="BA49" s="54">
        <f>SAM!BA49</f>
        <v>0</v>
      </c>
      <c r="BB49" s="54">
        <f>SAM!BB49</f>
        <v>0</v>
      </c>
      <c r="BC49" s="54">
        <f>SAM!BC49</f>
        <v>0</v>
      </c>
      <c r="BD49" s="54">
        <f>SAM!BD49</f>
        <v>0</v>
      </c>
      <c r="BE49" s="54">
        <f>SAM!BE49</f>
        <v>0</v>
      </c>
    </row>
    <row r="50" spans="1:57">
      <c r="A50" s="54" t="str">
        <f>SAM!A50</f>
        <v>FEES</v>
      </c>
      <c r="B50" s="54">
        <f>SAM!B50</f>
        <v>0.12081159768574964</v>
      </c>
      <c r="C50" s="54">
        <f>SAM!C50</f>
        <v>0.37515180333995929</v>
      </c>
      <c r="D50" s="54">
        <f>SAM!D50</f>
        <v>2.5370435514007421</v>
      </c>
      <c r="E50" s="54">
        <f>SAM!E50</f>
        <v>0.78845463752805012</v>
      </c>
      <c r="F50" s="54">
        <f>SAM!F50</f>
        <v>0.53093517930316281</v>
      </c>
      <c r="G50" s="54">
        <f>SAM!G50</f>
        <v>1.9043722898358957</v>
      </c>
      <c r="H50" s="54">
        <f>SAM!H50</f>
        <v>27.064977134178598</v>
      </c>
      <c r="I50" s="54">
        <f>SAM!I50</f>
        <v>1.9329855629719936</v>
      </c>
      <c r="J50" s="54">
        <f>SAM!J50</f>
        <v>2.8867613341752798</v>
      </c>
      <c r="K50" s="54">
        <f>SAM!K50</f>
        <v>2.6006286028142944</v>
      </c>
      <c r="L50" s="54">
        <f>SAM!L50</f>
        <v>1.1699649460093646</v>
      </c>
      <c r="M50" s="54">
        <f>SAM!M50</f>
        <v>0.16850038624591396</v>
      </c>
      <c r="N50" s="54">
        <f>SAM!N50</f>
        <v>0.16850038624591396</v>
      </c>
      <c r="O50" s="54">
        <f>SAM!O50</f>
        <v>0.35925554048657127</v>
      </c>
      <c r="P50" s="54">
        <f>SAM!P50</f>
        <v>5.0804456079428393</v>
      </c>
      <c r="Q50" s="54">
        <f>SAM!Q50</f>
        <v>0</v>
      </c>
      <c r="R50" s="54">
        <f>SAM!R50</f>
        <v>0</v>
      </c>
      <c r="S50" s="54">
        <f>SAM!S50</f>
        <v>0</v>
      </c>
      <c r="T50" s="54">
        <f>SAM!T50</f>
        <v>0</v>
      </c>
      <c r="U50" s="54">
        <f>SAM!U50</f>
        <v>0</v>
      </c>
      <c r="V50" s="54">
        <f>SAM!V50</f>
        <v>0</v>
      </c>
      <c r="W50" s="54">
        <f>SAM!W50</f>
        <v>0</v>
      </c>
      <c r="X50" s="54">
        <f>SAM!X50</f>
        <v>0</v>
      </c>
      <c r="Y50" s="54">
        <f>SAM!Y50</f>
        <v>0</v>
      </c>
      <c r="Z50" s="54">
        <f>SAM!Z50</f>
        <v>0</v>
      </c>
      <c r="AA50" s="54">
        <f>SAM!AA50</f>
        <v>0</v>
      </c>
      <c r="AB50" s="54">
        <f>SAM!AB50</f>
        <v>8.8562532036853353E-2</v>
      </c>
      <c r="AC50" s="54">
        <f>SAM!AC50</f>
        <v>0.23916569517511535</v>
      </c>
      <c r="AD50" s="54">
        <f>SAM!AD50</f>
        <v>0.89424618462769834</v>
      </c>
      <c r="AE50" s="54">
        <f>SAM!AE50</f>
        <v>1.6750404780831523</v>
      </c>
      <c r="AF50" s="54">
        <f>SAM!AF50</f>
        <v>3.243773612701256</v>
      </c>
      <c r="AG50" s="54">
        <f>SAM!AG50</f>
        <v>5.7944238462593622</v>
      </c>
      <c r="AH50" s="54">
        <f>SAM!AH50</f>
        <v>6.5622642935745397</v>
      </c>
      <c r="AI50" s="54">
        <f>SAM!AI50</f>
        <v>8.9980346416333603</v>
      </c>
      <c r="AJ50" s="54">
        <f>SAM!AJ50</f>
        <v>11.522588446952197</v>
      </c>
      <c r="AK50" s="54">
        <f>SAM!AK50</f>
        <v>0</v>
      </c>
      <c r="AL50" s="54">
        <f>SAM!AL50</f>
        <v>0</v>
      </c>
      <c r="AM50" s="54">
        <f>SAM!AM50</f>
        <v>0</v>
      </c>
      <c r="AN50" s="54">
        <f>SAM!AN50</f>
        <v>0</v>
      </c>
      <c r="AO50" s="54">
        <f>SAM!AO50</f>
        <v>0</v>
      </c>
      <c r="AP50" s="54">
        <f>SAM!AP50</f>
        <v>0</v>
      </c>
      <c r="AQ50" s="54">
        <f>SAM!AQ50</f>
        <v>0</v>
      </c>
      <c r="AR50" s="54">
        <f>SAM!AR50</f>
        <v>0</v>
      </c>
      <c r="AS50" s="54">
        <f>SAM!AS50</f>
        <v>0</v>
      </c>
      <c r="AT50" s="54">
        <f>SAM!AT50</f>
        <v>0</v>
      </c>
      <c r="AU50" s="54">
        <f>SAM!AU50</f>
        <v>0</v>
      </c>
      <c r="AV50" s="54">
        <f>SAM!AV50</f>
        <v>0</v>
      </c>
      <c r="AW50" s="54">
        <f>SAM!AW50</f>
        <v>0</v>
      </c>
      <c r="AX50" s="54">
        <f>SAM!AX50</f>
        <v>0</v>
      </c>
      <c r="AY50" s="54">
        <f>SAM!AY50</f>
        <v>0</v>
      </c>
      <c r="AZ50" s="54">
        <f>SAM!AZ50</f>
        <v>0</v>
      </c>
      <c r="BA50" s="54">
        <f>SAM!BA50</f>
        <v>0</v>
      </c>
      <c r="BB50" s="54">
        <f>SAM!BB50</f>
        <v>0</v>
      </c>
      <c r="BC50" s="54">
        <f>SAM!BC50</f>
        <v>0</v>
      </c>
      <c r="BD50" s="54">
        <f>SAM!BD50</f>
        <v>0</v>
      </c>
      <c r="BE50" s="54">
        <f>SAM!BE50</f>
        <v>0</v>
      </c>
    </row>
    <row r="51" spans="1:57">
      <c r="A51" s="54" t="str">
        <f>SAM!A51</f>
        <v>COSTX</v>
      </c>
      <c r="B51" s="54">
        <f>SAM!B51</f>
        <v>0.41883911794871803</v>
      </c>
      <c r="C51" s="54">
        <f>SAM!C51</f>
        <v>1.3006056820512819</v>
      </c>
      <c r="D51" s="54">
        <f>SAM!D51</f>
        <v>8.7956214769230776</v>
      </c>
      <c r="E51" s="54">
        <f>SAM!E51</f>
        <v>2.7334763487179488</v>
      </c>
      <c r="F51" s="54">
        <f>SAM!F51</f>
        <v>1.8406877025641026</v>
      </c>
      <c r="G51" s="54">
        <f>SAM!G51</f>
        <v>6.60222714871795</v>
      </c>
      <c r="H51" s="54">
        <f>SAM!H51</f>
        <v>93.830984502564121</v>
      </c>
      <c r="I51" s="54">
        <f>SAM!I51</f>
        <v>6.7014258871794876</v>
      </c>
      <c r="J51" s="54">
        <f>SAM!J51</f>
        <v>10.008050502564103</v>
      </c>
      <c r="K51" s="54">
        <f>SAM!K51</f>
        <v>9.0160631179487165</v>
      </c>
      <c r="L51" s="54">
        <f>SAM!L51</f>
        <v>4.056126194871795</v>
      </c>
      <c r="M51" s="54">
        <f>SAM!M51</f>
        <v>0.58417034871794882</v>
      </c>
      <c r="N51" s="54">
        <f>SAM!N51</f>
        <v>0.58417034871794882</v>
      </c>
      <c r="O51" s="54">
        <f>SAM!O51</f>
        <v>1.245495271794872</v>
      </c>
      <c r="P51" s="54">
        <f>SAM!P51</f>
        <v>17.613287117948719</v>
      </c>
      <c r="Q51" s="54">
        <f>SAM!Q51</f>
        <v>0</v>
      </c>
      <c r="R51" s="54">
        <f>SAM!R51</f>
        <v>0</v>
      </c>
      <c r="S51" s="54">
        <f>SAM!S51</f>
        <v>0</v>
      </c>
      <c r="T51" s="54">
        <f>SAM!T51</f>
        <v>0</v>
      </c>
      <c r="U51" s="54">
        <f>SAM!U51</f>
        <v>0</v>
      </c>
      <c r="V51" s="54">
        <f>SAM!V51</f>
        <v>0</v>
      </c>
      <c r="W51" s="54">
        <f>SAM!W51</f>
        <v>0</v>
      </c>
      <c r="X51" s="54">
        <f>SAM!X51</f>
        <v>0</v>
      </c>
      <c r="Y51" s="54">
        <f>SAM!Y51</f>
        <v>0</v>
      </c>
      <c r="Z51" s="54">
        <f>SAM!Z51</f>
        <v>0</v>
      </c>
      <c r="AA51" s="54">
        <f>SAM!AA51</f>
        <v>0</v>
      </c>
      <c r="AB51" s="54">
        <f>SAM!AB51</f>
        <v>0</v>
      </c>
      <c r="AC51" s="54">
        <f>SAM!AC51</f>
        <v>0</v>
      </c>
      <c r="AD51" s="54">
        <f>SAM!AD51</f>
        <v>0</v>
      </c>
      <c r="AE51" s="54">
        <f>SAM!AE51</f>
        <v>0</v>
      </c>
      <c r="AF51" s="54">
        <f>SAM!AF51</f>
        <v>0</v>
      </c>
      <c r="AG51" s="54">
        <f>SAM!AG51</f>
        <v>0</v>
      </c>
      <c r="AH51" s="54">
        <f>SAM!AH51</f>
        <v>0</v>
      </c>
      <c r="AI51" s="54">
        <f>SAM!AI51</f>
        <v>0</v>
      </c>
      <c r="AJ51" s="54">
        <f>SAM!AJ51</f>
        <v>0</v>
      </c>
      <c r="AK51" s="54">
        <f>SAM!AK51</f>
        <v>0</v>
      </c>
      <c r="AL51" s="54">
        <f>SAM!AL51</f>
        <v>0</v>
      </c>
      <c r="AM51" s="54">
        <f>SAM!AM51</f>
        <v>0</v>
      </c>
      <c r="AN51" s="54">
        <f>SAM!AN51</f>
        <v>0</v>
      </c>
      <c r="AO51" s="54">
        <f>SAM!AO51</f>
        <v>0</v>
      </c>
      <c r="AP51" s="54">
        <f>SAM!AP51</f>
        <v>0</v>
      </c>
      <c r="AQ51" s="54">
        <f>SAM!AQ51</f>
        <v>0</v>
      </c>
      <c r="AR51" s="54">
        <f>SAM!AR51</f>
        <v>0</v>
      </c>
      <c r="AS51" s="54">
        <f>SAM!AS51</f>
        <v>0</v>
      </c>
      <c r="AT51" s="54">
        <f>SAM!AT51</f>
        <v>0</v>
      </c>
      <c r="AU51" s="54">
        <f>SAM!AU51</f>
        <v>0</v>
      </c>
      <c r="AV51" s="54">
        <f>SAM!AV51</f>
        <v>0</v>
      </c>
      <c r="AW51" s="54">
        <f>SAM!AW51</f>
        <v>0</v>
      </c>
      <c r="AX51" s="54">
        <f>SAM!AX51</f>
        <v>0</v>
      </c>
      <c r="AY51" s="54">
        <f>SAM!AY51</f>
        <v>0</v>
      </c>
      <c r="AZ51" s="54">
        <f>SAM!AZ51</f>
        <v>0</v>
      </c>
      <c r="BA51" s="54">
        <f>SAM!BA51</f>
        <v>0</v>
      </c>
      <c r="BB51" s="54">
        <f>SAM!BB51</f>
        <v>0</v>
      </c>
      <c r="BC51" s="54">
        <f>SAM!BC51</f>
        <v>0</v>
      </c>
      <c r="BD51" s="54">
        <f>SAM!BD51</f>
        <v>0</v>
      </c>
      <c r="BE51" s="54">
        <f>SAM!BE51</f>
        <v>0</v>
      </c>
    </row>
    <row r="52" spans="1:57">
      <c r="A52" s="54" t="str">
        <f>SAM!A52</f>
        <v>LOCSTX</v>
      </c>
      <c r="B52" s="54">
        <f>SAM!B52</f>
        <v>0.78691474643901149</v>
      </c>
      <c r="C52" s="54">
        <f>SAM!C52</f>
        <v>2.4435773705211408</v>
      </c>
      <c r="D52" s="54">
        <f>SAM!D52</f>
        <v>16.525209675219241</v>
      </c>
      <c r="E52" s="54">
        <f>SAM!E52</f>
        <v>5.1356541346546019</v>
      </c>
      <c r="F52" s="54">
        <f>SAM!F52</f>
        <v>3.458283227771445</v>
      </c>
      <c r="G52" s="54">
        <f>SAM!G52</f>
        <v>12.404261397814944</v>
      </c>
      <c r="H52" s="54">
        <f>SAM!H52</f>
        <v>176.28961148513963</v>
      </c>
      <c r="I52" s="54">
        <f>SAM!I52</f>
        <v>12.590635943024182</v>
      </c>
      <c r="J52" s="54">
        <f>SAM!J52</f>
        <v>18.803120783332169</v>
      </c>
      <c r="K52" s="54">
        <f>SAM!K52</f>
        <v>16.93937533123977</v>
      </c>
      <c r="L52" s="54">
        <f>SAM!L52</f>
        <v>7.6206480707777953</v>
      </c>
      <c r="M52" s="54">
        <f>SAM!M52</f>
        <v>1.0975389884544109</v>
      </c>
      <c r="N52" s="54">
        <f>SAM!N52</f>
        <v>1.0975389884544109</v>
      </c>
      <c r="O52" s="54">
        <f>SAM!O52</f>
        <v>2.340035956516008</v>
      </c>
      <c r="P52" s="54">
        <f>SAM!P52</f>
        <v>33.09183591604053</v>
      </c>
      <c r="Q52" s="54">
        <f>SAM!Q52</f>
        <v>0</v>
      </c>
      <c r="R52" s="54">
        <f>SAM!R52</f>
        <v>0</v>
      </c>
      <c r="S52" s="54">
        <f>SAM!S52</f>
        <v>0</v>
      </c>
      <c r="T52" s="54">
        <f>SAM!T52</f>
        <v>0</v>
      </c>
      <c r="U52" s="54">
        <f>SAM!U52</f>
        <v>0</v>
      </c>
      <c r="V52" s="54">
        <f>SAM!V52</f>
        <v>0</v>
      </c>
      <c r="W52" s="54">
        <f>SAM!W52</f>
        <v>0</v>
      </c>
      <c r="X52" s="54">
        <f>SAM!X52</f>
        <v>0</v>
      </c>
      <c r="Y52" s="54">
        <f>SAM!Y52</f>
        <v>0</v>
      </c>
      <c r="Z52" s="54">
        <f>SAM!Z52</f>
        <v>0</v>
      </c>
      <c r="AA52" s="54">
        <f>SAM!AA52</f>
        <v>0</v>
      </c>
      <c r="AB52" s="54">
        <f>SAM!AB52</f>
        <v>0</v>
      </c>
      <c r="AC52" s="54">
        <f>SAM!AC52</f>
        <v>0</v>
      </c>
      <c r="AD52" s="54">
        <f>SAM!AD52</f>
        <v>0</v>
      </c>
      <c r="AE52" s="54">
        <f>SAM!AE52</f>
        <v>0</v>
      </c>
      <c r="AF52" s="54">
        <f>SAM!AF52</f>
        <v>0</v>
      </c>
      <c r="AG52" s="54">
        <f>SAM!AG52</f>
        <v>0</v>
      </c>
      <c r="AH52" s="54">
        <f>SAM!AH52</f>
        <v>0</v>
      </c>
      <c r="AI52" s="54">
        <f>SAM!AI52</f>
        <v>0</v>
      </c>
      <c r="AJ52" s="54">
        <f>SAM!AJ52</f>
        <v>0</v>
      </c>
      <c r="AK52" s="54">
        <f>SAM!AK52</f>
        <v>0</v>
      </c>
      <c r="AL52" s="54">
        <f>SAM!AL52</f>
        <v>0</v>
      </c>
      <c r="AM52" s="54">
        <f>SAM!AM52</f>
        <v>0</v>
      </c>
      <c r="AN52" s="54">
        <f>SAM!AN52</f>
        <v>0</v>
      </c>
      <c r="AO52" s="54">
        <f>SAM!AO52</f>
        <v>0</v>
      </c>
      <c r="AP52" s="54">
        <f>SAM!AP52</f>
        <v>0</v>
      </c>
      <c r="AQ52" s="54">
        <f>SAM!AQ52</f>
        <v>0</v>
      </c>
      <c r="AR52" s="54">
        <f>SAM!AR52</f>
        <v>0</v>
      </c>
      <c r="AS52" s="54">
        <f>SAM!AS52</f>
        <v>0</v>
      </c>
      <c r="AT52" s="54">
        <f>SAM!AT52</f>
        <v>0</v>
      </c>
      <c r="AU52" s="54">
        <f>SAM!AU52</f>
        <v>0</v>
      </c>
      <c r="AV52" s="54">
        <f>SAM!AV52</f>
        <v>0</v>
      </c>
      <c r="AW52" s="54">
        <f>SAM!AW52</f>
        <v>0</v>
      </c>
      <c r="AX52" s="54">
        <f>SAM!AX52</f>
        <v>0</v>
      </c>
      <c r="AY52" s="54">
        <f>SAM!AY52</f>
        <v>0</v>
      </c>
      <c r="AZ52" s="54">
        <f>SAM!AZ52</f>
        <v>0</v>
      </c>
      <c r="BA52" s="54">
        <f>SAM!BA52</f>
        <v>0</v>
      </c>
      <c r="BB52" s="54">
        <f>SAM!BB52</f>
        <v>0</v>
      </c>
      <c r="BC52" s="54">
        <f>SAM!BC52</f>
        <v>0</v>
      </c>
      <c r="BD52" s="54">
        <f>SAM!BD52</f>
        <v>0</v>
      </c>
      <c r="BE52" s="54">
        <f>SAM!BE52</f>
        <v>0</v>
      </c>
    </row>
    <row r="53" spans="1:57">
      <c r="A53" s="54" t="str">
        <f>SAM!A53</f>
        <v>CYGF</v>
      </c>
      <c r="B53" s="54">
        <f>SAM!B53</f>
        <v>0</v>
      </c>
      <c r="C53" s="54">
        <f>SAM!C53</f>
        <v>0</v>
      </c>
      <c r="D53" s="54">
        <f>SAM!D53</f>
        <v>0</v>
      </c>
      <c r="E53" s="54">
        <f>SAM!E53</f>
        <v>0</v>
      </c>
      <c r="F53" s="54">
        <f>SAM!F53</f>
        <v>0</v>
      </c>
      <c r="G53" s="54">
        <f>SAM!G53</f>
        <v>0</v>
      </c>
      <c r="H53" s="54">
        <f>SAM!H53</f>
        <v>0</v>
      </c>
      <c r="I53" s="54">
        <f>SAM!I53</f>
        <v>0</v>
      </c>
      <c r="J53" s="54">
        <f>SAM!J53</f>
        <v>0</v>
      </c>
      <c r="K53" s="54">
        <f>SAM!K53</f>
        <v>0</v>
      </c>
      <c r="L53" s="54">
        <f>SAM!L53</f>
        <v>0</v>
      </c>
      <c r="M53" s="54">
        <f>SAM!M53</f>
        <v>0</v>
      </c>
      <c r="N53" s="54">
        <f>SAM!N53</f>
        <v>0</v>
      </c>
      <c r="O53" s="54">
        <f>SAM!O53</f>
        <v>0</v>
      </c>
      <c r="P53" s="54">
        <f>SAM!P53</f>
        <v>0</v>
      </c>
      <c r="Q53" s="54">
        <f>SAM!Q53</f>
        <v>0</v>
      </c>
      <c r="R53" s="54">
        <f>SAM!R53</f>
        <v>0</v>
      </c>
      <c r="S53" s="54">
        <f>SAM!S53</f>
        <v>0</v>
      </c>
      <c r="T53" s="54">
        <f>SAM!T53</f>
        <v>0</v>
      </c>
      <c r="U53" s="54">
        <f>SAM!U53</f>
        <v>0</v>
      </c>
      <c r="V53" s="54">
        <f>SAM!V53</f>
        <v>0</v>
      </c>
      <c r="W53" s="54">
        <f>SAM!W53</f>
        <v>0</v>
      </c>
      <c r="X53" s="54">
        <f>SAM!X53</f>
        <v>0</v>
      </c>
      <c r="Y53" s="54">
        <f>SAM!Y53</f>
        <v>0</v>
      </c>
      <c r="Z53" s="54">
        <f>SAM!Z53</f>
        <v>0</v>
      </c>
      <c r="AA53" s="54">
        <f>SAM!AA53</f>
        <v>0</v>
      </c>
      <c r="AB53" s="54">
        <f>SAM!AB53</f>
        <v>0</v>
      </c>
      <c r="AC53" s="54">
        <f>SAM!AC53</f>
        <v>0</v>
      </c>
      <c r="AD53" s="54">
        <f>SAM!AD53</f>
        <v>0</v>
      </c>
      <c r="AE53" s="54">
        <f>SAM!AE53</f>
        <v>0</v>
      </c>
      <c r="AF53" s="54">
        <f>SAM!AF53</f>
        <v>0</v>
      </c>
      <c r="AG53" s="54">
        <f>SAM!AG53</f>
        <v>0</v>
      </c>
      <c r="AH53" s="54">
        <f>SAM!AH53</f>
        <v>0</v>
      </c>
      <c r="AI53" s="54">
        <f>SAM!AI53</f>
        <v>0</v>
      </c>
      <c r="AJ53" s="54">
        <f>SAM!AJ53</f>
        <v>0</v>
      </c>
      <c r="AK53" s="54">
        <f>SAM!AK53</f>
        <v>0</v>
      </c>
      <c r="AL53" s="54">
        <f>SAM!AL53</f>
        <v>0</v>
      </c>
      <c r="AM53" s="54">
        <f>SAM!AM53</f>
        <v>0</v>
      </c>
      <c r="AN53" s="54">
        <f>SAM!AN53</f>
        <v>0</v>
      </c>
      <c r="AO53" s="54">
        <f>SAM!AO53</f>
        <v>0</v>
      </c>
      <c r="AP53" s="54">
        <f>SAM!AP53</f>
        <v>0</v>
      </c>
      <c r="AQ53" s="54">
        <f>SAM!AQ53</f>
        <v>0</v>
      </c>
      <c r="AR53" s="54">
        <f>SAM!AR53</f>
        <v>0</v>
      </c>
      <c r="AS53" s="54">
        <f>SAM!AS53</f>
        <v>0</v>
      </c>
      <c r="AT53" s="54">
        <f>SAM!AT53</f>
        <v>0</v>
      </c>
      <c r="AU53" s="54">
        <f>SAM!AU53</f>
        <v>0</v>
      </c>
      <c r="AV53" s="54">
        <f>SAM!AV53</f>
        <v>0</v>
      </c>
      <c r="AW53" s="54">
        <f>SAM!AW53</f>
        <v>775.15656368227451</v>
      </c>
      <c r="AX53" s="54">
        <f>SAM!AX53</f>
        <v>86.706888291207861</v>
      </c>
      <c r="AY53" s="54">
        <f>SAM!AY53</f>
        <v>0</v>
      </c>
      <c r="AZ53" s="54">
        <f>SAM!AZ53</f>
        <v>310.62424201539926</v>
      </c>
      <c r="BA53" s="54">
        <f>SAM!BA53</f>
        <v>0</v>
      </c>
      <c r="BB53" s="54">
        <f>SAM!BB53</f>
        <v>0</v>
      </c>
      <c r="BC53" s="54">
        <f>SAM!BC53</f>
        <v>0</v>
      </c>
      <c r="BD53" s="54">
        <f>SAM!BD53</f>
        <v>0</v>
      </c>
      <c r="BE53" s="54">
        <f>SAM!BE53</f>
        <v>0</v>
      </c>
    </row>
    <row r="54" spans="1:57">
      <c r="A54" s="54" t="str">
        <f>SAM!A54</f>
        <v>FED</v>
      </c>
      <c r="B54" s="54">
        <f>SAM!B54</f>
        <v>0</v>
      </c>
      <c r="C54" s="54">
        <f>SAM!C54</f>
        <v>0</v>
      </c>
      <c r="D54" s="54">
        <f>SAM!D54</f>
        <v>0</v>
      </c>
      <c r="E54" s="54">
        <f>SAM!E54</f>
        <v>0</v>
      </c>
      <c r="F54" s="54">
        <f>SAM!F54</f>
        <v>0</v>
      </c>
      <c r="G54" s="54">
        <f>SAM!G54</f>
        <v>0</v>
      </c>
      <c r="H54" s="54">
        <f>SAM!H54</f>
        <v>0</v>
      </c>
      <c r="I54" s="54">
        <f>SAM!I54</f>
        <v>0</v>
      </c>
      <c r="J54" s="54">
        <f>SAM!J54</f>
        <v>0</v>
      </c>
      <c r="K54" s="54">
        <f>SAM!K54</f>
        <v>0</v>
      </c>
      <c r="L54" s="54">
        <f>SAM!L54</f>
        <v>0</v>
      </c>
      <c r="M54" s="54">
        <f>SAM!M54</f>
        <v>0</v>
      </c>
      <c r="N54" s="54">
        <f>SAM!N54</f>
        <v>0</v>
      </c>
      <c r="O54" s="54">
        <f>SAM!O54</f>
        <v>0</v>
      </c>
      <c r="P54" s="54">
        <f>SAM!P54</f>
        <v>0</v>
      </c>
      <c r="Q54" s="54">
        <f>SAM!Q54</f>
        <v>0</v>
      </c>
      <c r="R54" s="54">
        <f>SAM!R54</f>
        <v>0</v>
      </c>
      <c r="S54" s="54">
        <f>SAM!S54</f>
        <v>0</v>
      </c>
      <c r="T54" s="54">
        <f>SAM!T54</f>
        <v>0</v>
      </c>
      <c r="U54" s="54">
        <f>SAM!U54</f>
        <v>0</v>
      </c>
      <c r="V54" s="54">
        <f>SAM!V54</f>
        <v>0</v>
      </c>
      <c r="W54" s="54">
        <f>SAM!W54</f>
        <v>0</v>
      </c>
      <c r="X54" s="54">
        <f>SAM!X54</f>
        <v>0</v>
      </c>
      <c r="Y54" s="54">
        <f>SAM!Y54</f>
        <v>0</v>
      </c>
      <c r="Z54" s="54">
        <f>SAM!Z54</f>
        <v>0</v>
      </c>
      <c r="AA54" s="54">
        <f>SAM!AA54</f>
        <v>0</v>
      </c>
      <c r="AB54" s="54">
        <f>SAM!AB54</f>
        <v>0</v>
      </c>
      <c r="AC54" s="54">
        <f>SAM!AC54</f>
        <v>0</v>
      </c>
      <c r="AD54" s="54">
        <f>SAM!AD54</f>
        <v>0</v>
      </c>
      <c r="AE54" s="54">
        <f>SAM!AE54</f>
        <v>0</v>
      </c>
      <c r="AF54" s="54">
        <f>SAM!AF54</f>
        <v>0</v>
      </c>
      <c r="AG54" s="54">
        <f>SAM!AG54</f>
        <v>0</v>
      </c>
      <c r="AH54" s="54">
        <f>SAM!AH54</f>
        <v>0</v>
      </c>
      <c r="AI54" s="54">
        <f>SAM!AI54</f>
        <v>0</v>
      </c>
      <c r="AJ54" s="54">
        <f>SAM!AJ54</f>
        <v>0</v>
      </c>
      <c r="AK54" s="54">
        <f>SAM!AK54</f>
        <v>0</v>
      </c>
      <c r="AL54" s="54">
        <f>SAM!AL54</f>
        <v>-158.48547439999999</v>
      </c>
      <c r="AM54" s="54">
        <f>SAM!AM54</f>
        <v>-287.8460632</v>
      </c>
      <c r="AN54" s="54">
        <f>SAM!AN54</f>
        <v>-332.31131119999998</v>
      </c>
      <c r="AO54" s="54">
        <f>SAM!AO54</f>
        <v>101.0454976</v>
      </c>
      <c r="AP54" s="54">
        <f>SAM!AP54</f>
        <v>331.3409024</v>
      </c>
      <c r="AQ54" s="54">
        <f>SAM!AQ54</f>
        <v>380.993088</v>
      </c>
      <c r="AR54" s="54">
        <f>SAM!AR54</f>
        <v>319.80355200000002</v>
      </c>
      <c r="AS54" s="54">
        <f>SAM!AS54</f>
        <v>290.19297599999999</v>
      </c>
      <c r="AT54" s="54">
        <f>SAM!AT54</f>
        <v>277.83561600000002</v>
      </c>
      <c r="AU54" s="54">
        <f>SAM!AU54</f>
        <v>3027.3575376593353</v>
      </c>
      <c r="AV54" s="54">
        <f>SAM!AV54</f>
        <v>0</v>
      </c>
      <c r="AW54" s="54">
        <f>SAM!AW54</f>
        <v>0</v>
      </c>
      <c r="AX54" s="54">
        <f>SAM!AX54</f>
        <v>0</v>
      </c>
      <c r="AY54" s="54">
        <f>SAM!AY54</f>
        <v>0</v>
      </c>
      <c r="AZ54" s="54">
        <f>SAM!AZ54</f>
        <v>0</v>
      </c>
      <c r="BA54" s="54">
        <f>SAM!BA54</f>
        <v>0</v>
      </c>
      <c r="BB54" s="54">
        <f>SAM!BB54</f>
        <v>0</v>
      </c>
      <c r="BC54" s="54">
        <f>SAM!BC54</f>
        <v>0</v>
      </c>
      <c r="BD54" s="54">
        <f>SAM!BD54</f>
        <v>0</v>
      </c>
      <c r="BE54" s="54">
        <f>SAM!BE54</f>
        <v>-3665.4781718807571</v>
      </c>
    </row>
    <row r="55" spans="1:57">
      <c r="A55" s="54" t="str">
        <f>SAM!A55</f>
        <v>STATE</v>
      </c>
      <c r="B55" s="54">
        <f>SAM!B55</f>
        <v>0</v>
      </c>
      <c r="C55" s="54">
        <f>SAM!C55</f>
        <v>0</v>
      </c>
      <c r="D55" s="54">
        <f>SAM!D55</f>
        <v>0</v>
      </c>
      <c r="E55" s="54">
        <f>SAM!E55</f>
        <v>0</v>
      </c>
      <c r="F55" s="54">
        <f>SAM!F55</f>
        <v>0</v>
      </c>
      <c r="G55" s="54">
        <f>SAM!G55</f>
        <v>0</v>
      </c>
      <c r="H55" s="54">
        <f>SAM!H55</f>
        <v>0</v>
      </c>
      <c r="I55" s="54">
        <f>SAM!I55</f>
        <v>0</v>
      </c>
      <c r="J55" s="54">
        <f>SAM!J55</f>
        <v>0</v>
      </c>
      <c r="K55" s="54">
        <f>SAM!K55</f>
        <v>0</v>
      </c>
      <c r="L55" s="54">
        <f>SAM!L55</f>
        <v>0</v>
      </c>
      <c r="M55" s="54">
        <f>SAM!M55</f>
        <v>0</v>
      </c>
      <c r="N55" s="54">
        <f>SAM!N55</f>
        <v>0</v>
      </c>
      <c r="O55" s="54">
        <f>SAM!O55</f>
        <v>0</v>
      </c>
      <c r="P55" s="54">
        <f>SAM!P55</f>
        <v>0</v>
      </c>
      <c r="Q55" s="54">
        <f>SAM!Q55</f>
        <v>0</v>
      </c>
      <c r="R55" s="54">
        <f>SAM!R55</f>
        <v>0</v>
      </c>
      <c r="S55" s="54">
        <f>SAM!S55</f>
        <v>0</v>
      </c>
      <c r="T55" s="54">
        <f>SAM!T55</f>
        <v>0</v>
      </c>
      <c r="U55" s="54">
        <f>SAM!U55</f>
        <v>0</v>
      </c>
      <c r="V55" s="54">
        <f>SAM!V55</f>
        <v>0</v>
      </c>
      <c r="W55" s="54">
        <f>SAM!W55</f>
        <v>0</v>
      </c>
      <c r="X55" s="54">
        <f>SAM!X55</f>
        <v>0</v>
      </c>
      <c r="Y55" s="54">
        <f>SAM!Y55</f>
        <v>0</v>
      </c>
      <c r="Z55" s="54">
        <f>SAM!Z55</f>
        <v>0</v>
      </c>
      <c r="AA55" s="54">
        <f>SAM!AA55</f>
        <v>0</v>
      </c>
      <c r="AB55" s="54">
        <f>SAM!AB55</f>
        <v>0</v>
      </c>
      <c r="AC55" s="54">
        <f>SAM!AC55</f>
        <v>0</v>
      </c>
      <c r="AD55" s="54">
        <f>SAM!AD55</f>
        <v>0</v>
      </c>
      <c r="AE55" s="54">
        <f>SAM!AE55</f>
        <v>0</v>
      </c>
      <c r="AF55" s="54">
        <f>SAM!AF55</f>
        <v>0</v>
      </c>
      <c r="AG55" s="54">
        <f>SAM!AG55</f>
        <v>0</v>
      </c>
      <c r="AH55" s="54">
        <f>SAM!AH55</f>
        <v>0</v>
      </c>
      <c r="AI55" s="54">
        <f>SAM!AI55</f>
        <v>0</v>
      </c>
      <c r="AJ55" s="54">
        <f>SAM!AJ55</f>
        <v>0</v>
      </c>
      <c r="AK55" s="54">
        <f>SAM!AK55</f>
        <v>0</v>
      </c>
      <c r="AL55" s="54">
        <f>SAM!AL55</f>
        <v>0</v>
      </c>
      <c r="AM55" s="54">
        <f>SAM!AM55</f>
        <v>0</v>
      </c>
      <c r="AN55" s="54">
        <f>SAM!AN55</f>
        <v>0</v>
      </c>
      <c r="AO55" s="54">
        <f>SAM!AO55</f>
        <v>0</v>
      </c>
      <c r="AP55" s="54">
        <f>SAM!AP55</f>
        <v>0</v>
      </c>
      <c r="AQ55" s="54">
        <f>SAM!AQ55</f>
        <v>0</v>
      </c>
      <c r="AR55" s="54">
        <f>SAM!AR55</f>
        <v>0</v>
      </c>
      <c r="AS55" s="54">
        <f>SAM!AS55</f>
        <v>0</v>
      </c>
      <c r="AT55" s="54">
        <f>SAM!AT55</f>
        <v>0</v>
      </c>
      <c r="AU55" s="54">
        <f>SAM!AU55</f>
        <v>0</v>
      </c>
      <c r="AV55" s="54">
        <f>SAM!AV55</f>
        <v>615.16929656992011</v>
      </c>
      <c r="AW55" s="54">
        <f>SAM!AW55</f>
        <v>0</v>
      </c>
      <c r="AX55" s="54">
        <f>SAM!AX55</f>
        <v>0</v>
      </c>
      <c r="AY55" s="54">
        <f>SAM!AY55</f>
        <v>165.33123076923079</v>
      </c>
      <c r="AZ55" s="54">
        <f>SAM!AZ55</f>
        <v>0</v>
      </c>
      <c r="BA55" s="54">
        <f>SAM!BA55</f>
        <v>0</v>
      </c>
      <c r="BB55" s="54">
        <f>SAM!BB55</f>
        <v>0</v>
      </c>
      <c r="BC55" s="54">
        <f>SAM!BC55</f>
        <v>0</v>
      </c>
      <c r="BD55" s="54">
        <f>SAM!BD55</f>
        <v>0</v>
      </c>
      <c r="BE55" s="54">
        <f>SAM!BE55</f>
        <v>774.23588985338893</v>
      </c>
    </row>
    <row r="56" spans="1:57">
      <c r="A56" s="54" t="str">
        <f>SAM!A56</f>
        <v>LOCAL</v>
      </c>
      <c r="B56" s="54">
        <f>SAM!B56</f>
        <v>0</v>
      </c>
      <c r="C56" s="54">
        <f>SAM!C56</f>
        <v>0</v>
      </c>
      <c r="D56" s="54">
        <f>SAM!D56</f>
        <v>0</v>
      </c>
      <c r="E56" s="54">
        <f>SAM!E56</f>
        <v>0</v>
      </c>
      <c r="F56" s="54">
        <f>SAM!F56</f>
        <v>0</v>
      </c>
      <c r="G56" s="54">
        <f>SAM!G56</f>
        <v>0</v>
      </c>
      <c r="H56" s="54">
        <f>SAM!H56</f>
        <v>0</v>
      </c>
      <c r="I56" s="54">
        <f>SAM!I56</f>
        <v>0</v>
      </c>
      <c r="J56" s="54">
        <f>SAM!J56</f>
        <v>0</v>
      </c>
      <c r="K56" s="54">
        <f>SAM!K56</f>
        <v>0</v>
      </c>
      <c r="L56" s="54">
        <f>SAM!L56</f>
        <v>0</v>
      </c>
      <c r="M56" s="54">
        <f>SAM!M56</f>
        <v>0</v>
      </c>
      <c r="N56" s="54">
        <f>SAM!N56</f>
        <v>0</v>
      </c>
      <c r="O56" s="54">
        <f>SAM!O56</f>
        <v>0</v>
      </c>
      <c r="P56" s="54">
        <f>SAM!P56</f>
        <v>0</v>
      </c>
      <c r="Q56" s="54">
        <f>SAM!Q56</f>
        <v>0</v>
      </c>
      <c r="R56" s="54">
        <f>SAM!R56</f>
        <v>0</v>
      </c>
      <c r="S56" s="54">
        <f>SAM!S56</f>
        <v>0</v>
      </c>
      <c r="T56" s="54">
        <f>SAM!T56</f>
        <v>0</v>
      </c>
      <c r="U56" s="54">
        <f>SAM!U56</f>
        <v>0</v>
      </c>
      <c r="V56" s="54">
        <f>SAM!V56</f>
        <v>0</v>
      </c>
      <c r="W56" s="54">
        <f>SAM!W56</f>
        <v>0</v>
      </c>
      <c r="X56" s="54">
        <f>SAM!X56</f>
        <v>0</v>
      </c>
      <c r="Y56" s="54">
        <f>SAM!Y56</f>
        <v>0</v>
      </c>
      <c r="Z56" s="54">
        <f>SAM!Z56</f>
        <v>0</v>
      </c>
      <c r="AA56" s="54">
        <f>SAM!AA56</f>
        <v>0</v>
      </c>
      <c r="AB56" s="54">
        <f>SAM!AB56</f>
        <v>0</v>
      </c>
      <c r="AC56" s="54">
        <f>SAM!AC56</f>
        <v>0</v>
      </c>
      <c r="AD56" s="54">
        <f>SAM!AD56</f>
        <v>0</v>
      </c>
      <c r="AE56" s="54">
        <f>SAM!AE56</f>
        <v>0</v>
      </c>
      <c r="AF56" s="54">
        <f>SAM!AF56</f>
        <v>0</v>
      </c>
      <c r="AG56" s="54">
        <f>SAM!AG56</f>
        <v>0</v>
      </c>
      <c r="AH56" s="54">
        <f>SAM!AH56</f>
        <v>0</v>
      </c>
      <c r="AI56" s="54">
        <f>SAM!AI56</f>
        <v>0</v>
      </c>
      <c r="AJ56" s="54">
        <f>SAM!AJ56</f>
        <v>0</v>
      </c>
      <c r="AK56" s="54">
        <f>SAM!AK56</f>
        <v>0</v>
      </c>
      <c r="AL56" s="54">
        <f>SAM!AL56</f>
        <v>0</v>
      </c>
      <c r="AM56" s="54">
        <f>SAM!AM56</f>
        <v>0</v>
      </c>
      <c r="AN56" s="54">
        <f>SAM!AN56</f>
        <v>0</v>
      </c>
      <c r="AO56" s="54">
        <f>SAM!AO56</f>
        <v>0</v>
      </c>
      <c r="AP56" s="54">
        <f>SAM!AP56</f>
        <v>0</v>
      </c>
      <c r="AQ56" s="54">
        <f>SAM!AQ56</f>
        <v>0</v>
      </c>
      <c r="AR56" s="54">
        <f>SAM!AR56</f>
        <v>0</v>
      </c>
      <c r="AS56" s="54">
        <f>SAM!AS56</f>
        <v>0</v>
      </c>
      <c r="AT56" s="54">
        <f>SAM!AT56</f>
        <v>0</v>
      </c>
      <c r="AU56" s="54">
        <f>SAM!AU56</f>
        <v>0</v>
      </c>
      <c r="AV56" s="54">
        <f>SAM!AV56</f>
        <v>0</v>
      </c>
      <c r="AW56" s="54">
        <f>SAM!AW56</f>
        <v>0</v>
      </c>
      <c r="AX56" s="54">
        <f>SAM!AX56</f>
        <v>0</v>
      </c>
      <c r="AY56" s="54">
        <f>SAM!AY56</f>
        <v>0</v>
      </c>
      <c r="AZ56" s="54">
        <f>SAM!AZ56</f>
        <v>0</v>
      </c>
      <c r="BA56" s="54">
        <f>SAM!BA56</f>
        <v>1172.4876939888816</v>
      </c>
      <c r="BB56" s="54">
        <f>SAM!BB56</f>
        <v>0</v>
      </c>
      <c r="BC56" s="54">
        <f>SAM!BC56</f>
        <v>0</v>
      </c>
      <c r="BD56" s="54">
        <f>SAM!BD56</f>
        <v>0</v>
      </c>
      <c r="BE56" s="54">
        <f>SAM!BE56</f>
        <v>0</v>
      </c>
    </row>
    <row r="57" spans="1:57">
      <c r="A57" s="54" t="str">
        <f>SAM!A57</f>
        <v>ROW</v>
      </c>
      <c r="B57" s="54">
        <f>SAM!B57</f>
        <v>119.54321666526076</v>
      </c>
      <c r="C57" s="54">
        <f>SAM!C57</f>
        <v>148.16549550495745</v>
      </c>
      <c r="D57" s="54">
        <f>SAM!D57</f>
        <v>257.8355649482084</v>
      </c>
      <c r="E57" s="54">
        <f>SAM!E57</f>
        <v>262.67628864885648</v>
      </c>
      <c r="F57" s="54">
        <f>SAM!F57</f>
        <v>3723.6015059911492</v>
      </c>
      <c r="G57" s="54">
        <f>SAM!G57</f>
        <v>2492.3069065961386</v>
      </c>
      <c r="H57" s="54">
        <f>SAM!H57</f>
        <v>310.79316766453167</v>
      </c>
      <c r="I57" s="54">
        <f>SAM!I57</f>
        <v>3151.7154656473458</v>
      </c>
      <c r="J57" s="54">
        <f>SAM!J57</f>
        <v>105.66235127240425</v>
      </c>
      <c r="K57" s="54">
        <f>SAM!K57</f>
        <v>2002.3960900281013</v>
      </c>
      <c r="L57" s="54">
        <f>SAM!L57</f>
        <v>445.34173030152829</v>
      </c>
      <c r="M57" s="54">
        <f>SAM!M57</f>
        <v>138.56775383043083</v>
      </c>
      <c r="N57" s="54">
        <f>SAM!N57</f>
        <v>11.532730111224252</v>
      </c>
      <c r="O57" s="54">
        <f>SAM!O57</f>
        <v>11.269165339320457</v>
      </c>
      <c r="P57" s="54">
        <f>SAM!P57</f>
        <v>51.91075972026448</v>
      </c>
      <c r="Q57" s="54">
        <f>SAM!Q57</f>
        <v>0</v>
      </c>
      <c r="R57" s="54">
        <f>SAM!R57</f>
        <v>0</v>
      </c>
      <c r="S57" s="54">
        <f>SAM!S57</f>
        <v>0</v>
      </c>
      <c r="T57" s="54">
        <f>SAM!T57</f>
        <v>0</v>
      </c>
      <c r="U57" s="54">
        <f>SAM!U57</f>
        <v>0</v>
      </c>
      <c r="V57" s="54">
        <f>SAM!V57</f>
        <v>0</v>
      </c>
      <c r="W57" s="54">
        <f>SAM!W57</f>
        <v>0</v>
      </c>
      <c r="X57" s="54">
        <f>SAM!X57</f>
        <v>0</v>
      </c>
      <c r="Y57" s="54">
        <f>SAM!Y57</f>
        <v>0</v>
      </c>
      <c r="Z57" s="54">
        <f>SAM!Z57</f>
        <v>0</v>
      </c>
      <c r="AA57" s="54">
        <f>SAM!AA57</f>
        <v>0</v>
      </c>
      <c r="AB57" s="54">
        <f>SAM!AB57</f>
        <v>0</v>
      </c>
      <c r="AC57" s="54">
        <f>SAM!AC57</f>
        <v>0</v>
      </c>
      <c r="AD57" s="54">
        <f>SAM!AD57</f>
        <v>0</v>
      </c>
      <c r="AE57" s="54">
        <f>SAM!AE57</f>
        <v>0</v>
      </c>
      <c r="AF57" s="54">
        <f>SAM!AF57</f>
        <v>0</v>
      </c>
      <c r="AG57" s="54">
        <f>SAM!AG57</f>
        <v>0</v>
      </c>
      <c r="AH57" s="54">
        <f>SAM!AH57</f>
        <v>0</v>
      </c>
      <c r="AI57" s="54">
        <f>SAM!AI57</f>
        <v>0</v>
      </c>
      <c r="AJ57" s="54">
        <f>SAM!AJ57</f>
        <v>0</v>
      </c>
      <c r="AK57" s="54">
        <f>SAM!AK57</f>
        <v>0</v>
      </c>
      <c r="AL57" s="54">
        <f>SAM!AL57</f>
        <v>0</v>
      </c>
      <c r="AM57" s="54">
        <f>SAM!AM57</f>
        <v>0</v>
      </c>
      <c r="AN57" s="54">
        <f>SAM!AN57</f>
        <v>0</v>
      </c>
      <c r="AO57" s="54">
        <f>SAM!AO57</f>
        <v>0</v>
      </c>
      <c r="AP57" s="54">
        <f>SAM!AP57</f>
        <v>0</v>
      </c>
      <c r="AQ57" s="54">
        <f>SAM!AQ57</f>
        <v>0</v>
      </c>
      <c r="AR57" s="54">
        <f>SAM!AR57</f>
        <v>0</v>
      </c>
      <c r="AS57" s="54">
        <f>SAM!AS57</f>
        <v>0</v>
      </c>
      <c r="AT57" s="54">
        <f>SAM!AT57</f>
        <v>0</v>
      </c>
      <c r="AU57" s="54">
        <f>SAM!AU57</f>
        <v>0</v>
      </c>
      <c r="AV57" s="54">
        <f>SAM!AV57</f>
        <v>0</v>
      </c>
      <c r="AW57" s="54">
        <f>SAM!AW57</f>
        <v>0</v>
      </c>
      <c r="AX57" s="54">
        <f>SAM!AX57</f>
        <v>0</v>
      </c>
      <c r="AY57" s="54">
        <f>SAM!AY57</f>
        <v>0</v>
      </c>
      <c r="AZ57" s="54">
        <f>SAM!AZ57</f>
        <v>0</v>
      </c>
      <c r="BA57" s="54">
        <f>SAM!BA57</f>
        <v>0</v>
      </c>
      <c r="BB57" s="54">
        <f>SAM!BB57</f>
        <v>0</v>
      </c>
      <c r="BC57" s="54">
        <f>SAM!BC57</f>
        <v>0</v>
      </c>
      <c r="BD57" s="54">
        <f>SAM!BD57</f>
        <v>0</v>
      </c>
      <c r="BE57" s="54">
        <f>SAM!BE57</f>
        <v>0</v>
      </c>
    </row>
    <row r="58" spans="1:57">
      <c r="A58" s="54"/>
    </row>
    <row r="59" spans="1:57">
      <c r="A59" s="54"/>
    </row>
    <row r="60" spans="1:57">
      <c r="A60" s="54"/>
    </row>
    <row r="61" spans="1:57">
      <c r="A61" s="54"/>
    </row>
    <row r="62" spans="1:57">
      <c r="A62" s="54"/>
    </row>
    <row r="63" spans="1:57">
      <c r="A63" s="54"/>
    </row>
    <row r="64" spans="1:57">
      <c r="A64" s="54"/>
    </row>
    <row r="65" spans="1:1">
      <c r="A65" s="54"/>
    </row>
    <row r="66" spans="1:1">
      <c r="A66" s="54"/>
    </row>
    <row r="67" spans="1:1">
      <c r="A67" s="54"/>
    </row>
    <row r="68" spans="1:1">
      <c r="A68" s="54"/>
    </row>
    <row r="69" spans="1:1">
      <c r="A69" s="54"/>
    </row>
    <row r="70" spans="1:1">
      <c r="A70" s="54"/>
    </row>
    <row r="71" spans="1:1">
      <c r="A71" s="54"/>
    </row>
    <row r="72" spans="1:1">
      <c r="A72" s="54"/>
    </row>
    <row r="73" spans="1:1">
      <c r="A73" s="54"/>
    </row>
    <row r="74" spans="1:1">
      <c r="A74" s="54"/>
    </row>
    <row r="75" spans="1:1">
      <c r="A75" s="54"/>
    </row>
    <row r="76" spans="1:1">
      <c r="A76" s="5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J18" sqref="J18"/>
    </sheetView>
  </sheetViews>
  <sheetFormatPr baseColWidth="10" defaultColWidth="8.83203125" defaultRowHeight="14" x14ac:dyDescent="0"/>
  <cols>
    <col min="1" max="1" width="11.1640625" bestFit="1" customWidth="1"/>
  </cols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s="1" t="s">
        <v>1406</v>
      </c>
      <c r="B2">
        <v>-0.7</v>
      </c>
      <c r="C2">
        <v>-0.25</v>
      </c>
      <c r="D2">
        <v>-0.11</v>
      </c>
      <c r="E2">
        <v>0.14000000000000001</v>
      </c>
      <c r="F2">
        <v>0.2</v>
      </c>
      <c r="G2">
        <v>0.26</v>
      </c>
      <c r="H2">
        <v>0.3</v>
      </c>
      <c r="I2">
        <v>0.5</v>
      </c>
      <c r="J2">
        <v>0.5</v>
      </c>
    </row>
    <row r="5" spans="1:11">
      <c r="B5" t="s">
        <v>286</v>
      </c>
      <c r="C5" t="s">
        <v>287</v>
      </c>
      <c r="D5" t="s">
        <v>288</v>
      </c>
      <c r="E5" t="s">
        <v>289</v>
      </c>
      <c r="F5" t="s">
        <v>290</v>
      </c>
      <c r="G5" t="s">
        <v>291</v>
      </c>
      <c r="H5" t="s">
        <v>292</v>
      </c>
      <c r="I5" t="s">
        <v>293</v>
      </c>
      <c r="J5" t="s">
        <v>294</v>
      </c>
    </row>
    <row r="6" spans="1:11">
      <c r="A6" t="s">
        <v>1</v>
      </c>
      <c r="B6">
        <f>'job core'!B31</f>
        <v>32.49747321423164</v>
      </c>
      <c r="C6">
        <f>'job core'!C31</f>
        <v>0</v>
      </c>
      <c r="D6">
        <f>'job core'!D31</f>
        <v>0</v>
      </c>
      <c r="E6">
        <f>'job core'!E31</f>
        <v>0</v>
      </c>
      <c r="F6">
        <f>'job core'!F31</f>
        <v>0</v>
      </c>
      <c r="G6">
        <f>'job core'!G31</f>
        <v>0</v>
      </c>
      <c r="H6">
        <f>'job core'!H31</f>
        <v>0</v>
      </c>
      <c r="I6">
        <f>'job core'!I31</f>
        <v>0</v>
      </c>
      <c r="J6">
        <f>'job core'!J31</f>
        <v>0</v>
      </c>
      <c r="K6">
        <f>SUM(B6:J6)</f>
        <v>32.49747321423164</v>
      </c>
    </row>
    <row r="7" spans="1:11">
      <c r="A7" t="s">
        <v>2</v>
      </c>
      <c r="B7">
        <f>'job core'!B32</f>
        <v>9.9431263785011357</v>
      </c>
      <c r="C7">
        <f>'job core'!C32</f>
        <v>77.817245801035668</v>
      </c>
      <c r="D7">
        <f>'job core'!D32</f>
        <v>0</v>
      </c>
      <c r="E7">
        <f>'job core'!E32</f>
        <v>0</v>
      </c>
      <c r="F7">
        <f>'job core'!F32</f>
        <v>0</v>
      </c>
      <c r="G7">
        <f>'job core'!G32</f>
        <v>0</v>
      </c>
      <c r="H7">
        <f>'job core'!H32</f>
        <v>0</v>
      </c>
      <c r="I7">
        <f>'job core'!I32</f>
        <v>0</v>
      </c>
      <c r="J7">
        <f>'job core'!J32</f>
        <v>0</v>
      </c>
      <c r="K7">
        <f t="shared" ref="K7:K14" si="0">SUM(B7:J7)</f>
        <v>87.760372179536802</v>
      </c>
    </row>
    <row r="8" spans="1:11">
      <c r="A8" t="s">
        <v>3</v>
      </c>
      <c r="B8">
        <f>'job core'!B33</f>
        <v>37.069477306585917</v>
      </c>
      <c r="C8">
        <f>'job core'!C33</f>
        <v>47.110211906982727</v>
      </c>
      <c r="D8">
        <f>'job core'!D33</f>
        <v>241.49754480388904</v>
      </c>
      <c r="E8">
        <f>'job core'!E33</f>
        <v>2.4608709293890056</v>
      </c>
      <c r="F8">
        <f>'job core'!F33</f>
        <v>0</v>
      </c>
      <c r="G8">
        <f>'job core'!G33</f>
        <v>0</v>
      </c>
      <c r="H8">
        <f>'job core'!H33</f>
        <v>0</v>
      </c>
      <c r="I8">
        <f>'job core'!I33</f>
        <v>0</v>
      </c>
      <c r="J8">
        <f>'job core'!J33</f>
        <v>0</v>
      </c>
      <c r="K8">
        <f t="shared" si="0"/>
        <v>328.13810494684668</v>
      </c>
    </row>
    <row r="9" spans="1:11">
      <c r="A9" t="s">
        <v>4</v>
      </c>
      <c r="B9">
        <f>'job core'!B34</f>
        <v>29.720209983345949</v>
      </c>
      <c r="C9">
        <f>'job core'!C34</f>
        <v>41.903418597021656</v>
      </c>
      <c r="D9">
        <f>'job core'!D34</f>
        <v>117.94385452451144</v>
      </c>
      <c r="E9">
        <f>'job core'!E34</f>
        <v>400.07971027325493</v>
      </c>
      <c r="F9">
        <f>'job core'!F34</f>
        <v>24.998546951526407</v>
      </c>
      <c r="G9">
        <f>'job core'!G34</f>
        <v>0</v>
      </c>
      <c r="H9">
        <f>'job core'!H34</f>
        <v>0</v>
      </c>
      <c r="I9">
        <f>'job core'!I34</f>
        <v>0</v>
      </c>
      <c r="J9">
        <f>'job core'!J34</f>
        <v>0</v>
      </c>
      <c r="K9">
        <f t="shared" si="0"/>
        <v>614.64574032966038</v>
      </c>
    </row>
    <row r="10" spans="1:11">
      <c r="A10" t="s">
        <v>5</v>
      </c>
      <c r="B10">
        <f>'job core'!B35</f>
        <v>39.065089408024221</v>
      </c>
      <c r="C10">
        <f>'job core'!C35</f>
        <v>56.385183133382654</v>
      </c>
      <c r="D10">
        <f>'job core'!D35</f>
        <v>163.70520702836728</v>
      </c>
      <c r="E10">
        <f>'job core'!E35</f>
        <v>218.29372714815415</v>
      </c>
      <c r="F10">
        <f>'job core'!F35</f>
        <v>711.63626749509717</v>
      </c>
      <c r="G10">
        <f>'job core'!G35</f>
        <v>1.1971844616894123</v>
      </c>
      <c r="H10">
        <f>'job core'!H35</f>
        <v>0</v>
      </c>
      <c r="I10">
        <f>'job core'!I35</f>
        <v>0</v>
      </c>
      <c r="J10">
        <f>'job core'!J35</f>
        <v>0</v>
      </c>
      <c r="K10">
        <f t="shared" si="0"/>
        <v>1190.2826586747149</v>
      </c>
    </row>
    <row r="11" spans="1:11">
      <c r="A11" t="s">
        <v>6</v>
      </c>
      <c r="B11">
        <f>'job core'!B36</f>
        <v>39.493032484481454</v>
      </c>
      <c r="C11">
        <f>'job core'!C36</f>
        <v>57.962639876491593</v>
      </c>
      <c r="D11">
        <f>'job core'!D36</f>
        <v>207.13239710275084</v>
      </c>
      <c r="E11">
        <f>'job core'!E36</f>
        <v>382.50619669514754</v>
      </c>
      <c r="F11">
        <f>'job core'!F36</f>
        <v>581.05175249830791</v>
      </c>
      <c r="G11">
        <f>'job core'!G36</f>
        <v>858.08196291588638</v>
      </c>
      <c r="H11">
        <f>'job core'!H36</f>
        <v>0</v>
      </c>
      <c r="I11">
        <f>'job core'!I36</f>
        <v>0</v>
      </c>
      <c r="J11">
        <f>'job core'!J36</f>
        <v>0</v>
      </c>
      <c r="K11">
        <f t="shared" si="0"/>
        <v>2126.2279815730658</v>
      </c>
    </row>
    <row r="12" spans="1:11">
      <c r="A12" t="s">
        <v>7</v>
      </c>
      <c r="B12">
        <f>'job core'!B37</f>
        <v>29.218031883421645</v>
      </c>
      <c r="C12">
        <f>'job core'!C37</f>
        <v>39.045019536200186</v>
      </c>
      <c r="D12">
        <f>'job core'!D37</f>
        <v>121.88643140118312</v>
      </c>
      <c r="E12">
        <f>'job core'!E37</f>
        <v>225.0394086369499</v>
      </c>
      <c r="F12">
        <f>'job core'!F37</f>
        <v>549.59798865304845</v>
      </c>
      <c r="G12">
        <f>'job core'!G37</f>
        <v>821.92699217286599</v>
      </c>
      <c r="H12">
        <f>'job core'!H37</f>
        <v>621.26841097360057</v>
      </c>
      <c r="I12">
        <f>'job core'!I37</f>
        <v>0</v>
      </c>
      <c r="J12">
        <f>'job core'!J37</f>
        <v>0</v>
      </c>
      <c r="K12">
        <f t="shared" si="0"/>
        <v>2407.98228325727</v>
      </c>
    </row>
    <row r="13" spans="1:11">
      <c r="A13" t="s">
        <v>8</v>
      </c>
      <c r="B13">
        <f>'job core'!B38</f>
        <v>39.309628308856922</v>
      </c>
      <c r="C13">
        <f>'job core'!C38</f>
        <v>27.326769444533788</v>
      </c>
      <c r="D13">
        <f>'job core'!D38</f>
        <v>85.697106339196822</v>
      </c>
      <c r="E13">
        <f>'job core'!E38</f>
        <v>155.49809131468646</v>
      </c>
      <c r="F13">
        <f>'job core'!F38</f>
        <v>343.56555645880701</v>
      </c>
      <c r="G13">
        <f>'job core'!G38</f>
        <v>721.84237117563123</v>
      </c>
      <c r="H13">
        <f>'job core'!H38</f>
        <v>949.30425870723025</v>
      </c>
      <c r="I13">
        <f>'job core'!I38</f>
        <v>979.22936115902041</v>
      </c>
      <c r="J13">
        <f>'job core'!J38</f>
        <v>0</v>
      </c>
      <c r="K13">
        <f t="shared" si="0"/>
        <v>3301.7731429079631</v>
      </c>
    </row>
    <row r="14" spans="1:11">
      <c r="A14" t="s">
        <v>9</v>
      </c>
      <c r="B14">
        <f>'job core'!B39</f>
        <v>32.108831032551095</v>
      </c>
      <c r="C14">
        <f>'job core'!C39</f>
        <v>21.206711704351743</v>
      </c>
      <c r="D14">
        <f>'job core'!D39</f>
        <v>66.827658800101517</v>
      </c>
      <c r="E14">
        <f>'job core'!E39</f>
        <v>52.80739500241819</v>
      </c>
      <c r="F14">
        <f>'job core'!F39</f>
        <v>158.21448794321319</v>
      </c>
      <c r="G14">
        <f>'job core'!G39</f>
        <v>281.27848927392739</v>
      </c>
      <c r="H14">
        <f>'job core'!H39</f>
        <v>650.28533031916936</v>
      </c>
      <c r="I14">
        <f>'job core'!I39</f>
        <v>1035.9996388409797</v>
      </c>
      <c r="J14">
        <f>'job core'!J39</f>
        <v>1929.414</v>
      </c>
      <c r="K14">
        <f t="shared" si="0"/>
        <v>4228.142542916712</v>
      </c>
    </row>
    <row r="17" spans="1:10"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</row>
    <row r="18" spans="1:10">
      <c r="A18" s="1" t="s">
        <v>296</v>
      </c>
      <c r="B18">
        <f>B2*K6</f>
        <v>-22.748231249962146</v>
      </c>
      <c r="C18">
        <f>C2*K7</f>
        <v>-21.9400930448842</v>
      </c>
      <c r="D18">
        <f>D2*K8</f>
        <v>-36.095191544153138</v>
      </c>
      <c r="E18">
        <f>E2*K9</f>
        <v>86.050403646152461</v>
      </c>
      <c r="F18">
        <f>F2*K10</f>
        <v>238.05653173494298</v>
      </c>
      <c r="G18">
        <f>G2*K11</f>
        <v>552.81927520899717</v>
      </c>
      <c r="H18">
        <f>H2*K12</f>
        <v>722.39468497718099</v>
      </c>
      <c r="I18">
        <f>I2*K13</f>
        <v>1650.8865714539816</v>
      </c>
      <c r="J18">
        <f>J2*K14</f>
        <v>2114.071271458356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opLeftCell="A199" workbookViewId="0">
      <selection activeCell="B123" sqref="B123"/>
    </sheetView>
  </sheetViews>
  <sheetFormatPr baseColWidth="10" defaultColWidth="8.83203125" defaultRowHeight="14" x14ac:dyDescent="0"/>
  <sheetData>
    <row r="1" spans="1:20">
      <c r="A1" t="s">
        <v>22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248</v>
      </c>
    </row>
    <row r="2" spans="1:20">
      <c r="A2" t="s">
        <v>23</v>
      </c>
      <c r="B2">
        <v>0</v>
      </c>
      <c r="C2">
        <v>0</v>
      </c>
      <c r="D2">
        <v>0</v>
      </c>
      <c r="E2">
        <v>0</v>
      </c>
      <c r="F2">
        <v>1848000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44</v>
      </c>
      <c r="P2">
        <v>0</v>
      </c>
      <c r="Q2">
        <v>0</v>
      </c>
      <c r="R2">
        <v>0</v>
      </c>
      <c r="S2">
        <v>0</v>
      </c>
      <c r="T2">
        <v>44</v>
      </c>
    </row>
    <row r="3" spans="1:20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5220000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87</v>
      </c>
      <c r="Q4">
        <v>0</v>
      </c>
      <c r="R4">
        <v>0</v>
      </c>
      <c r="S4">
        <v>0</v>
      </c>
      <c r="T4">
        <v>87</v>
      </c>
    </row>
    <row r="5" spans="1:20">
      <c r="A5" t="s">
        <v>26</v>
      </c>
      <c r="B5">
        <v>0</v>
      </c>
      <c r="C5">
        <v>0</v>
      </c>
      <c r="D5">
        <v>3975000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265</v>
      </c>
    </row>
    <row r="6" spans="1:20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8930000</v>
      </c>
      <c r="I6">
        <v>8925000</v>
      </c>
      <c r="J6">
        <v>51054000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94</v>
      </c>
      <c r="R6">
        <v>85</v>
      </c>
      <c r="S6">
        <v>127</v>
      </c>
      <c r="T6">
        <v>306</v>
      </c>
    </row>
    <row r="7" spans="1:20">
      <c r="A7" t="s">
        <v>28</v>
      </c>
      <c r="B7">
        <v>0</v>
      </c>
      <c r="C7">
        <v>803000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73</v>
      </c>
    </row>
    <row r="8" spans="1:20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1080000</v>
      </c>
      <c r="H8">
        <v>0</v>
      </c>
      <c r="I8">
        <v>30464000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0</v>
      </c>
      <c r="R8">
        <v>277</v>
      </c>
      <c r="S8">
        <v>0</v>
      </c>
      <c r="T8">
        <v>297</v>
      </c>
    </row>
    <row r="9" spans="1:20">
      <c r="A9" t="s">
        <v>30</v>
      </c>
      <c r="B9">
        <v>0</v>
      </c>
      <c r="C9">
        <v>0</v>
      </c>
      <c r="D9">
        <v>0</v>
      </c>
      <c r="E9">
        <v>0</v>
      </c>
      <c r="F9">
        <v>17920000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512</v>
      </c>
      <c r="P9">
        <v>0</v>
      </c>
      <c r="Q9">
        <v>0</v>
      </c>
      <c r="R9">
        <v>0</v>
      </c>
      <c r="S9">
        <v>0</v>
      </c>
      <c r="T9">
        <v>512</v>
      </c>
    </row>
    <row r="10" spans="1:20">
      <c r="A10" t="s">
        <v>31</v>
      </c>
      <c r="B10">
        <v>0</v>
      </c>
      <c r="C10">
        <v>0</v>
      </c>
      <c r="D10">
        <v>0</v>
      </c>
      <c r="E10">
        <v>10425000</v>
      </c>
      <c r="F10">
        <v>0</v>
      </c>
      <c r="G10">
        <v>5530000</v>
      </c>
      <c r="H10">
        <v>3150000</v>
      </c>
      <c r="I10">
        <v>0</v>
      </c>
      <c r="J10">
        <v>34200000</v>
      </c>
      <c r="K10">
        <v>0</v>
      </c>
      <c r="L10">
        <v>0</v>
      </c>
      <c r="M10">
        <v>0</v>
      </c>
      <c r="N10">
        <v>417</v>
      </c>
      <c r="O10">
        <v>0</v>
      </c>
      <c r="P10">
        <v>104</v>
      </c>
      <c r="Q10">
        <v>42</v>
      </c>
      <c r="R10">
        <v>0</v>
      </c>
      <c r="S10">
        <v>171</v>
      </c>
      <c r="T10">
        <v>734</v>
      </c>
    </row>
    <row r="11" spans="1:20">
      <c r="A11" t="s">
        <v>32</v>
      </c>
      <c r="B11">
        <v>0</v>
      </c>
      <c r="C11">
        <v>0</v>
      </c>
      <c r="D11">
        <v>0</v>
      </c>
      <c r="E11">
        <v>2860000</v>
      </c>
      <c r="F11">
        <v>4725000</v>
      </c>
      <c r="G11">
        <v>4670000</v>
      </c>
      <c r="H11">
        <v>13300000</v>
      </c>
      <c r="I11">
        <v>0</v>
      </c>
      <c r="J11">
        <v>0</v>
      </c>
      <c r="K11">
        <v>0</v>
      </c>
      <c r="L11">
        <v>0</v>
      </c>
      <c r="M11">
        <v>0</v>
      </c>
      <c r="N11">
        <v>88</v>
      </c>
      <c r="O11">
        <v>135</v>
      </c>
      <c r="P11">
        <v>86</v>
      </c>
      <c r="Q11">
        <v>140</v>
      </c>
      <c r="R11">
        <v>0</v>
      </c>
      <c r="S11">
        <v>0</v>
      </c>
      <c r="T11">
        <v>449</v>
      </c>
    </row>
    <row r="12" spans="1:20">
      <c r="A12" t="s">
        <v>33</v>
      </c>
      <c r="B12">
        <v>0</v>
      </c>
      <c r="C12">
        <v>0</v>
      </c>
      <c r="D12">
        <v>0</v>
      </c>
      <c r="E12">
        <v>4080000</v>
      </c>
      <c r="F12">
        <v>5883000</v>
      </c>
      <c r="G12">
        <v>0</v>
      </c>
      <c r="H12">
        <v>0</v>
      </c>
      <c r="I12">
        <v>7107000</v>
      </c>
      <c r="J12">
        <v>0</v>
      </c>
      <c r="K12">
        <v>0</v>
      </c>
      <c r="L12">
        <v>0</v>
      </c>
      <c r="M12">
        <v>0</v>
      </c>
      <c r="N12">
        <v>136</v>
      </c>
      <c r="O12">
        <v>138</v>
      </c>
      <c r="P12">
        <v>0</v>
      </c>
      <c r="Q12">
        <v>0</v>
      </c>
      <c r="R12">
        <v>69</v>
      </c>
      <c r="S12">
        <v>0</v>
      </c>
      <c r="T12">
        <v>343</v>
      </c>
    </row>
    <row r="13" spans="1:20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23950000</v>
      </c>
      <c r="H13">
        <v>0</v>
      </c>
      <c r="I13">
        <v>8960000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479</v>
      </c>
      <c r="Q13">
        <v>0</v>
      </c>
      <c r="R13">
        <v>80</v>
      </c>
      <c r="S13">
        <v>0</v>
      </c>
      <c r="T13">
        <v>559</v>
      </c>
    </row>
    <row r="14" spans="1:20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2318000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38</v>
      </c>
      <c r="Q14">
        <v>0</v>
      </c>
      <c r="R14">
        <v>0</v>
      </c>
      <c r="S14">
        <v>0</v>
      </c>
      <c r="T14">
        <v>38</v>
      </c>
    </row>
    <row r="15" spans="1:20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11439000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123</v>
      </c>
      <c r="R15">
        <v>0</v>
      </c>
      <c r="S15">
        <v>0</v>
      </c>
      <c r="T15">
        <v>123</v>
      </c>
    </row>
    <row r="16" spans="1:20">
      <c r="A16" t="s">
        <v>37</v>
      </c>
      <c r="B16">
        <v>10203560</v>
      </c>
      <c r="C16">
        <v>16313800</v>
      </c>
      <c r="D16">
        <v>86492800</v>
      </c>
      <c r="E16">
        <v>86553400</v>
      </c>
      <c r="F16">
        <v>202162700</v>
      </c>
      <c r="G16">
        <v>236301000</v>
      </c>
      <c r="H16">
        <v>106178000</v>
      </c>
      <c r="I16">
        <v>85965000</v>
      </c>
      <c r="J16">
        <v>10920000</v>
      </c>
      <c r="K16">
        <v>2961</v>
      </c>
      <c r="L16">
        <v>1416</v>
      </c>
      <c r="M16">
        <v>4386</v>
      </c>
      <c r="N16">
        <v>2886</v>
      </c>
      <c r="O16">
        <v>4960</v>
      </c>
      <c r="P16">
        <v>3836</v>
      </c>
      <c r="Q16">
        <v>1236</v>
      </c>
      <c r="R16">
        <v>822</v>
      </c>
      <c r="S16">
        <v>70</v>
      </c>
      <c r="T16">
        <v>22573</v>
      </c>
    </row>
    <row r="17" spans="1:20">
      <c r="A17" t="s">
        <v>38</v>
      </c>
      <c r="B17">
        <v>0</v>
      </c>
      <c r="C17">
        <v>0</v>
      </c>
      <c r="D17">
        <v>0</v>
      </c>
      <c r="E17">
        <v>3450000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115</v>
      </c>
      <c r="O17">
        <v>0</v>
      </c>
      <c r="P17">
        <v>0</v>
      </c>
      <c r="Q17">
        <v>0</v>
      </c>
      <c r="R17">
        <v>0</v>
      </c>
      <c r="S17">
        <v>0</v>
      </c>
      <c r="T17">
        <v>115</v>
      </c>
    </row>
    <row r="18" spans="1:20">
      <c r="A18" t="s">
        <v>39</v>
      </c>
      <c r="B18">
        <v>0</v>
      </c>
      <c r="C18">
        <v>0</v>
      </c>
      <c r="D18">
        <v>1201200</v>
      </c>
      <c r="E18">
        <v>2656000</v>
      </c>
      <c r="F18">
        <v>9480000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78</v>
      </c>
      <c r="N18">
        <v>83</v>
      </c>
      <c r="O18">
        <v>237</v>
      </c>
      <c r="P18">
        <v>0</v>
      </c>
      <c r="Q18">
        <v>0</v>
      </c>
      <c r="R18">
        <v>0</v>
      </c>
      <c r="S18">
        <v>0</v>
      </c>
      <c r="T18">
        <v>398</v>
      </c>
    </row>
    <row r="19" spans="1:20">
      <c r="A19" t="s">
        <v>40</v>
      </c>
      <c r="B19">
        <v>0</v>
      </c>
      <c r="C19">
        <v>0</v>
      </c>
      <c r="D19">
        <v>0</v>
      </c>
      <c r="E19">
        <v>0</v>
      </c>
      <c r="F19">
        <v>9090000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202</v>
      </c>
      <c r="P19">
        <v>0</v>
      </c>
      <c r="Q19">
        <v>0</v>
      </c>
      <c r="R19">
        <v>0</v>
      </c>
      <c r="S19">
        <v>0</v>
      </c>
      <c r="T19">
        <v>202</v>
      </c>
    </row>
    <row r="20" spans="1:20">
      <c r="A20" t="s">
        <v>41</v>
      </c>
      <c r="B20">
        <v>1352000</v>
      </c>
      <c r="C20">
        <v>923000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169</v>
      </c>
      <c r="L20">
        <v>71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240</v>
      </c>
    </row>
    <row r="21" spans="1:20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3250000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</v>
      </c>
      <c r="Q21">
        <v>0</v>
      </c>
      <c r="R21">
        <v>0</v>
      </c>
      <c r="S21">
        <v>0</v>
      </c>
      <c r="T21">
        <v>50</v>
      </c>
    </row>
    <row r="22" spans="1:20">
      <c r="A22" t="s">
        <v>43</v>
      </c>
      <c r="B22">
        <v>0</v>
      </c>
      <c r="C22">
        <v>0</v>
      </c>
      <c r="D22">
        <v>3780000</v>
      </c>
      <c r="E22">
        <v>6100000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252</v>
      </c>
      <c r="N22">
        <v>230</v>
      </c>
      <c r="O22">
        <v>0</v>
      </c>
      <c r="P22">
        <v>0</v>
      </c>
      <c r="Q22">
        <v>0</v>
      </c>
      <c r="R22">
        <v>0</v>
      </c>
      <c r="S22">
        <v>0</v>
      </c>
      <c r="T22">
        <v>482</v>
      </c>
    </row>
    <row r="23" spans="1:20">
      <c r="A23" t="s">
        <v>44</v>
      </c>
      <c r="B23">
        <v>0</v>
      </c>
      <c r="C23">
        <v>0</v>
      </c>
      <c r="D23">
        <v>0</v>
      </c>
      <c r="E23">
        <v>0</v>
      </c>
      <c r="F23">
        <v>4324800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106</v>
      </c>
      <c r="P23">
        <v>0</v>
      </c>
      <c r="Q23">
        <v>0</v>
      </c>
      <c r="R23">
        <v>0</v>
      </c>
      <c r="S23">
        <v>0</v>
      </c>
      <c r="T23">
        <v>106</v>
      </c>
    </row>
    <row r="24" spans="1:20">
      <c r="A24" t="s">
        <v>45</v>
      </c>
      <c r="B24">
        <v>86400</v>
      </c>
      <c r="C24">
        <v>0</v>
      </c>
      <c r="D24">
        <v>2812000</v>
      </c>
      <c r="E24">
        <v>0</v>
      </c>
      <c r="F24">
        <v>4960000</v>
      </c>
      <c r="G24">
        <v>4784000</v>
      </c>
      <c r="H24">
        <v>5760000</v>
      </c>
      <c r="I24">
        <v>0</v>
      </c>
      <c r="J24">
        <v>0</v>
      </c>
      <c r="K24">
        <v>72</v>
      </c>
      <c r="L24">
        <v>0</v>
      </c>
      <c r="M24">
        <v>148</v>
      </c>
      <c r="N24">
        <v>0</v>
      </c>
      <c r="O24">
        <v>124</v>
      </c>
      <c r="P24">
        <v>92</v>
      </c>
      <c r="Q24">
        <v>72</v>
      </c>
      <c r="R24">
        <v>0</v>
      </c>
      <c r="S24">
        <v>0</v>
      </c>
      <c r="T24">
        <v>508</v>
      </c>
    </row>
    <row r="25" spans="1:20">
      <c r="A25" t="s">
        <v>46</v>
      </c>
      <c r="B25">
        <v>0</v>
      </c>
      <c r="C25">
        <v>0</v>
      </c>
      <c r="D25">
        <v>0</v>
      </c>
      <c r="E25">
        <v>0</v>
      </c>
      <c r="F25">
        <v>2160000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54</v>
      </c>
      <c r="P25">
        <v>0</v>
      </c>
      <c r="Q25">
        <v>0</v>
      </c>
      <c r="R25">
        <v>0</v>
      </c>
      <c r="S25">
        <v>0</v>
      </c>
      <c r="T25">
        <v>54</v>
      </c>
    </row>
    <row r="26" spans="1:20">
      <c r="A26" t="s">
        <v>47</v>
      </c>
      <c r="B26">
        <v>608000</v>
      </c>
      <c r="C26">
        <v>0</v>
      </c>
      <c r="D26">
        <v>0</v>
      </c>
      <c r="E26">
        <v>6150200</v>
      </c>
      <c r="F26">
        <v>3000000</v>
      </c>
      <c r="G26">
        <v>10656000</v>
      </c>
      <c r="H26">
        <v>0</v>
      </c>
      <c r="I26">
        <v>0</v>
      </c>
      <c r="J26">
        <v>0</v>
      </c>
      <c r="K26">
        <v>76</v>
      </c>
      <c r="L26">
        <v>0</v>
      </c>
      <c r="M26">
        <v>0</v>
      </c>
      <c r="N26">
        <v>191</v>
      </c>
      <c r="O26">
        <v>75</v>
      </c>
      <c r="P26">
        <v>144</v>
      </c>
      <c r="Q26">
        <v>0</v>
      </c>
      <c r="R26">
        <v>0</v>
      </c>
      <c r="S26">
        <v>0</v>
      </c>
      <c r="T26">
        <v>486</v>
      </c>
    </row>
    <row r="27" spans="1:20">
      <c r="A27" t="s">
        <v>48</v>
      </c>
      <c r="B27">
        <v>0</v>
      </c>
      <c r="C27">
        <v>0</v>
      </c>
      <c r="D27">
        <v>0</v>
      </c>
      <c r="E27">
        <v>0</v>
      </c>
      <c r="F27">
        <v>8892000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247</v>
      </c>
      <c r="P27">
        <v>0</v>
      </c>
      <c r="Q27">
        <v>0</v>
      </c>
      <c r="R27">
        <v>0</v>
      </c>
      <c r="S27">
        <v>0</v>
      </c>
      <c r="T27">
        <v>247</v>
      </c>
    </row>
    <row r="28" spans="1:20">
      <c r="A28" t="s">
        <v>49</v>
      </c>
      <c r="B28">
        <v>0</v>
      </c>
      <c r="C28">
        <v>1092000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91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91</v>
      </c>
    </row>
    <row r="29" spans="1:20">
      <c r="A29" t="s">
        <v>50</v>
      </c>
      <c r="B29">
        <v>0</v>
      </c>
      <c r="C29">
        <v>1419000</v>
      </c>
      <c r="D29">
        <v>0</v>
      </c>
      <c r="E29">
        <v>0</v>
      </c>
      <c r="F29">
        <v>0</v>
      </c>
      <c r="G29">
        <v>28000000</v>
      </c>
      <c r="H29">
        <v>0</v>
      </c>
      <c r="I29">
        <v>7700000</v>
      </c>
      <c r="J29">
        <v>0</v>
      </c>
      <c r="K29">
        <v>0</v>
      </c>
      <c r="L29">
        <v>129</v>
      </c>
      <c r="M29">
        <v>0</v>
      </c>
      <c r="N29">
        <v>0</v>
      </c>
      <c r="O29">
        <v>0</v>
      </c>
      <c r="P29">
        <v>400</v>
      </c>
      <c r="Q29">
        <v>0</v>
      </c>
      <c r="R29">
        <v>77</v>
      </c>
      <c r="S29">
        <v>0</v>
      </c>
      <c r="T29">
        <v>606</v>
      </c>
    </row>
    <row r="30" spans="1:20">
      <c r="A30" t="s">
        <v>51</v>
      </c>
      <c r="B30">
        <v>0</v>
      </c>
      <c r="C30">
        <v>0</v>
      </c>
      <c r="D30">
        <v>0</v>
      </c>
      <c r="E30">
        <v>0</v>
      </c>
      <c r="F30">
        <v>3325000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95</v>
      </c>
      <c r="P30">
        <v>0</v>
      </c>
      <c r="Q30">
        <v>0</v>
      </c>
      <c r="R30">
        <v>0</v>
      </c>
      <c r="S30">
        <v>0</v>
      </c>
      <c r="T30">
        <v>95</v>
      </c>
    </row>
    <row r="31" spans="1:20">
      <c r="A31" t="s">
        <v>52</v>
      </c>
      <c r="B31">
        <v>403000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36582000</v>
      </c>
      <c r="K31">
        <v>65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91</v>
      </c>
      <c r="T31">
        <v>156</v>
      </c>
    </row>
    <row r="32" spans="1:20">
      <c r="A32" t="s">
        <v>53</v>
      </c>
      <c r="B32">
        <v>0</v>
      </c>
      <c r="C32">
        <v>0</v>
      </c>
      <c r="D32">
        <v>0</v>
      </c>
      <c r="E32">
        <v>1876000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67</v>
      </c>
      <c r="O32">
        <v>0</v>
      </c>
      <c r="P32">
        <v>0</v>
      </c>
      <c r="Q32">
        <v>0</v>
      </c>
      <c r="R32">
        <v>0</v>
      </c>
      <c r="S32">
        <v>0</v>
      </c>
      <c r="T32">
        <v>67</v>
      </c>
    </row>
    <row r="33" spans="1:20">
      <c r="A33" t="s">
        <v>54</v>
      </c>
      <c r="B33">
        <v>0</v>
      </c>
      <c r="C33">
        <v>0</v>
      </c>
      <c r="D33">
        <v>0</v>
      </c>
      <c r="E33">
        <v>3960000</v>
      </c>
      <c r="F33">
        <v>0</v>
      </c>
      <c r="G33">
        <v>0</v>
      </c>
      <c r="H33">
        <v>9435000</v>
      </c>
      <c r="I33">
        <v>0</v>
      </c>
      <c r="J33">
        <v>0</v>
      </c>
      <c r="K33">
        <v>0</v>
      </c>
      <c r="L33">
        <v>0</v>
      </c>
      <c r="M33">
        <v>0</v>
      </c>
      <c r="N33">
        <v>120</v>
      </c>
      <c r="O33">
        <v>0</v>
      </c>
      <c r="P33">
        <v>0</v>
      </c>
      <c r="Q33">
        <v>111</v>
      </c>
      <c r="R33">
        <v>0</v>
      </c>
      <c r="S33">
        <v>0</v>
      </c>
      <c r="T33">
        <v>231</v>
      </c>
    </row>
    <row r="34" spans="1:20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21702000</v>
      </c>
      <c r="H34">
        <v>12800000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304</v>
      </c>
      <c r="Q34">
        <v>160</v>
      </c>
      <c r="R34">
        <v>0</v>
      </c>
      <c r="S34">
        <v>0</v>
      </c>
      <c r="T34">
        <v>464</v>
      </c>
    </row>
    <row r="35" spans="1:20">
      <c r="A35" t="s">
        <v>56</v>
      </c>
      <c r="B35">
        <v>0</v>
      </c>
      <c r="C35">
        <v>0</v>
      </c>
      <c r="D35">
        <v>0</v>
      </c>
      <c r="E35">
        <v>0</v>
      </c>
      <c r="F35">
        <v>27749000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712</v>
      </c>
      <c r="P35">
        <v>0</v>
      </c>
      <c r="Q35">
        <v>0</v>
      </c>
      <c r="R35">
        <v>0</v>
      </c>
      <c r="S35">
        <v>0</v>
      </c>
      <c r="T35">
        <v>712</v>
      </c>
    </row>
    <row r="36" spans="1:20">
      <c r="A36" t="s">
        <v>57</v>
      </c>
      <c r="B36">
        <v>477900</v>
      </c>
      <c r="C36">
        <v>0</v>
      </c>
      <c r="D36">
        <v>0</v>
      </c>
      <c r="E36">
        <v>1904000</v>
      </c>
      <c r="F36">
        <v>7374000</v>
      </c>
      <c r="G36">
        <v>7350000</v>
      </c>
      <c r="H36">
        <v>0</v>
      </c>
      <c r="I36">
        <v>0</v>
      </c>
      <c r="J36">
        <v>0</v>
      </c>
      <c r="K36">
        <v>85</v>
      </c>
      <c r="L36">
        <v>0</v>
      </c>
      <c r="M36">
        <v>0</v>
      </c>
      <c r="N36">
        <v>56</v>
      </c>
      <c r="O36">
        <v>180</v>
      </c>
      <c r="P36">
        <v>105</v>
      </c>
      <c r="Q36">
        <v>0</v>
      </c>
      <c r="R36">
        <v>0</v>
      </c>
      <c r="S36">
        <v>0</v>
      </c>
      <c r="T36">
        <v>426</v>
      </c>
    </row>
    <row r="37" spans="1:20">
      <c r="A37" t="s">
        <v>58</v>
      </c>
      <c r="B37">
        <v>258100</v>
      </c>
      <c r="C37">
        <v>0</v>
      </c>
      <c r="D37">
        <v>0</v>
      </c>
      <c r="E37">
        <v>0</v>
      </c>
      <c r="F37">
        <v>4284000</v>
      </c>
      <c r="G37">
        <v>0</v>
      </c>
      <c r="H37">
        <v>0</v>
      </c>
      <c r="I37">
        <v>0</v>
      </c>
      <c r="J37">
        <v>0</v>
      </c>
      <c r="K37">
        <v>89</v>
      </c>
      <c r="L37">
        <v>0</v>
      </c>
      <c r="M37">
        <v>0</v>
      </c>
      <c r="N37">
        <v>0</v>
      </c>
      <c r="O37">
        <v>119</v>
      </c>
      <c r="P37">
        <v>0</v>
      </c>
      <c r="Q37">
        <v>0</v>
      </c>
      <c r="R37">
        <v>0</v>
      </c>
      <c r="S37">
        <v>0</v>
      </c>
      <c r="T37">
        <v>208</v>
      </c>
    </row>
    <row r="38" spans="1:20">
      <c r="A38" t="s">
        <v>59</v>
      </c>
      <c r="B38">
        <v>0</v>
      </c>
      <c r="C38">
        <v>3044400</v>
      </c>
      <c r="D38">
        <v>3480000</v>
      </c>
      <c r="E38">
        <v>952000</v>
      </c>
      <c r="F38">
        <v>0</v>
      </c>
      <c r="G38">
        <v>6464000</v>
      </c>
      <c r="H38">
        <v>0</v>
      </c>
      <c r="I38">
        <v>0</v>
      </c>
      <c r="J38">
        <v>10500000</v>
      </c>
      <c r="K38">
        <v>0</v>
      </c>
      <c r="L38">
        <v>231</v>
      </c>
      <c r="M38">
        <v>145</v>
      </c>
      <c r="N38">
        <v>34</v>
      </c>
      <c r="O38">
        <v>0</v>
      </c>
      <c r="P38">
        <v>101</v>
      </c>
      <c r="Q38">
        <v>0</v>
      </c>
      <c r="R38">
        <v>0</v>
      </c>
      <c r="S38">
        <v>60</v>
      </c>
      <c r="T38">
        <v>571</v>
      </c>
    </row>
    <row r="39" spans="1:20">
      <c r="A39" t="s">
        <v>60</v>
      </c>
      <c r="B39">
        <v>0</v>
      </c>
      <c r="C39">
        <v>0</v>
      </c>
      <c r="D39">
        <v>0</v>
      </c>
      <c r="E39">
        <v>0</v>
      </c>
      <c r="F39">
        <v>6480000</v>
      </c>
      <c r="G39">
        <v>0</v>
      </c>
      <c r="H39">
        <v>0</v>
      </c>
      <c r="I39">
        <v>0</v>
      </c>
      <c r="J39">
        <v>56280000</v>
      </c>
      <c r="K39">
        <v>0</v>
      </c>
      <c r="L39">
        <v>0</v>
      </c>
      <c r="M39">
        <v>0</v>
      </c>
      <c r="N39">
        <v>0</v>
      </c>
      <c r="O39">
        <v>135</v>
      </c>
      <c r="P39">
        <v>0</v>
      </c>
      <c r="Q39">
        <v>0</v>
      </c>
      <c r="R39">
        <v>0</v>
      </c>
      <c r="S39">
        <v>140</v>
      </c>
      <c r="T39">
        <v>275</v>
      </c>
    </row>
    <row r="40" spans="1:20">
      <c r="A40" t="s">
        <v>61</v>
      </c>
      <c r="B40">
        <v>371000</v>
      </c>
      <c r="C40">
        <v>0</v>
      </c>
      <c r="D40">
        <v>0</v>
      </c>
      <c r="E40">
        <v>0</v>
      </c>
      <c r="F40">
        <v>0</v>
      </c>
      <c r="G40">
        <v>11000000</v>
      </c>
      <c r="H40">
        <v>0</v>
      </c>
      <c r="I40">
        <v>0</v>
      </c>
      <c r="J40">
        <v>45024000</v>
      </c>
      <c r="K40">
        <v>53</v>
      </c>
      <c r="L40">
        <v>0</v>
      </c>
      <c r="M40">
        <v>0</v>
      </c>
      <c r="N40">
        <v>0</v>
      </c>
      <c r="O40">
        <v>0</v>
      </c>
      <c r="P40">
        <v>200</v>
      </c>
      <c r="Q40">
        <v>0</v>
      </c>
      <c r="R40">
        <v>0</v>
      </c>
      <c r="S40">
        <v>112</v>
      </c>
      <c r="T40">
        <v>365</v>
      </c>
    </row>
    <row r="41" spans="1:20">
      <c r="A41" t="s">
        <v>62</v>
      </c>
      <c r="B41">
        <v>0</v>
      </c>
      <c r="C41">
        <v>952000</v>
      </c>
      <c r="D41">
        <v>1693200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68</v>
      </c>
      <c r="M41">
        <v>68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136</v>
      </c>
    </row>
    <row r="42" spans="1:20">
      <c r="A42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11607000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159</v>
      </c>
      <c r="Q42">
        <v>0</v>
      </c>
      <c r="R42">
        <v>0</v>
      </c>
      <c r="S42">
        <v>0</v>
      </c>
      <c r="T42">
        <v>159</v>
      </c>
    </row>
    <row r="43" spans="1:20">
      <c r="A43" t="s">
        <v>64</v>
      </c>
      <c r="B43">
        <v>0</v>
      </c>
      <c r="C43">
        <v>0</v>
      </c>
      <c r="D43">
        <v>2592100</v>
      </c>
      <c r="E43">
        <v>0</v>
      </c>
      <c r="F43">
        <v>2356000</v>
      </c>
      <c r="G43">
        <v>4095000</v>
      </c>
      <c r="H43">
        <v>4560000</v>
      </c>
      <c r="I43">
        <v>0</v>
      </c>
      <c r="J43">
        <v>0</v>
      </c>
      <c r="K43">
        <v>0</v>
      </c>
      <c r="L43">
        <v>0</v>
      </c>
      <c r="M43">
        <v>167</v>
      </c>
      <c r="N43">
        <v>0</v>
      </c>
      <c r="O43">
        <v>62</v>
      </c>
      <c r="P43">
        <v>65</v>
      </c>
      <c r="Q43">
        <v>57</v>
      </c>
      <c r="R43">
        <v>0</v>
      </c>
      <c r="S43">
        <v>0</v>
      </c>
      <c r="T43">
        <v>351</v>
      </c>
    </row>
    <row r="44" spans="1:20">
      <c r="A44" t="s">
        <v>65</v>
      </c>
      <c r="B44">
        <v>0</v>
      </c>
      <c r="C44">
        <v>0</v>
      </c>
      <c r="D44">
        <v>1464000</v>
      </c>
      <c r="E44">
        <v>0</v>
      </c>
      <c r="F44">
        <v>0</v>
      </c>
      <c r="G44">
        <v>33776000</v>
      </c>
      <c r="H44">
        <v>33797000</v>
      </c>
      <c r="I44">
        <v>0</v>
      </c>
      <c r="J44">
        <v>38592000</v>
      </c>
      <c r="K44">
        <v>0</v>
      </c>
      <c r="L44">
        <v>0</v>
      </c>
      <c r="M44">
        <v>61</v>
      </c>
      <c r="N44">
        <v>0</v>
      </c>
      <c r="O44">
        <v>0</v>
      </c>
      <c r="P44">
        <v>541</v>
      </c>
      <c r="Q44">
        <v>390</v>
      </c>
      <c r="R44">
        <v>0</v>
      </c>
      <c r="S44">
        <v>96</v>
      </c>
      <c r="T44">
        <v>1088</v>
      </c>
    </row>
    <row r="45" spans="1:20">
      <c r="A45" t="s">
        <v>66</v>
      </c>
      <c r="B45">
        <v>0</v>
      </c>
      <c r="C45">
        <v>0</v>
      </c>
      <c r="D45">
        <v>2468700</v>
      </c>
      <c r="E45">
        <v>0</v>
      </c>
      <c r="F45">
        <v>5754000</v>
      </c>
      <c r="G45">
        <v>14195000</v>
      </c>
      <c r="H45">
        <v>21345000</v>
      </c>
      <c r="I45">
        <v>98005000</v>
      </c>
      <c r="J45">
        <v>0</v>
      </c>
      <c r="K45">
        <v>0</v>
      </c>
      <c r="L45">
        <v>0</v>
      </c>
      <c r="M45">
        <v>117</v>
      </c>
      <c r="N45">
        <v>0</v>
      </c>
      <c r="O45">
        <v>137</v>
      </c>
      <c r="P45">
        <v>231</v>
      </c>
      <c r="Q45">
        <v>222</v>
      </c>
      <c r="R45">
        <v>870</v>
      </c>
      <c r="S45">
        <v>0</v>
      </c>
      <c r="T45">
        <v>1577</v>
      </c>
    </row>
    <row r="46" spans="1:20">
      <c r="A46" t="s">
        <v>67</v>
      </c>
      <c r="B46">
        <v>0</v>
      </c>
      <c r="C46">
        <v>0</v>
      </c>
      <c r="D46">
        <v>0</v>
      </c>
      <c r="E46">
        <v>7474800</v>
      </c>
      <c r="F46">
        <v>0</v>
      </c>
      <c r="G46">
        <v>12224000</v>
      </c>
      <c r="H46">
        <v>11020000</v>
      </c>
      <c r="I46">
        <v>0</v>
      </c>
      <c r="J46">
        <v>0</v>
      </c>
      <c r="K46">
        <v>0</v>
      </c>
      <c r="L46">
        <v>0</v>
      </c>
      <c r="M46">
        <v>0</v>
      </c>
      <c r="N46">
        <v>244</v>
      </c>
      <c r="O46">
        <v>0</v>
      </c>
      <c r="P46">
        <v>193</v>
      </c>
      <c r="Q46">
        <v>145</v>
      </c>
      <c r="R46">
        <v>0</v>
      </c>
      <c r="S46">
        <v>0</v>
      </c>
      <c r="T46">
        <v>582</v>
      </c>
    </row>
    <row r="47" spans="1:20">
      <c r="A47" t="s">
        <v>68</v>
      </c>
      <c r="B47">
        <v>0</v>
      </c>
      <c r="C47">
        <v>2030000</v>
      </c>
      <c r="D47">
        <v>1817000</v>
      </c>
      <c r="E47">
        <v>13115600</v>
      </c>
      <c r="F47">
        <v>29153000</v>
      </c>
      <c r="G47">
        <v>41304000</v>
      </c>
      <c r="H47">
        <v>15144000</v>
      </c>
      <c r="I47">
        <v>35296000</v>
      </c>
      <c r="J47">
        <v>46936000</v>
      </c>
      <c r="K47">
        <v>0</v>
      </c>
      <c r="L47">
        <v>158</v>
      </c>
      <c r="M47">
        <v>79</v>
      </c>
      <c r="N47">
        <v>461</v>
      </c>
      <c r="O47">
        <v>710</v>
      </c>
      <c r="P47">
        <v>652</v>
      </c>
      <c r="Q47">
        <v>166</v>
      </c>
      <c r="R47">
        <v>286</v>
      </c>
      <c r="S47">
        <v>279</v>
      </c>
      <c r="T47">
        <v>2791</v>
      </c>
    </row>
    <row r="48" spans="1:20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4368000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84</v>
      </c>
      <c r="Q48">
        <v>0</v>
      </c>
      <c r="R48">
        <v>0</v>
      </c>
      <c r="S48">
        <v>0</v>
      </c>
      <c r="T48">
        <v>84</v>
      </c>
    </row>
    <row r="49" spans="1:20">
      <c r="A49" t="s">
        <v>70</v>
      </c>
      <c r="B49">
        <v>0</v>
      </c>
      <c r="C49">
        <v>0</v>
      </c>
      <c r="D49">
        <v>1620000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81</v>
      </c>
    </row>
    <row r="50" spans="1:20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14553000</v>
      </c>
      <c r="H50">
        <v>0</v>
      </c>
      <c r="I50">
        <v>49934000</v>
      </c>
      <c r="J50">
        <v>9300000</v>
      </c>
      <c r="K50">
        <v>0</v>
      </c>
      <c r="L50">
        <v>0</v>
      </c>
      <c r="M50">
        <v>0</v>
      </c>
      <c r="N50">
        <v>0</v>
      </c>
      <c r="O50">
        <v>0</v>
      </c>
      <c r="P50">
        <v>231</v>
      </c>
      <c r="Q50">
        <v>0</v>
      </c>
      <c r="R50">
        <v>358</v>
      </c>
      <c r="S50">
        <v>62</v>
      </c>
      <c r="T50">
        <v>651</v>
      </c>
    </row>
    <row r="51" spans="1:20">
      <c r="A51" t="s">
        <v>72</v>
      </c>
      <c r="B51">
        <v>0</v>
      </c>
      <c r="C51">
        <v>0</v>
      </c>
      <c r="D51">
        <v>1470000</v>
      </c>
      <c r="E51">
        <v>8435000</v>
      </c>
      <c r="F51">
        <v>0</v>
      </c>
      <c r="G51">
        <v>17258000</v>
      </c>
      <c r="H51">
        <v>51567000</v>
      </c>
      <c r="I51">
        <v>20394000</v>
      </c>
      <c r="J51">
        <v>28855000</v>
      </c>
      <c r="K51">
        <v>0</v>
      </c>
      <c r="L51">
        <v>0</v>
      </c>
      <c r="M51">
        <v>70</v>
      </c>
      <c r="N51">
        <v>289</v>
      </c>
      <c r="O51">
        <v>0</v>
      </c>
      <c r="P51">
        <v>314</v>
      </c>
      <c r="Q51">
        <v>541</v>
      </c>
      <c r="R51">
        <v>154</v>
      </c>
      <c r="S51">
        <v>157</v>
      </c>
      <c r="T51">
        <v>1525</v>
      </c>
    </row>
    <row r="52" spans="1:20">
      <c r="A52" t="s">
        <v>73</v>
      </c>
      <c r="B52">
        <v>608000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95</v>
      </c>
    </row>
    <row r="53" spans="1:20">
      <c r="A53" t="s">
        <v>74</v>
      </c>
      <c r="B53">
        <v>0</v>
      </c>
      <c r="C53">
        <v>0</v>
      </c>
      <c r="D53">
        <v>0</v>
      </c>
      <c r="E53">
        <v>0</v>
      </c>
      <c r="F53">
        <v>3120000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78</v>
      </c>
      <c r="P53">
        <v>0</v>
      </c>
      <c r="Q53">
        <v>0</v>
      </c>
      <c r="R53">
        <v>0</v>
      </c>
      <c r="S53">
        <v>0</v>
      </c>
      <c r="T53">
        <v>78</v>
      </c>
    </row>
    <row r="54" spans="1:20">
      <c r="A54" t="s">
        <v>75</v>
      </c>
      <c r="B54">
        <v>912000</v>
      </c>
      <c r="C54">
        <v>0</v>
      </c>
      <c r="D54">
        <v>2191000</v>
      </c>
      <c r="E54">
        <v>7978000</v>
      </c>
      <c r="F54">
        <v>19853300</v>
      </c>
      <c r="G54">
        <v>0</v>
      </c>
      <c r="H54">
        <v>0</v>
      </c>
      <c r="I54">
        <v>16506000</v>
      </c>
      <c r="J54">
        <v>18450000</v>
      </c>
      <c r="K54">
        <v>190</v>
      </c>
      <c r="L54">
        <v>0</v>
      </c>
      <c r="M54">
        <v>112</v>
      </c>
      <c r="N54">
        <v>274</v>
      </c>
      <c r="O54">
        <v>438</v>
      </c>
      <c r="P54">
        <v>0</v>
      </c>
      <c r="Q54">
        <v>0</v>
      </c>
      <c r="R54">
        <v>126</v>
      </c>
      <c r="S54">
        <v>123</v>
      </c>
      <c r="T54">
        <v>1263</v>
      </c>
    </row>
    <row r="55" spans="1:20">
      <c r="A55" t="s">
        <v>76</v>
      </c>
      <c r="B55">
        <v>0</v>
      </c>
      <c r="C55">
        <v>0</v>
      </c>
      <c r="D55">
        <v>1496000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80</v>
      </c>
    </row>
    <row r="56" spans="1:20">
      <c r="A56" t="s">
        <v>77</v>
      </c>
      <c r="B56">
        <v>0</v>
      </c>
      <c r="C56">
        <v>0</v>
      </c>
      <c r="D56">
        <v>2184000</v>
      </c>
      <c r="E56">
        <v>4416500</v>
      </c>
      <c r="F56">
        <v>2610000</v>
      </c>
      <c r="G56">
        <v>12607000</v>
      </c>
      <c r="H56">
        <v>0</v>
      </c>
      <c r="I56">
        <v>0</v>
      </c>
      <c r="J56">
        <v>0</v>
      </c>
      <c r="K56">
        <v>0</v>
      </c>
      <c r="L56">
        <v>0</v>
      </c>
      <c r="M56">
        <v>120</v>
      </c>
      <c r="N56">
        <v>160</v>
      </c>
      <c r="O56">
        <v>58</v>
      </c>
      <c r="P56">
        <v>197</v>
      </c>
      <c r="Q56">
        <v>0</v>
      </c>
      <c r="R56">
        <v>0</v>
      </c>
      <c r="S56">
        <v>0</v>
      </c>
      <c r="T56">
        <v>535</v>
      </c>
    </row>
    <row r="57" spans="1:20">
      <c r="A57" t="s">
        <v>78</v>
      </c>
      <c r="B57">
        <v>0</v>
      </c>
      <c r="C57">
        <v>3539000</v>
      </c>
      <c r="D57">
        <v>0</v>
      </c>
      <c r="E57">
        <v>1914000</v>
      </c>
      <c r="F57">
        <v>0</v>
      </c>
      <c r="G57">
        <v>0</v>
      </c>
      <c r="H57">
        <v>0</v>
      </c>
      <c r="I57">
        <v>18630000</v>
      </c>
      <c r="J57">
        <v>0</v>
      </c>
      <c r="K57">
        <v>0</v>
      </c>
      <c r="L57">
        <v>332</v>
      </c>
      <c r="M57">
        <v>0</v>
      </c>
      <c r="N57">
        <v>66</v>
      </c>
      <c r="O57">
        <v>0</v>
      </c>
      <c r="P57">
        <v>0</v>
      </c>
      <c r="Q57">
        <v>0</v>
      </c>
      <c r="R57">
        <v>138</v>
      </c>
      <c r="S57">
        <v>0</v>
      </c>
      <c r="T57">
        <v>536</v>
      </c>
    </row>
    <row r="58" spans="1:20">
      <c r="A58" t="s">
        <v>79</v>
      </c>
      <c r="B58">
        <v>0</v>
      </c>
      <c r="C58">
        <v>0</v>
      </c>
      <c r="D58">
        <v>0</v>
      </c>
      <c r="E58">
        <v>2005400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74</v>
      </c>
      <c r="O58">
        <v>0</v>
      </c>
      <c r="P58">
        <v>0</v>
      </c>
      <c r="Q58">
        <v>0</v>
      </c>
      <c r="R58">
        <v>0</v>
      </c>
      <c r="S58">
        <v>0</v>
      </c>
      <c r="T58">
        <v>74</v>
      </c>
    </row>
    <row r="59" spans="1:20">
      <c r="A59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81</v>
      </c>
      <c r="B60">
        <v>436800</v>
      </c>
      <c r="C60">
        <v>0</v>
      </c>
      <c r="D60">
        <v>7612500</v>
      </c>
      <c r="E60">
        <v>0</v>
      </c>
      <c r="F60">
        <v>4386000</v>
      </c>
      <c r="G60">
        <v>0</v>
      </c>
      <c r="H60">
        <v>0</v>
      </c>
      <c r="I60">
        <v>0</v>
      </c>
      <c r="J60">
        <v>0</v>
      </c>
      <c r="K60">
        <v>104</v>
      </c>
      <c r="L60">
        <v>0</v>
      </c>
      <c r="M60">
        <v>375</v>
      </c>
      <c r="N60">
        <v>0</v>
      </c>
      <c r="O60">
        <v>102</v>
      </c>
      <c r="P60">
        <v>0</v>
      </c>
      <c r="Q60">
        <v>0</v>
      </c>
      <c r="R60">
        <v>0</v>
      </c>
      <c r="S60">
        <v>0</v>
      </c>
      <c r="T60">
        <v>581</v>
      </c>
    </row>
    <row r="61" spans="1:20">
      <c r="A61" t="s">
        <v>82</v>
      </c>
      <c r="B61">
        <v>1816000</v>
      </c>
      <c r="C61">
        <v>0</v>
      </c>
      <c r="D61">
        <v>2184000</v>
      </c>
      <c r="E61">
        <v>0</v>
      </c>
      <c r="F61">
        <v>6090000</v>
      </c>
      <c r="G61">
        <v>0</v>
      </c>
      <c r="H61">
        <v>0</v>
      </c>
      <c r="I61">
        <v>0</v>
      </c>
      <c r="J61">
        <v>27336000</v>
      </c>
      <c r="K61">
        <v>324</v>
      </c>
      <c r="L61">
        <v>0</v>
      </c>
      <c r="M61">
        <v>104</v>
      </c>
      <c r="N61">
        <v>0</v>
      </c>
      <c r="O61">
        <v>174</v>
      </c>
      <c r="P61">
        <v>0</v>
      </c>
      <c r="Q61">
        <v>0</v>
      </c>
      <c r="R61">
        <v>0</v>
      </c>
      <c r="S61">
        <v>68</v>
      </c>
      <c r="T61">
        <v>670</v>
      </c>
    </row>
    <row r="62" spans="1:20">
      <c r="A62" t="s">
        <v>83</v>
      </c>
      <c r="B62">
        <v>546000</v>
      </c>
      <c r="C62">
        <v>0</v>
      </c>
      <c r="D62">
        <v>0</v>
      </c>
      <c r="E62">
        <v>0</v>
      </c>
      <c r="F62">
        <v>0</v>
      </c>
      <c r="G62">
        <v>6300000</v>
      </c>
      <c r="H62">
        <v>31428000</v>
      </c>
      <c r="I62">
        <v>0</v>
      </c>
      <c r="J62">
        <v>0</v>
      </c>
      <c r="K62">
        <v>91</v>
      </c>
      <c r="L62">
        <v>0</v>
      </c>
      <c r="M62">
        <v>0</v>
      </c>
      <c r="N62">
        <v>0</v>
      </c>
      <c r="O62">
        <v>0</v>
      </c>
      <c r="P62">
        <v>90</v>
      </c>
      <c r="Q62">
        <v>388</v>
      </c>
      <c r="R62">
        <v>0</v>
      </c>
      <c r="S62">
        <v>0</v>
      </c>
      <c r="T62">
        <v>569</v>
      </c>
    </row>
    <row r="63" spans="1:20">
      <c r="A63" t="s">
        <v>84</v>
      </c>
      <c r="B63">
        <v>0</v>
      </c>
      <c r="C63">
        <v>1404000</v>
      </c>
      <c r="D63">
        <v>0</v>
      </c>
      <c r="E63">
        <v>2754000</v>
      </c>
      <c r="F63">
        <v>0</v>
      </c>
      <c r="G63">
        <v>0</v>
      </c>
      <c r="H63">
        <v>23100000</v>
      </c>
      <c r="I63">
        <v>0</v>
      </c>
      <c r="J63">
        <v>0</v>
      </c>
      <c r="K63">
        <v>0</v>
      </c>
      <c r="L63">
        <v>117</v>
      </c>
      <c r="M63">
        <v>0</v>
      </c>
      <c r="N63">
        <v>102</v>
      </c>
      <c r="O63">
        <v>0</v>
      </c>
      <c r="P63">
        <v>0</v>
      </c>
      <c r="Q63">
        <v>250</v>
      </c>
      <c r="R63">
        <v>0</v>
      </c>
      <c r="S63">
        <v>0</v>
      </c>
      <c r="T63">
        <v>469</v>
      </c>
    </row>
    <row r="64" spans="1:20">
      <c r="A64" t="s">
        <v>85</v>
      </c>
      <c r="B64">
        <v>0</v>
      </c>
      <c r="C64">
        <v>773900</v>
      </c>
      <c r="D64">
        <v>0</v>
      </c>
      <c r="E64">
        <v>0</v>
      </c>
      <c r="F64">
        <v>6258000</v>
      </c>
      <c r="G64">
        <v>0</v>
      </c>
      <c r="H64">
        <v>0</v>
      </c>
      <c r="I64">
        <v>9200000</v>
      </c>
      <c r="J64">
        <v>0</v>
      </c>
      <c r="K64">
        <v>0</v>
      </c>
      <c r="L64">
        <v>71</v>
      </c>
      <c r="M64">
        <v>0</v>
      </c>
      <c r="N64">
        <v>0</v>
      </c>
      <c r="O64">
        <v>149</v>
      </c>
      <c r="P64">
        <v>0</v>
      </c>
      <c r="Q64">
        <v>0</v>
      </c>
      <c r="R64">
        <v>92</v>
      </c>
      <c r="S64">
        <v>0</v>
      </c>
      <c r="T64">
        <v>312</v>
      </c>
    </row>
    <row r="65" spans="1:20">
      <c r="A65" t="s">
        <v>86</v>
      </c>
      <c r="B65">
        <v>0</v>
      </c>
      <c r="C65">
        <v>0</v>
      </c>
      <c r="D65">
        <v>5962000</v>
      </c>
      <c r="E65">
        <v>3128000</v>
      </c>
      <c r="F65">
        <v>0</v>
      </c>
      <c r="G65">
        <v>0</v>
      </c>
      <c r="H65">
        <v>8928000</v>
      </c>
      <c r="I65">
        <v>0</v>
      </c>
      <c r="J65">
        <v>13860000</v>
      </c>
      <c r="K65">
        <v>0</v>
      </c>
      <c r="L65">
        <v>0</v>
      </c>
      <c r="M65">
        <v>293</v>
      </c>
      <c r="N65">
        <v>92</v>
      </c>
      <c r="O65">
        <v>0</v>
      </c>
      <c r="P65">
        <v>0</v>
      </c>
      <c r="Q65">
        <v>96</v>
      </c>
      <c r="R65">
        <v>0</v>
      </c>
      <c r="S65">
        <v>77</v>
      </c>
      <c r="T65">
        <v>558</v>
      </c>
    </row>
    <row r="66" spans="1:20">
      <c r="A66" t="s">
        <v>87</v>
      </c>
      <c r="B66">
        <v>0</v>
      </c>
      <c r="C66">
        <v>530000</v>
      </c>
      <c r="D66">
        <v>0</v>
      </c>
      <c r="E66">
        <v>946400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53</v>
      </c>
      <c r="M66">
        <v>0</v>
      </c>
      <c r="N66">
        <v>28</v>
      </c>
      <c r="O66">
        <v>0</v>
      </c>
      <c r="P66">
        <v>0</v>
      </c>
      <c r="Q66">
        <v>0</v>
      </c>
      <c r="R66">
        <v>0</v>
      </c>
      <c r="S66">
        <v>0</v>
      </c>
      <c r="T66">
        <v>81</v>
      </c>
    </row>
    <row r="67" spans="1:20">
      <c r="A67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4399000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53</v>
      </c>
      <c r="R67">
        <v>0</v>
      </c>
      <c r="S67">
        <v>0</v>
      </c>
      <c r="T67">
        <v>53</v>
      </c>
    </row>
    <row r="68" spans="1:20">
      <c r="A68" t="s">
        <v>89</v>
      </c>
      <c r="B68">
        <v>765000</v>
      </c>
      <c r="C68">
        <v>0</v>
      </c>
      <c r="D68">
        <v>0</v>
      </c>
      <c r="E68">
        <v>2592000</v>
      </c>
      <c r="F68">
        <v>0</v>
      </c>
      <c r="G68">
        <v>0</v>
      </c>
      <c r="H68">
        <v>0</v>
      </c>
      <c r="I68">
        <v>7000000</v>
      </c>
      <c r="J68">
        <v>0</v>
      </c>
      <c r="K68">
        <v>85</v>
      </c>
      <c r="L68">
        <v>0</v>
      </c>
      <c r="M68">
        <v>0</v>
      </c>
      <c r="N68">
        <v>81</v>
      </c>
      <c r="O68">
        <v>0</v>
      </c>
      <c r="P68">
        <v>0</v>
      </c>
      <c r="Q68">
        <v>0</v>
      </c>
      <c r="R68">
        <v>70</v>
      </c>
      <c r="S68">
        <v>0</v>
      </c>
      <c r="T68">
        <v>236</v>
      </c>
    </row>
    <row r="69" spans="1:20">
      <c r="A69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t="s">
        <v>91</v>
      </c>
      <c r="B70">
        <v>1670400</v>
      </c>
      <c r="C70">
        <v>0</v>
      </c>
      <c r="D70">
        <v>6040000</v>
      </c>
      <c r="E70">
        <v>10101000</v>
      </c>
      <c r="F70">
        <v>15328000</v>
      </c>
      <c r="G70">
        <v>14685000</v>
      </c>
      <c r="H70">
        <v>0</v>
      </c>
      <c r="I70">
        <v>0</v>
      </c>
      <c r="J70">
        <v>0</v>
      </c>
      <c r="K70">
        <v>174</v>
      </c>
      <c r="L70">
        <v>0</v>
      </c>
      <c r="M70">
        <v>302</v>
      </c>
      <c r="N70">
        <v>367</v>
      </c>
      <c r="O70">
        <v>406</v>
      </c>
      <c r="P70">
        <v>267</v>
      </c>
      <c r="Q70">
        <v>0</v>
      </c>
      <c r="R70">
        <v>0</v>
      </c>
      <c r="S70">
        <v>0</v>
      </c>
      <c r="T70">
        <v>1516</v>
      </c>
    </row>
    <row r="71" spans="1:20">
      <c r="A71" t="s">
        <v>92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93</v>
      </c>
      <c r="B72">
        <v>830000</v>
      </c>
      <c r="C72">
        <v>0</v>
      </c>
      <c r="D72">
        <v>0</v>
      </c>
      <c r="E72">
        <v>0</v>
      </c>
      <c r="F72">
        <v>0</v>
      </c>
      <c r="G72">
        <v>6650000</v>
      </c>
      <c r="H72">
        <v>0</v>
      </c>
      <c r="I72">
        <v>0</v>
      </c>
      <c r="J72">
        <v>0</v>
      </c>
      <c r="K72">
        <v>166</v>
      </c>
      <c r="L72">
        <v>0</v>
      </c>
      <c r="M72">
        <v>0</v>
      </c>
      <c r="N72">
        <v>0</v>
      </c>
      <c r="O72">
        <v>0</v>
      </c>
      <c r="P72">
        <v>133</v>
      </c>
      <c r="Q72">
        <v>0</v>
      </c>
      <c r="R72">
        <v>0</v>
      </c>
      <c r="S72">
        <v>0</v>
      </c>
      <c r="T72">
        <v>299</v>
      </c>
    </row>
    <row r="73" spans="1:20">
      <c r="A73" t="s">
        <v>94</v>
      </c>
      <c r="B73">
        <v>0</v>
      </c>
      <c r="C73">
        <v>6125400</v>
      </c>
      <c r="D73">
        <v>0</v>
      </c>
      <c r="E73">
        <v>1920000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498</v>
      </c>
      <c r="M73">
        <v>0</v>
      </c>
      <c r="N73">
        <v>64</v>
      </c>
      <c r="O73">
        <v>0</v>
      </c>
      <c r="P73">
        <v>0</v>
      </c>
      <c r="Q73">
        <v>0</v>
      </c>
      <c r="R73">
        <v>0</v>
      </c>
      <c r="S73">
        <v>0</v>
      </c>
      <c r="T73">
        <v>562</v>
      </c>
    </row>
    <row r="74" spans="1:20">
      <c r="A74" t="s">
        <v>95</v>
      </c>
      <c r="B74">
        <v>201600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84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84</v>
      </c>
    </row>
    <row r="75" spans="1:20">
      <c r="A75" t="s">
        <v>96</v>
      </c>
      <c r="B75">
        <v>0</v>
      </c>
      <c r="C75">
        <v>0</v>
      </c>
      <c r="D75">
        <v>0</v>
      </c>
      <c r="E75">
        <v>900000</v>
      </c>
      <c r="F75">
        <v>0</v>
      </c>
      <c r="G75">
        <v>0</v>
      </c>
      <c r="H75">
        <v>13005000</v>
      </c>
      <c r="I75">
        <v>0</v>
      </c>
      <c r="J75">
        <v>0</v>
      </c>
      <c r="K75">
        <v>0</v>
      </c>
      <c r="L75">
        <v>0</v>
      </c>
      <c r="M75">
        <v>0</v>
      </c>
      <c r="N75">
        <v>30</v>
      </c>
      <c r="O75">
        <v>0</v>
      </c>
      <c r="P75">
        <v>0</v>
      </c>
      <c r="Q75">
        <v>153</v>
      </c>
      <c r="R75">
        <v>0</v>
      </c>
      <c r="S75">
        <v>0</v>
      </c>
      <c r="T75">
        <v>183</v>
      </c>
    </row>
    <row r="76" spans="1:20">
      <c r="A76" t="s">
        <v>97</v>
      </c>
      <c r="B76">
        <v>0</v>
      </c>
      <c r="C76">
        <v>0</v>
      </c>
      <c r="D76">
        <v>0</v>
      </c>
      <c r="E76">
        <v>0</v>
      </c>
      <c r="F76">
        <v>10384000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236</v>
      </c>
      <c r="P76">
        <v>0</v>
      </c>
      <c r="Q76">
        <v>0</v>
      </c>
      <c r="R76">
        <v>0</v>
      </c>
      <c r="S76">
        <v>0</v>
      </c>
      <c r="T76">
        <v>236</v>
      </c>
    </row>
    <row r="77" spans="1:20">
      <c r="A77" t="s">
        <v>98</v>
      </c>
      <c r="B77">
        <v>0</v>
      </c>
      <c r="C77">
        <v>3008500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256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256</v>
      </c>
    </row>
    <row r="78" spans="1:20">
      <c r="A78" t="s">
        <v>99</v>
      </c>
      <c r="B78">
        <v>1150000</v>
      </c>
      <c r="C78">
        <v>0</v>
      </c>
      <c r="D78">
        <v>8081000</v>
      </c>
      <c r="E78">
        <v>3970000</v>
      </c>
      <c r="F78">
        <v>4410000</v>
      </c>
      <c r="G78">
        <v>26985000</v>
      </c>
      <c r="H78">
        <v>3040000</v>
      </c>
      <c r="I78">
        <v>62450000</v>
      </c>
      <c r="J78">
        <v>84130000</v>
      </c>
      <c r="K78">
        <v>230</v>
      </c>
      <c r="L78">
        <v>0</v>
      </c>
      <c r="M78">
        <v>490</v>
      </c>
      <c r="N78">
        <v>152</v>
      </c>
      <c r="O78">
        <v>105</v>
      </c>
      <c r="P78">
        <v>451</v>
      </c>
      <c r="Q78">
        <v>38</v>
      </c>
      <c r="R78">
        <v>514</v>
      </c>
      <c r="S78">
        <v>358</v>
      </c>
      <c r="T78">
        <v>2338</v>
      </c>
    </row>
    <row r="79" spans="1:20">
      <c r="A79" t="s">
        <v>100</v>
      </c>
      <c r="B79">
        <v>226200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174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174</v>
      </c>
    </row>
    <row r="80" spans="1:20">
      <c r="A80" t="s">
        <v>101</v>
      </c>
      <c r="B80">
        <v>206500</v>
      </c>
      <c r="C80">
        <v>1232000</v>
      </c>
      <c r="D80">
        <v>6710000</v>
      </c>
      <c r="E80">
        <v>0</v>
      </c>
      <c r="F80">
        <v>2356000</v>
      </c>
      <c r="G80">
        <v>0</v>
      </c>
      <c r="H80">
        <v>0</v>
      </c>
      <c r="I80">
        <v>0</v>
      </c>
      <c r="J80">
        <v>0</v>
      </c>
      <c r="K80">
        <v>59</v>
      </c>
      <c r="L80">
        <v>110</v>
      </c>
      <c r="M80">
        <v>343</v>
      </c>
      <c r="N80">
        <v>0</v>
      </c>
      <c r="O80">
        <v>62</v>
      </c>
      <c r="P80">
        <v>0</v>
      </c>
      <c r="Q80">
        <v>0</v>
      </c>
      <c r="R80">
        <v>0</v>
      </c>
      <c r="S80">
        <v>0</v>
      </c>
      <c r="T80">
        <v>574</v>
      </c>
    </row>
    <row r="81" spans="1:20">
      <c r="A81" t="s">
        <v>102</v>
      </c>
      <c r="B81">
        <v>1027300</v>
      </c>
      <c r="C81">
        <v>1367100</v>
      </c>
      <c r="D81">
        <v>0</v>
      </c>
      <c r="E81">
        <v>1800000</v>
      </c>
      <c r="F81">
        <v>7632000</v>
      </c>
      <c r="G81">
        <v>0</v>
      </c>
      <c r="H81">
        <v>0</v>
      </c>
      <c r="I81">
        <v>0</v>
      </c>
      <c r="J81">
        <v>0</v>
      </c>
      <c r="K81">
        <v>221</v>
      </c>
      <c r="L81">
        <v>93</v>
      </c>
      <c r="M81">
        <v>0</v>
      </c>
      <c r="N81">
        <v>60</v>
      </c>
      <c r="O81">
        <v>192</v>
      </c>
      <c r="P81">
        <v>0</v>
      </c>
      <c r="Q81">
        <v>0</v>
      </c>
      <c r="R81">
        <v>0</v>
      </c>
      <c r="S81">
        <v>0</v>
      </c>
      <c r="T81">
        <v>566</v>
      </c>
    </row>
    <row r="82" spans="1:20">
      <c r="A82" t="s">
        <v>103</v>
      </c>
      <c r="B82">
        <v>0</v>
      </c>
      <c r="C82">
        <v>0</v>
      </c>
      <c r="D82">
        <v>1440000</v>
      </c>
      <c r="E82">
        <v>0</v>
      </c>
      <c r="F82">
        <v>7020000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60</v>
      </c>
      <c r="N82">
        <v>0</v>
      </c>
      <c r="O82">
        <v>156</v>
      </c>
      <c r="P82">
        <v>0</v>
      </c>
      <c r="Q82">
        <v>0</v>
      </c>
      <c r="R82">
        <v>0</v>
      </c>
      <c r="S82">
        <v>0</v>
      </c>
      <c r="T82">
        <v>216</v>
      </c>
    </row>
    <row r="83" spans="1:20">
      <c r="A83" t="s">
        <v>104</v>
      </c>
      <c r="B83">
        <v>2005000</v>
      </c>
      <c r="C83">
        <v>1036800</v>
      </c>
      <c r="D83">
        <v>10761000</v>
      </c>
      <c r="E83">
        <v>6919000</v>
      </c>
      <c r="F83">
        <v>5120000</v>
      </c>
      <c r="G83">
        <v>14880000</v>
      </c>
      <c r="H83">
        <v>7221000</v>
      </c>
      <c r="I83">
        <v>23980000</v>
      </c>
      <c r="J83">
        <v>63408000</v>
      </c>
      <c r="K83">
        <v>314</v>
      </c>
      <c r="L83">
        <v>96</v>
      </c>
      <c r="M83">
        <v>573</v>
      </c>
      <c r="N83">
        <v>257</v>
      </c>
      <c r="O83">
        <v>128</v>
      </c>
      <c r="P83">
        <v>261</v>
      </c>
      <c r="Q83">
        <v>87</v>
      </c>
      <c r="R83">
        <v>218</v>
      </c>
      <c r="S83">
        <v>212</v>
      </c>
      <c r="T83">
        <v>2146</v>
      </c>
    </row>
    <row r="84" spans="1:20">
      <c r="A84" t="s">
        <v>105</v>
      </c>
      <c r="B84">
        <v>979800</v>
      </c>
      <c r="C84">
        <v>0</v>
      </c>
      <c r="D84">
        <v>5906600</v>
      </c>
      <c r="E84">
        <v>1990800</v>
      </c>
      <c r="F84">
        <v>0</v>
      </c>
      <c r="G84">
        <v>5390000</v>
      </c>
      <c r="H84">
        <v>0</v>
      </c>
      <c r="I84">
        <v>0</v>
      </c>
      <c r="J84">
        <v>0</v>
      </c>
      <c r="K84">
        <v>170</v>
      </c>
      <c r="L84">
        <v>0</v>
      </c>
      <c r="M84">
        <v>332</v>
      </c>
      <c r="N84">
        <v>63</v>
      </c>
      <c r="O84">
        <v>0</v>
      </c>
      <c r="P84">
        <v>77</v>
      </c>
      <c r="Q84">
        <v>0</v>
      </c>
      <c r="R84">
        <v>0</v>
      </c>
      <c r="S84">
        <v>0</v>
      </c>
      <c r="T84">
        <v>642</v>
      </c>
    </row>
    <row r="85" spans="1:20">
      <c r="A85" t="s">
        <v>106</v>
      </c>
      <c r="B85">
        <v>1380250</v>
      </c>
      <c r="C85">
        <v>1680000</v>
      </c>
      <c r="D85">
        <v>1101600</v>
      </c>
      <c r="E85">
        <v>17159100</v>
      </c>
      <c r="F85">
        <v>15521200</v>
      </c>
      <c r="G85">
        <v>12152000</v>
      </c>
      <c r="H85">
        <v>0</v>
      </c>
      <c r="I85">
        <v>9000000</v>
      </c>
      <c r="J85">
        <v>0</v>
      </c>
      <c r="K85">
        <v>438</v>
      </c>
      <c r="L85">
        <v>120</v>
      </c>
      <c r="M85">
        <v>68</v>
      </c>
      <c r="N85">
        <v>588</v>
      </c>
      <c r="O85">
        <v>391</v>
      </c>
      <c r="P85">
        <v>214</v>
      </c>
      <c r="Q85">
        <v>0</v>
      </c>
      <c r="R85">
        <v>75</v>
      </c>
      <c r="S85">
        <v>0</v>
      </c>
      <c r="T85">
        <v>1894</v>
      </c>
    </row>
    <row r="86" spans="1:20">
      <c r="A86" t="s">
        <v>107</v>
      </c>
      <c r="B86">
        <v>908400</v>
      </c>
      <c r="C86">
        <v>2058600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221</v>
      </c>
      <c r="L86">
        <v>141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362</v>
      </c>
    </row>
    <row r="87" spans="1:20">
      <c r="A87" t="s">
        <v>108</v>
      </c>
      <c r="B87">
        <v>10734500</v>
      </c>
      <c r="C87">
        <v>6708000</v>
      </c>
      <c r="D87">
        <v>16036800</v>
      </c>
      <c r="E87">
        <v>41897800</v>
      </c>
      <c r="F87">
        <v>44095400</v>
      </c>
      <c r="G87">
        <v>32416000</v>
      </c>
      <c r="H87">
        <v>42592000</v>
      </c>
      <c r="I87">
        <v>17680000</v>
      </c>
      <c r="J87">
        <v>0</v>
      </c>
      <c r="K87">
        <v>2430</v>
      </c>
      <c r="L87">
        <v>580</v>
      </c>
      <c r="M87">
        <v>879</v>
      </c>
      <c r="N87">
        <v>1401</v>
      </c>
      <c r="O87">
        <v>1142</v>
      </c>
      <c r="P87">
        <v>524</v>
      </c>
      <c r="Q87">
        <v>510</v>
      </c>
      <c r="R87">
        <v>136</v>
      </c>
      <c r="S87">
        <v>0</v>
      </c>
      <c r="T87">
        <v>7602</v>
      </c>
    </row>
    <row r="88" spans="1:20">
      <c r="A88" t="s">
        <v>109</v>
      </c>
      <c r="B88">
        <v>946620</v>
      </c>
      <c r="C88">
        <v>270000</v>
      </c>
      <c r="D88">
        <v>3048000</v>
      </c>
      <c r="E88">
        <v>0</v>
      </c>
      <c r="F88">
        <v>0</v>
      </c>
      <c r="G88">
        <v>0</v>
      </c>
      <c r="H88">
        <v>0</v>
      </c>
      <c r="I88">
        <v>0</v>
      </c>
      <c r="J88">
        <v>11520000</v>
      </c>
      <c r="K88">
        <v>248</v>
      </c>
      <c r="L88">
        <v>27</v>
      </c>
      <c r="M88">
        <v>127</v>
      </c>
      <c r="N88">
        <v>0</v>
      </c>
      <c r="O88">
        <v>0</v>
      </c>
      <c r="P88">
        <v>0</v>
      </c>
      <c r="Q88">
        <v>0</v>
      </c>
      <c r="R88">
        <v>0</v>
      </c>
      <c r="S88">
        <v>72</v>
      </c>
      <c r="T88">
        <v>474</v>
      </c>
    </row>
    <row r="89" spans="1:20">
      <c r="A89" t="s">
        <v>110</v>
      </c>
      <c r="B89">
        <v>752000</v>
      </c>
      <c r="C89">
        <v>2457000</v>
      </c>
      <c r="D89">
        <v>3998700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94</v>
      </c>
      <c r="L89">
        <v>189</v>
      </c>
      <c r="M89">
        <v>168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451</v>
      </c>
    </row>
    <row r="90" spans="1:20">
      <c r="A90" t="s">
        <v>111</v>
      </c>
      <c r="B90">
        <v>1845600</v>
      </c>
      <c r="C90">
        <v>2441800</v>
      </c>
      <c r="D90">
        <v>2804400</v>
      </c>
      <c r="E90">
        <v>6985000</v>
      </c>
      <c r="F90">
        <v>0</v>
      </c>
      <c r="G90">
        <v>4140000</v>
      </c>
      <c r="H90">
        <v>11737000</v>
      </c>
      <c r="I90">
        <v>15120000</v>
      </c>
      <c r="J90">
        <v>0</v>
      </c>
      <c r="K90">
        <v>419</v>
      </c>
      <c r="L90">
        <v>194</v>
      </c>
      <c r="M90">
        <v>114</v>
      </c>
      <c r="N90">
        <v>245</v>
      </c>
      <c r="O90">
        <v>0</v>
      </c>
      <c r="P90">
        <v>69</v>
      </c>
      <c r="Q90">
        <v>121</v>
      </c>
      <c r="R90">
        <v>126</v>
      </c>
      <c r="S90">
        <v>0</v>
      </c>
      <c r="T90">
        <v>1288</v>
      </c>
    </row>
    <row r="91" spans="1:20">
      <c r="A91" t="s">
        <v>112</v>
      </c>
      <c r="B91">
        <v>1253600</v>
      </c>
      <c r="C91">
        <v>4284000</v>
      </c>
      <c r="D91">
        <v>0</v>
      </c>
      <c r="E91">
        <v>2130000</v>
      </c>
      <c r="F91">
        <v>5040000</v>
      </c>
      <c r="G91">
        <v>0</v>
      </c>
      <c r="H91">
        <v>0</v>
      </c>
      <c r="I91">
        <v>0</v>
      </c>
      <c r="J91">
        <v>28140000</v>
      </c>
      <c r="K91">
        <v>172</v>
      </c>
      <c r="L91">
        <v>357</v>
      </c>
      <c r="M91">
        <v>0</v>
      </c>
      <c r="N91">
        <v>71</v>
      </c>
      <c r="O91">
        <v>144</v>
      </c>
      <c r="P91">
        <v>0</v>
      </c>
      <c r="Q91">
        <v>0</v>
      </c>
      <c r="R91">
        <v>0</v>
      </c>
      <c r="S91">
        <v>70</v>
      </c>
      <c r="T91">
        <v>814</v>
      </c>
    </row>
    <row r="92" spans="1:20">
      <c r="A92" t="s">
        <v>113</v>
      </c>
      <c r="B92">
        <v>1659700</v>
      </c>
      <c r="C92">
        <v>1103900</v>
      </c>
      <c r="D92">
        <v>8275000</v>
      </c>
      <c r="E92">
        <v>0</v>
      </c>
      <c r="F92">
        <v>0</v>
      </c>
      <c r="G92">
        <v>4160000</v>
      </c>
      <c r="H92">
        <v>0</v>
      </c>
      <c r="I92">
        <v>0</v>
      </c>
      <c r="J92">
        <v>0</v>
      </c>
      <c r="K92">
        <v>623</v>
      </c>
      <c r="L92">
        <v>83</v>
      </c>
      <c r="M92">
        <v>391</v>
      </c>
      <c r="N92">
        <v>0</v>
      </c>
      <c r="O92">
        <v>0</v>
      </c>
      <c r="P92">
        <v>80</v>
      </c>
      <c r="Q92">
        <v>0</v>
      </c>
      <c r="R92">
        <v>0</v>
      </c>
      <c r="S92">
        <v>0</v>
      </c>
      <c r="T92">
        <v>1177</v>
      </c>
    </row>
    <row r="93" spans="1:20">
      <c r="A93" t="s">
        <v>114</v>
      </c>
      <c r="B93">
        <v>7039000</v>
      </c>
      <c r="C93">
        <v>2982000</v>
      </c>
      <c r="D93">
        <v>680000</v>
      </c>
      <c r="E93">
        <v>3090000</v>
      </c>
      <c r="F93">
        <v>0</v>
      </c>
      <c r="G93">
        <v>0</v>
      </c>
      <c r="H93">
        <v>0</v>
      </c>
      <c r="I93">
        <v>0</v>
      </c>
      <c r="J93">
        <v>0</v>
      </c>
      <c r="K93">
        <v>1423</v>
      </c>
      <c r="L93">
        <v>213</v>
      </c>
      <c r="M93">
        <v>34</v>
      </c>
      <c r="N93">
        <v>103</v>
      </c>
      <c r="O93">
        <v>0</v>
      </c>
      <c r="P93">
        <v>0</v>
      </c>
      <c r="Q93">
        <v>0</v>
      </c>
      <c r="R93">
        <v>0</v>
      </c>
      <c r="S93">
        <v>0</v>
      </c>
      <c r="T93">
        <v>1773</v>
      </c>
    </row>
    <row r="94" spans="1:20">
      <c r="A94" t="s">
        <v>115</v>
      </c>
      <c r="B94">
        <v>180400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15600000</v>
      </c>
      <c r="J94">
        <v>0</v>
      </c>
      <c r="K94">
        <v>189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156</v>
      </c>
      <c r="S94">
        <v>0</v>
      </c>
      <c r="T94">
        <v>345</v>
      </c>
    </row>
    <row r="95" spans="1:20">
      <c r="A95" t="s">
        <v>116</v>
      </c>
      <c r="B95">
        <v>414200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154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154</v>
      </c>
    </row>
    <row r="96" spans="1:20">
      <c r="A96" t="s">
        <v>117</v>
      </c>
      <c r="B96">
        <v>0</v>
      </c>
      <c r="C96">
        <v>1275000</v>
      </c>
      <c r="D96">
        <v>1210000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125</v>
      </c>
      <c r="M96">
        <v>55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180</v>
      </c>
    </row>
    <row r="97" spans="1:20">
      <c r="A97" t="s">
        <v>118</v>
      </c>
      <c r="B97">
        <v>1904800</v>
      </c>
      <c r="C97">
        <v>1260000</v>
      </c>
      <c r="D97">
        <v>2115000</v>
      </c>
      <c r="E97">
        <v>633600</v>
      </c>
      <c r="F97">
        <v>8747000</v>
      </c>
      <c r="G97">
        <v>0</v>
      </c>
      <c r="H97">
        <v>0</v>
      </c>
      <c r="I97">
        <v>0</v>
      </c>
      <c r="J97">
        <v>0</v>
      </c>
      <c r="K97">
        <v>479</v>
      </c>
      <c r="L97">
        <v>126</v>
      </c>
      <c r="M97">
        <v>141</v>
      </c>
      <c r="N97">
        <v>24</v>
      </c>
      <c r="O97">
        <v>199</v>
      </c>
      <c r="P97">
        <v>0</v>
      </c>
      <c r="Q97">
        <v>0</v>
      </c>
      <c r="R97">
        <v>0</v>
      </c>
      <c r="S97">
        <v>0</v>
      </c>
      <c r="T97">
        <v>969</v>
      </c>
    </row>
    <row r="98" spans="1:20">
      <c r="A98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120</v>
      </c>
      <c r="B99">
        <v>8784700</v>
      </c>
      <c r="C99">
        <v>14189200</v>
      </c>
      <c r="D99">
        <v>42444300</v>
      </c>
      <c r="E99">
        <v>39941400</v>
      </c>
      <c r="F99">
        <v>23241300</v>
      </c>
      <c r="G99">
        <v>11925000</v>
      </c>
      <c r="H99">
        <v>9116000</v>
      </c>
      <c r="I99">
        <v>0</v>
      </c>
      <c r="J99">
        <v>0</v>
      </c>
      <c r="K99">
        <v>1562</v>
      </c>
      <c r="L99">
        <v>1178</v>
      </c>
      <c r="M99">
        <v>2185</v>
      </c>
      <c r="N99">
        <v>1338</v>
      </c>
      <c r="O99">
        <v>615</v>
      </c>
      <c r="P99">
        <v>228</v>
      </c>
      <c r="Q99">
        <v>106</v>
      </c>
      <c r="R99">
        <v>0</v>
      </c>
      <c r="S99">
        <v>0</v>
      </c>
      <c r="T99">
        <v>7212</v>
      </c>
    </row>
    <row r="100" spans="1:20">
      <c r="A100" t="s">
        <v>121</v>
      </c>
      <c r="B100">
        <v>1404500</v>
      </c>
      <c r="C100">
        <v>1288000</v>
      </c>
      <c r="D100">
        <v>5530000</v>
      </c>
      <c r="E100">
        <v>12960800</v>
      </c>
      <c r="F100">
        <v>10148000</v>
      </c>
      <c r="G100">
        <v>4450000</v>
      </c>
      <c r="H100">
        <v>0</v>
      </c>
      <c r="I100">
        <v>0</v>
      </c>
      <c r="J100">
        <v>0</v>
      </c>
      <c r="K100">
        <v>247</v>
      </c>
      <c r="L100">
        <v>92</v>
      </c>
      <c r="M100">
        <v>255</v>
      </c>
      <c r="N100">
        <v>493</v>
      </c>
      <c r="O100">
        <v>236</v>
      </c>
      <c r="P100">
        <v>89</v>
      </c>
      <c r="Q100">
        <v>0</v>
      </c>
      <c r="R100">
        <v>0</v>
      </c>
      <c r="S100">
        <v>0</v>
      </c>
      <c r="T100">
        <v>1412</v>
      </c>
    </row>
    <row r="101" spans="1:20">
      <c r="A101" t="s">
        <v>122</v>
      </c>
      <c r="B101">
        <v>0</v>
      </c>
      <c r="C101">
        <v>3157000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287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287</v>
      </c>
    </row>
    <row r="102" spans="1:20">
      <c r="A102" t="s">
        <v>123</v>
      </c>
      <c r="B102">
        <v>1096400</v>
      </c>
      <c r="C102">
        <v>1740000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170</v>
      </c>
      <c r="L102">
        <v>145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315</v>
      </c>
    </row>
    <row r="103" spans="1:20">
      <c r="A103" t="s">
        <v>124</v>
      </c>
      <c r="B103">
        <v>1206400</v>
      </c>
      <c r="C103">
        <v>0</v>
      </c>
      <c r="D103">
        <v>3000000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352</v>
      </c>
      <c r="L103">
        <v>0</v>
      </c>
      <c r="M103">
        <v>150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502</v>
      </c>
    </row>
    <row r="104" spans="1:20">
      <c r="A104" t="s">
        <v>125</v>
      </c>
      <c r="B104">
        <v>3388000</v>
      </c>
      <c r="C104">
        <v>1224800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488</v>
      </c>
      <c r="L104">
        <v>98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586</v>
      </c>
    </row>
    <row r="105" spans="1:20">
      <c r="A105" t="s">
        <v>126</v>
      </c>
      <c r="B105">
        <v>1445400</v>
      </c>
      <c r="C105">
        <v>0</v>
      </c>
      <c r="D105">
        <v>561000</v>
      </c>
      <c r="E105">
        <v>2125000</v>
      </c>
      <c r="F105">
        <v>8850000</v>
      </c>
      <c r="G105">
        <v>9918000</v>
      </c>
      <c r="H105">
        <v>0</v>
      </c>
      <c r="I105">
        <v>7475000</v>
      </c>
      <c r="J105">
        <v>0</v>
      </c>
      <c r="K105">
        <v>210</v>
      </c>
      <c r="L105">
        <v>0</v>
      </c>
      <c r="M105">
        <v>33</v>
      </c>
      <c r="N105">
        <v>85</v>
      </c>
      <c r="O105">
        <v>222</v>
      </c>
      <c r="P105">
        <v>171</v>
      </c>
      <c r="Q105">
        <v>0</v>
      </c>
      <c r="R105">
        <v>65</v>
      </c>
      <c r="S105">
        <v>0</v>
      </c>
      <c r="T105">
        <v>786</v>
      </c>
    </row>
    <row r="106" spans="1:20">
      <c r="A106" t="s">
        <v>127</v>
      </c>
      <c r="B106">
        <v>0</v>
      </c>
      <c r="C106">
        <v>0</v>
      </c>
      <c r="D106">
        <v>945000</v>
      </c>
      <c r="E106">
        <v>0</v>
      </c>
      <c r="F106">
        <v>0</v>
      </c>
      <c r="G106">
        <v>13982000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63</v>
      </c>
      <c r="N106">
        <v>0</v>
      </c>
      <c r="O106">
        <v>0</v>
      </c>
      <c r="P106">
        <v>216</v>
      </c>
      <c r="Q106">
        <v>0</v>
      </c>
      <c r="R106">
        <v>0</v>
      </c>
      <c r="S106">
        <v>0</v>
      </c>
      <c r="T106">
        <v>279</v>
      </c>
    </row>
    <row r="107" spans="1:20">
      <c r="A107" t="s">
        <v>128</v>
      </c>
      <c r="B107">
        <v>0</v>
      </c>
      <c r="C107">
        <v>0</v>
      </c>
      <c r="D107">
        <v>1190000</v>
      </c>
      <c r="E107">
        <v>2752000</v>
      </c>
      <c r="F107">
        <v>3105000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68</v>
      </c>
      <c r="N107">
        <v>86</v>
      </c>
      <c r="O107">
        <v>69</v>
      </c>
      <c r="P107">
        <v>0</v>
      </c>
      <c r="Q107">
        <v>0</v>
      </c>
      <c r="R107">
        <v>0</v>
      </c>
      <c r="S107">
        <v>0</v>
      </c>
      <c r="T107">
        <v>223</v>
      </c>
    </row>
    <row r="108" spans="1:20">
      <c r="A108" t="s">
        <v>129</v>
      </c>
      <c r="B108">
        <v>850000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170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170</v>
      </c>
    </row>
    <row r="109" spans="1:20">
      <c r="A109" t="s">
        <v>130</v>
      </c>
      <c r="B109">
        <v>3194440</v>
      </c>
      <c r="C109">
        <v>1032000</v>
      </c>
      <c r="D109">
        <v>0</v>
      </c>
      <c r="E109">
        <v>0</v>
      </c>
      <c r="F109">
        <v>3200000</v>
      </c>
      <c r="G109">
        <v>0</v>
      </c>
      <c r="H109">
        <v>0</v>
      </c>
      <c r="I109">
        <v>0</v>
      </c>
      <c r="J109">
        <v>0</v>
      </c>
      <c r="K109">
        <v>720</v>
      </c>
      <c r="L109">
        <v>86</v>
      </c>
      <c r="M109">
        <v>0</v>
      </c>
      <c r="N109">
        <v>0</v>
      </c>
      <c r="O109">
        <v>80</v>
      </c>
      <c r="P109">
        <v>0</v>
      </c>
      <c r="Q109">
        <v>0</v>
      </c>
      <c r="R109">
        <v>0</v>
      </c>
      <c r="S109">
        <v>0</v>
      </c>
      <c r="T109">
        <v>886</v>
      </c>
    </row>
    <row r="110" spans="1:20">
      <c r="A110" t="s">
        <v>131</v>
      </c>
      <c r="B110">
        <v>0</v>
      </c>
      <c r="C110">
        <v>840000</v>
      </c>
      <c r="D110">
        <v>1905000</v>
      </c>
      <c r="E110">
        <v>6488000</v>
      </c>
      <c r="F110">
        <v>4450000</v>
      </c>
      <c r="G110">
        <v>8220000</v>
      </c>
      <c r="H110">
        <v>0</v>
      </c>
      <c r="I110">
        <v>8255000</v>
      </c>
      <c r="J110">
        <v>0</v>
      </c>
      <c r="K110">
        <v>0</v>
      </c>
      <c r="L110">
        <v>60</v>
      </c>
      <c r="M110">
        <v>127</v>
      </c>
      <c r="N110">
        <v>212</v>
      </c>
      <c r="O110">
        <v>100</v>
      </c>
      <c r="P110">
        <v>137</v>
      </c>
      <c r="Q110">
        <v>0</v>
      </c>
      <c r="R110">
        <v>65</v>
      </c>
      <c r="S110">
        <v>0</v>
      </c>
      <c r="T110">
        <v>701</v>
      </c>
    </row>
    <row r="111" spans="1:20">
      <c r="A111" t="s">
        <v>132</v>
      </c>
      <c r="B111">
        <v>0</v>
      </c>
      <c r="C111">
        <v>0</v>
      </c>
      <c r="D111">
        <v>0</v>
      </c>
      <c r="E111">
        <v>0</v>
      </c>
      <c r="F111">
        <v>6762000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161</v>
      </c>
      <c r="P111">
        <v>0</v>
      </c>
      <c r="Q111">
        <v>0</v>
      </c>
      <c r="R111">
        <v>0</v>
      </c>
      <c r="S111">
        <v>0</v>
      </c>
      <c r="T111">
        <v>161</v>
      </c>
    </row>
    <row r="112" spans="1:20">
      <c r="A112" t="s">
        <v>133</v>
      </c>
      <c r="B112">
        <v>0</v>
      </c>
      <c r="C112">
        <v>0</v>
      </c>
      <c r="D112">
        <v>940000</v>
      </c>
      <c r="E112">
        <v>0</v>
      </c>
      <c r="F112">
        <v>9635000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47</v>
      </c>
      <c r="N112">
        <v>0</v>
      </c>
      <c r="O112">
        <v>235</v>
      </c>
      <c r="P112">
        <v>0</v>
      </c>
      <c r="Q112">
        <v>0</v>
      </c>
      <c r="R112">
        <v>0</v>
      </c>
      <c r="S112">
        <v>0</v>
      </c>
      <c r="T112">
        <v>282</v>
      </c>
    </row>
    <row r="113" spans="1:20">
      <c r="A113" t="s">
        <v>134</v>
      </c>
      <c r="B113">
        <v>3671100</v>
      </c>
      <c r="C113">
        <v>1197000</v>
      </c>
      <c r="D113">
        <v>11261600</v>
      </c>
      <c r="E113">
        <v>5223800</v>
      </c>
      <c r="F113">
        <v>23048000</v>
      </c>
      <c r="G113">
        <v>11850000</v>
      </c>
      <c r="H113">
        <v>0</v>
      </c>
      <c r="I113">
        <v>0</v>
      </c>
      <c r="J113">
        <v>0</v>
      </c>
      <c r="K113">
        <v>790</v>
      </c>
      <c r="L113">
        <v>108</v>
      </c>
      <c r="M113">
        <v>578</v>
      </c>
      <c r="N113">
        <v>157</v>
      </c>
      <c r="O113">
        <v>558</v>
      </c>
      <c r="P113">
        <v>237</v>
      </c>
      <c r="Q113">
        <v>0</v>
      </c>
      <c r="R113">
        <v>0</v>
      </c>
      <c r="S113">
        <v>0</v>
      </c>
      <c r="T113">
        <v>2428</v>
      </c>
    </row>
    <row r="114" spans="1:20">
      <c r="A114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t="s">
        <v>136</v>
      </c>
      <c r="B115">
        <v>0</v>
      </c>
      <c r="C115">
        <v>0</v>
      </c>
      <c r="D115">
        <v>2015000</v>
      </c>
      <c r="E115">
        <v>10098000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117</v>
      </c>
      <c r="N115">
        <v>297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414</v>
      </c>
    </row>
    <row r="116" spans="1:20">
      <c r="A116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11000000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100</v>
      </c>
      <c r="S116">
        <v>0</v>
      </c>
      <c r="T116">
        <v>100</v>
      </c>
    </row>
    <row r="117" spans="1:20">
      <c r="A117" t="s">
        <v>138</v>
      </c>
      <c r="B117">
        <v>9500</v>
      </c>
      <c r="C117">
        <v>924000</v>
      </c>
      <c r="D117">
        <v>1116000</v>
      </c>
      <c r="E117">
        <v>5192000</v>
      </c>
      <c r="F117">
        <v>27835000</v>
      </c>
      <c r="G117">
        <v>8560000</v>
      </c>
      <c r="H117">
        <v>0</v>
      </c>
      <c r="I117">
        <v>0</v>
      </c>
      <c r="J117">
        <v>17052000</v>
      </c>
      <c r="K117">
        <v>190</v>
      </c>
      <c r="L117">
        <v>66</v>
      </c>
      <c r="M117">
        <v>62</v>
      </c>
      <c r="N117">
        <v>181</v>
      </c>
      <c r="O117">
        <v>673</v>
      </c>
      <c r="P117">
        <v>142</v>
      </c>
      <c r="Q117">
        <v>0</v>
      </c>
      <c r="R117">
        <v>0</v>
      </c>
      <c r="S117">
        <v>87</v>
      </c>
      <c r="T117">
        <v>1401</v>
      </c>
    </row>
    <row r="118" spans="1:20">
      <c r="A118" t="s">
        <v>139</v>
      </c>
      <c r="B118">
        <v>396000</v>
      </c>
      <c r="C118">
        <v>0</v>
      </c>
      <c r="D118">
        <v>0</v>
      </c>
      <c r="E118">
        <v>5150200</v>
      </c>
      <c r="F118">
        <v>3680500</v>
      </c>
      <c r="G118">
        <v>78041000</v>
      </c>
      <c r="H118">
        <v>20960000</v>
      </c>
      <c r="I118">
        <v>0</v>
      </c>
      <c r="J118">
        <v>0</v>
      </c>
      <c r="K118">
        <v>261</v>
      </c>
      <c r="L118">
        <v>0</v>
      </c>
      <c r="M118">
        <v>0</v>
      </c>
      <c r="N118">
        <v>160</v>
      </c>
      <c r="O118">
        <v>85</v>
      </c>
      <c r="P118">
        <v>1334</v>
      </c>
      <c r="Q118">
        <v>262</v>
      </c>
      <c r="R118">
        <v>0</v>
      </c>
      <c r="S118">
        <v>0</v>
      </c>
      <c r="T118">
        <v>2102</v>
      </c>
    </row>
    <row r="119" spans="1:20">
      <c r="A119" t="s">
        <v>140</v>
      </c>
      <c r="B119">
        <v>938700</v>
      </c>
      <c r="C119">
        <v>2481600</v>
      </c>
      <c r="D119">
        <v>1260000</v>
      </c>
      <c r="E119">
        <v>0</v>
      </c>
      <c r="F119">
        <v>0</v>
      </c>
      <c r="G119">
        <v>28319000</v>
      </c>
      <c r="H119">
        <v>14025000</v>
      </c>
      <c r="I119">
        <v>0</v>
      </c>
      <c r="J119">
        <v>0</v>
      </c>
      <c r="K119">
        <v>165</v>
      </c>
      <c r="L119">
        <v>176</v>
      </c>
      <c r="M119">
        <v>84</v>
      </c>
      <c r="N119">
        <v>0</v>
      </c>
      <c r="O119">
        <v>0</v>
      </c>
      <c r="P119">
        <v>469</v>
      </c>
      <c r="Q119">
        <v>165</v>
      </c>
      <c r="R119">
        <v>0</v>
      </c>
      <c r="S119">
        <v>0</v>
      </c>
      <c r="T119">
        <v>1059</v>
      </c>
    </row>
    <row r="120" spans="1:20">
      <c r="A120" t="s">
        <v>141</v>
      </c>
      <c r="B120">
        <v>0</v>
      </c>
      <c r="C120">
        <v>4214000</v>
      </c>
      <c r="D120">
        <v>5271600</v>
      </c>
      <c r="E120">
        <v>3120000</v>
      </c>
      <c r="F120">
        <v>0</v>
      </c>
      <c r="G120">
        <v>4920000</v>
      </c>
      <c r="H120">
        <v>6900000</v>
      </c>
      <c r="I120">
        <v>9425000</v>
      </c>
      <c r="J120">
        <v>0</v>
      </c>
      <c r="K120">
        <v>0</v>
      </c>
      <c r="L120">
        <v>301</v>
      </c>
      <c r="M120">
        <v>262</v>
      </c>
      <c r="N120">
        <v>104</v>
      </c>
      <c r="O120">
        <v>0</v>
      </c>
      <c r="P120">
        <v>82</v>
      </c>
      <c r="Q120">
        <v>75</v>
      </c>
      <c r="R120">
        <v>65</v>
      </c>
      <c r="S120">
        <v>0</v>
      </c>
      <c r="T120">
        <v>889</v>
      </c>
    </row>
    <row r="121" spans="1:20">
      <c r="A121" t="s">
        <v>142</v>
      </c>
      <c r="B121">
        <v>46720</v>
      </c>
      <c r="C121">
        <v>1090000</v>
      </c>
      <c r="D121">
        <v>2840000</v>
      </c>
      <c r="E121">
        <v>2033100</v>
      </c>
      <c r="F121">
        <v>3240000</v>
      </c>
      <c r="G121">
        <v>0</v>
      </c>
      <c r="H121">
        <v>0</v>
      </c>
      <c r="I121">
        <v>12056000</v>
      </c>
      <c r="J121">
        <v>0</v>
      </c>
      <c r="K121">
        <v>64</v>
      </c>
      <c r="L121">
        <v>109</v>
      </c>
      <c r="M121">
        <v>142</v>
      </c>
      <c r="N121">
        <v>81</v>
      </c>
      <c r="O121">
        <v>81</v>
      </c>
      <c r="P121">
        <v>0</v>
      </c>
      <c r="Q121">
        <v>0</v>
      </c>
      <c r="R121">
        <v>88</v>
      </c>
      <c r="S121">
        <v>0</v>
      </c>
      <c r="T121">
        <v>565</v>
      </c>
    </row>
    <row r="122" spans="1:20">
      <c r="A122" t="s">
        <v>143</v>
      </c>
      <c r="B122">
        <v>528000</v>
      </c>
      <c r="C122">
        <v>0</v>
      </c>
      <c r="D122">
        <v>0</v>
      </c>
      <c r="E122">
        <v>0</v>
      </c>
      <c r="F122">
        <v>1400000</v>
      </c>
      <c r="G122">
        <v>0</v>
      </c>
      <c r="H122">
        <v>25500000</v>
      </c>
      <c r="I122">
        <v>0</v>
      </c>
      <c r="J122">
        <v>0</v>
      </c>
      <c r="K122">
        <v>88</v>
      </c>
      <c r="L122">
        <v>0</v>
      </c>
      <c r="M122">
        <v>0</v>
      </c>
      <c r="N122">
        <v>0</v>
      </c>
      <c r="O122">
        <v>35</v>
      </c>
      <c r="P122">
        <v>0</v>
      </c>
      <c r="Q122">
        <v>340</v>
      </c>
      <c r="R122">
        <v>0</v>
      </c>
      <c r="S122">
        <v>0</v>
      </c>
      <c r="T122">
        <v>463</v>
      </c>
    </row>
    <row r="123" spans="1:20">
      <c r="A123" t="s">
        <v>144</v>
      </c>
      <c r="B123">
        <v>16000</v>
      </c>
      <c r="C123">
        <v>0</v>
      </c>
      <c r="D123">
        <v>0</v>
      </c>
      <c r="E123">
        <v>0</v>
      </c>
      <c r="F123">
        <v>2052000</v>
      </c>
      <c r="G123">
        <v>0</v>
      </c>
      <c r="H123">
        <v>35816000</v>
      </c>
      <c r="I123">
        <v>0</v>
      </c>
      <c r="J123">
        <v>0</v>
      </c>
      <c r="K123">
        <v>8</v>
      </c>
      <c r="L123">
        <v>0</v>
      </c>
      <c r="M123">
        <v>0</v>
      </c>
      <c r="N123">
        <v>0</v>
      </c>
      <c r="O123">
        <v>57</v>
      </c>
      <c r="P123">
        <v>0</v>
      </c>
      <c r="Q123">
        <v>407</v>
      </c>
      <c r="R123">
        <v>0</v>
      </c>
      <c r="S123">
        <v>0</v>
      </c>
      <c r="T123">
        <v>472</v>
      </c>
    </row>
    <row r="124" spans="1:20">
      <c r="A124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4275000</v>
      </c>
      <c r="H124">
        <v>13288000</v>
      </c>
      <c r="I124">
        <v>17292000</v>
      </c>
      <c r="J124">
        <v>31350000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75</v>
      </c>
      <c r="Q124">
        <v>151</v>
      </c>
      <c r="R124">
        <v>132</v>
      </c>
      <c r="S124">
        <v>165</v>
      </c>
      <c r="T124">
        <v>523</v>
      </c>
    </row>
    <row r="125" spans="1:20">
      <c r="A125" t="s">
        <v>146</v>
      </c>
      <c r="B125">
        <v>4845800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734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734</v>
      </c>
    </row>
    <row r="126" spans="1:20">
      <c r="A126" t="s">
        <v>147</v>
      </c>
      <c r="B126">
        <v>0</v>
      </c>
      <c r="C126">
        <v>0</v>
      </c>
      <c r="D126">
        <v>0</v>
      </c>
      <c r="E126">
        <v>0</v>
      </c>
      <c r="F126">
        <v>2205000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63</v>
      </c>
      <c r="P126">
        <v>0</v>
      </c>
      <c r="Q126">
        <v>0</v>
      </c>
      <c r="R126">
        <v>0</v>
      </c>
      <c r="S126">
        <v>0</v>
      </c>
      <c r="T126">
        <v>63</v>
      </c>
    </row>
    <row r="127" spans="1:20">
      <c r="A127" t="s">
        <v>148</v>
      </c>
      <c r="B127">
        <v>1303360</v>
      </c>
      <c r="C127">
        <v>3394000</v>
      </c>
      <c r="D127">
        <v>0</v>
      </c>
      <c r="E127">
        <v>14786300</v>
      </c>
      <c r="F127">
        <v>23770400</v>
      </c>
      <c r="G127">
        <v>14026000</v>
      </c>
      <c r="H127">
        <v>0</v>
      </c>
      <c r="I127">
        <v>6500000</v>
      </c>
      <c r="J127">
        <v>0</v>
      </c>
      <c r="K127">
        <v>252</v>
      </c>
      <c r="L127">
        <v>326</v>
      </c>
      <c r="M127">
        <v>0</v>
      </c>
      <c r="N127">
        <v>494</v>
      </c>
      <c r="O127">
        <v>574</v>
      </c>
      <c r="P127">
        <v>245</v>
      </c>
      <c r="Q127">
        <v>0</v>
      </c>
      <c r="R127">
        <v>65</v>
      </c>
      <c r="S127">
        <v>0</v>
      </c>
      <c r="T127">
        <v>1956</v>
      </c>
    </row>
    <row r="128" spans="1:20">
      <c r="A128" t="s">
        <v>149</v>
      </c>
      <c r="B128">
        <v>0</v>
      </c>
      <c r="C128">
        <v>0</v>
      </c>
      <c r="D128">
        <v>7449700</v>
      </c>
      <c r="E128">
        <v>5696000</v>
      </c>
      <c r="F128">
        <v>14160000</v>
      </c>
      <c r="G128">
        <v>20052000</v>
      </c>
      <c r="H128">
        <v>30749000</v>
      </c>
      <c r="I128">
        <v>24720000</v>
      </c>
      <c r="J128">
        <v>0</v>
      </c>
      <c r="K128">
        <v>0</v>
      </c>
      <c r="L128">
        <v>0</v>
      </c>
      <c r="M128">
        <v>411</v>
      </c>
      <c r="N128">
        <v>178</v>
      </c>
      <c r="O128">
        <v>354</v>
      </c>
      <c r="P128">
        <v>294</v>
      </c>
      <c r="Q128">
        <v>317</v>
      </c>
      <c r="R128">
        <v>202</v>
      </c>
      <c r="S128">
        <v>0</v>
      </c>
      <c r="T128">
        <v>1756</v>
      </c>
    </row>
    <row r="129" spans="1:20">
      <c r="A129" t="s">
        <v>150</v>
      </c>
      <c r="B129">
        <v>0</v>
      </c>
      <c r="C129">
        <v>590000</v>
      </c>
      <c r="D129">
        <v>2898000</v>
      </c>
      <c r="E129">
        <v>8764000</v>
      </c>
      <c r="F129">
        <v>12299000</v>
      </c>
      <c r="G129">
        <v>18452000</v>
      </c>
      <c r="H129">
        <v>6400000</v>
      </c>
      <c r="I129">
        <v>0</v>
      </c>
      <c r="J129">
        <v>0</v>
      </c>
      <c r="K129">
        <v>0</v>
      </c>
      <c r="L129">
        <v>59</v>
      </c>
      <c r="M129">
        <v>186</v>
      </c>
      <c r="N129">
        <v>282</v>
      </c>
      <c r="O129">
        <v>267</v>
      </c>
      <c r="P129">
        <v>302</v>
      </c>
      <c r="Q129">
        <v>80</v>
      </c>
      <c r="R129">
        <v>0</v>
      </c>
      <c r="S129">
        <v>0</v>
      </c>
      <c r="T129">
        <v>1176</v>
      </c>
    </row>
    <row r="130" spans="1:20">
      <c r="A130" t="s">
        <v>151</v>
      </c>
      <c r="B130">
        <v>158000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10043000</v>
      </c>
      <c r="J130">
        <v>0</v>
      </c>
      <c r="K130">
        <v>158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0</v>
      </c>
      <c r="T130">
        <v>241</v>
      </c>
    </row>
    <row r="131" spans="1:20">
      <c r="A131" t="s">
        <v>152</v>
      </c>
      <c r="B131">
        <v>608000</v>
      </c>
      <c r="C131">
        <v>2291000</v>
      </c>
      <c r="D131">
        <v>0</v>
      </c>
      <c r="E131">
        <v>10705800</v>
      </c>
      <c r="F131">
        <v>5686700</v>
      </c>
      <c r="G131">
        <v>4316000</v>
      </c>
      <c r="H131">
        <v>0</v>
      </c>
      <c r="I131">
        <v>0</v>
      </c>
      <c r="J131">
        <v>0</v>
      </c>
      <c r="K131">
        <v>304</v>
      </c>
      <c r="L131">
        <v>158</v>
      </c>
      <c r="M131">
        <v>0</v>
      </c>
      <c r="N131">
        <v>353</v>
      </c>
      <c r="O131">
        <v>142</v>
      </c>
      <c r="P131">
        <v>83</v>
      </c>
      <c r="Q131">
        <v>0</v>
      </c>
      <c r="R131">
        <v>0</v>
      </c>
      <c r="S131">
        <v>0</v>
      </c>
      <c r="T131">
        <v>1040</v>
      </c>
    </row>
    <row r="132" spans="1:20">
      <c r="A132" t="s">
        <v>153</v>
      </c>
      <c r="B132">
        <v>0</v>
      </c>
      <c r="C132">
        <v>0</v>
      </c>
      <c r="D132">
        <v>1297200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69</v>
      </c>
    </row>
    <row r="133" spans="1:20">
      <c r="A133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155</v>
      </c>
      <c r="B134">
        <v>0</v>
      </c>
      <c r="C134">
        <v>694300</v>
      </c>
      <c r="D134">
        <v>12684000</v>
      </c>
      <c r="E134">
        <v>5881000</v>
      </c>
      <c r="F134">
        <v>8760000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53</v>
      </c>
      <c r="M134">
        <v>604</v>
      </c>
      <c r="N134">
        <v>224</v>
      </c>
      <c r="O134">
        <v>196</v>
      </c>
      <c r="P134">
        <v>0</v>
      </c>
      <c r="Q134">
        <v>0</v>
      </c>
      <c r="R134">
        <v>0</v>
      </c>
      <c r="S134">
        <v>0</v>
      </c>
      <c r="T134">
        <v>1077</v>
      </c>
    </row>
    <row r="135" spans="1:20">
      <c r="A135" t="s">
        <v>156</v>
      </c>
      <c r="B135">
        <v>0</v>
      </c>
      <c r="C135">
        <v>900000</v>
      </c>
      <c r="D135">
        <v>0</v>
      </c>
      <c r="E135">
        <v>4819000</v>
      </c>
      <c r="F135">
        <v>21312000</v>
      </c>
      <c r="G135">
        <v>0</v>
      </c>
      <c r="H135">
        <v>7452000</v>
      </c>
      <c r="I135">
        <v>0</v>
      </c>
      <c r="J135">
        <v>29250000</v>
      </c>
      <c r="K135">
        <v>0</v>
      </c>
      <c r="L135">
        <v>75</v>
      </c>
      <c r="M135">
        <v>0</v>
      </c>
      <c r="N135">
        <v>172</v>
      </c>
      <c r="O135">
        <v>509</v>
      </c>
      <c r="P135">
        <v>0</v>
      </c>
      <c r="Q135">
        <v>81</v>
      </c>
      <c r="R135">
        <v>0</v>
      </c>
      <c r="S135">
        <v>195</v>
      </c>
      <c r="T135">
        <v>1032</v>
      </c>
    </row>
    <row r="136" spans="1:20">
      <c r="A136" t="s">
        <v>157</v>
      </c>
      <c r="B136">
        <v>174900</v>
      </c>
      <c r="C136">
        <v>5496000</v>
      </c>
      <c r="D136">
        <v>11872200</v>
      </c>
      <c r="E136">
        <v>22371000</v>
      </c>
      <c r="F136">
        <v>57903000</v>
      </c>
      <c r="G136">
        <v>107359000</v>
      </c>
      <c r="H136">
        <v>32892000</v>
      </c>
      <c r="I136">
        <v>21736000</v>
      </c>
      <c r="J136">
        <v>95492000</v>
      </c>
      <c r="K136">
        <v>33</v>
      </c>
      <c r="L136">
        <v>469</v>
      </c>
      <c r="M136">
        <v>581</v>
      </c>
      <c r="N136">
        <v>795</v>
      </c>
      <c r="O136">
        <v>1412</v>
      </c>
      <c r="P136">
        <v>1696</v>
      </c>
      <c r="Q136">
        <v>369</v>
      </c>
      <c r="R136">
        <v>214</v>
      </c>
      <c r="S136">
        <v>358</v>
      </c>
      <c r="T136">
        <v>5927</v>
      </c>
    </row>
    <row r="137" spans="1:20">
      <c r="A137" t="s">
        <v>158</v>
      </c>
      <c r="B137">
        <v>610800</v>
      </c>
      <c r="C137">
        <v>0</v>
      </c>
      <c r="D137">
        <v>11904000</v>
      </c>
      <c r="E137">
        <v>26185800</v>
      </c>
      <c r="F137">
        <v>5495000</v>
      </c>
      <c r="G137">
        <v>3172000</v>
      </c>
      <c r="H137">
        <v>18897000</v>
      </c>
      <c r="I137">
        <v>4644000</v>
      </c>
      <c r="J137">
        <v>30734000</v>
      </c>
      <c r="K137">
        <v>78</v>
      </c>
      <c r="L137">
        <v>0</v>
      </c>
      <c r="M137">
        <v>496</v>
      </c>
      <c r="N137">
        <v>854</v>
      </c>
      <c r="O137">
        <v>157</v>
      </c>
      <c r="P137">
        <v>61</v>
      </c>
      <c r="Q137">
        <v>213</v>
      </c>
      <c r="R137">
        <v>43</v>
      </c>
      <c r="S137">
        <v>127</v>
      </c>
      <c r="T137">
        <v>2029</v>
      </c>
    </row>
    <row r="138" spans="1:20">
      <c r="A138" t="s">
        <v>159</v>
      </c>
      <c r="B138">
        <v>1066900</v>
      </c>
      <c r="C138">
        <v>0</v>
      </c>
      <c r="D138">
        <v>2220000</v>
      </c>
      <c r="E138">
        <v>5280000</v>
      </c>
      <c r="F138">
        <v>29917500</v>
      </c>
      <c r="G138">
        <v>32276000</v>
      </c>
      <c r="H138">
        <v>50268000</v>
      </c>
      <c r="I138">
        <v>16125000</v>
      </c>
      <c r="J138">
        <v>25560000</v>
      </c>
      <c r="K138">
        <v>270</v>
      </c>
      <c r="L138">
        <v>0</v>
      </c>
      <c r="M138">
        <v>148</v>
      </c>
      <c r="N138">
        <v>165</v>
      </c>
      <c r="O138">
        <v>707</v>
      </c>
      <c r="P138">
        <v>529</v>
      </c>
      <c r="Q138">
        <v>618</v>
      </c>
      <c r="R138">
        <v>129</v>
      </c>
      <c r="S138">
        <v>139</v>
      </c>
      <c r="T138">
        <v>2705</v>
      </c>
    </row>
    <row r="139" spans="1:20">
      <c r="A139" t="s">
        <v>160</v>
      </c>
      <c r="B139">
        <v>2072600</v>
      </c>
      <c r="C139">
        <v>702000</v>
      </c>
      <c r="D139">
        <v>16910400</v>
      </c>
      <c r="E139">
        <v>11806000</v>
      </c>
      <c r="F139">
        <v>19920000</v>
      </c>
      <c r="G139">
        <v>24402000</v>
      </c>
      <c r="H139">
        <v>25911000</v>
      </c>
      <c r="I139">
        <v>5800000</v>
      </c>
      <c r="J139">
        <v>5568000</v>
      </c>
      <c r="K139">
        <v>659</v>
      </c>
      <c r="L139">
        <v>54</v>
      </c>
      <c r="M139">
        <v>903</v>
      </c>
      <c r="N139">
        <v>418</v>
      </c>
      <c r="O139">
        <v>480</v>
      </c>
      <c r="P139">
        <v>418</v>
      </c>
      <c r="Q139">
        <v>312</v>
      </c>
      <c r="R139">
        <v>58</v>
      </c>
      <c r="S139">
        <v>29</v>
      </c>
      <c r="T139">
        <v>3331</v>
      </c>
    </row>
    <row r="140" spans="1:20">
      <c r="A140" t="s">
        <v>161</v>
      </c>
      <c r="B140">
        <v>1219200</v>
      </c>
      <c r="C140">
        <v>0</v>
      </c>
      <c r="D140">
        <v>0</v>
      </c>
      <c r="E140">
        <v>0</v>
      </c>
      <c r="F140">
        <v>7607000</v>
      </c>
      <c r="G140">
        <v>0</v>
      </c>
      <c r="H140">
        <v>0</v>
      </c>
      <c r="I140">
        <v>0</v>
      </c>
      <c r="J140">
        <v>0</v>
      </c>
      <c r="K140">
        <v>157</v>
      </c>
      <c r="L140">
        <v>0</v>
      </c>
      <c r="M140">
        <v>0</v>
      </c>
      <c r="N140">
        <v>0</v>
      </c>
      <c r="O140">
        <v>214</v>
      </c>
      <c r="P140">
        <v>0</v>
      </c>
      <c r="Q140">
        <v>0</v>
      </c>
      <c r="R140">
        <v>0</v>
      </c>
      <c r="S140">
        <v>0</v>
      </c>
      <c r="T140">
        <v>371</v>
      </c>
    </row>
    <row r="141" spans="1:20">
      <c r="A141" t="s">
        <v>162</v>
      </c>
      <c r="B141">
        <v>366000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122</v>
      </c>
    </row>
    <row r="142" spans="1:20">
      <c r="A142" t="s">
        <v>163</v>
      </c>
      <c r="B142">
        <v>1424200</v>
      </c>
      <c r="C142">
        <v>0</v>
      </c>
      <c r="D142">
        <v>4080000</v>
      </c>
      <c r="E142">
        <v>6450600</v>
      </c>
      <c r="F142">
        <v>23261300</v>
      </c>
      <c r="G142">
        <v>21530000</v>
      </c>
      <c r="H142">
        <v>11715000</v>
      </c>
      <c r="I142">
        <v>0</v>
      </c>
      <c r="J142">
        <v>72586000</v>
      </c>
      <c r="K142">
        <v>261</v>
      </c>
      <c r="L142">
        <v>0</v>
      </c>
      <c r="M142">
        <v>220</v>
      </c>
      <c r="N142">
        <v>203</v>
      </c>
      <c r="O142">
        <v>525</v>
      </c>
      <c r="P142">
        <v>383</v>
      </c>
      <c r="Q142">
        <v>142</v>
      </c>
      <c r="R142">
        <v>0</v>
      </c>
      <c r="S142">
        <v>316</v>
      </c>
      <c r="T142">
        <v>2050</v>
      </c>
    </row>
    <row r="143" spans="1:20">
      <c r="A143" t="s">
        <v>164</v>
      </c>
      <c r="B143">
        <v>556800</v>
      </c>
      <c r="C143">
        <v>0</v>
      </c>
      <c r="D143">
        <v>8609000</v>
      </c>
      <c r="E143">
        <v>7888000</v>
      </c>
      <c r="F143">
        <v>0</v>
      </c>
      <c r="G143">
        <v>13000000</v>
      </c>
      <c r="H143">
        <v>8428000</v>
      </c>
      <c r="I143">
        <v>48400000</v>
      </c>
      <c r="J143">
        <v>0</v>
      </c>
      <c r="K143">
        <v>131</v>
      </c>
      <c r="L143">
        <v>0</v>
      </c>
      <c r="M143">
        <v>404</v>
      </c>
      <c r="N143">
        <v>242</v>
      </c>
      <c r="O143">
        <v>0</v>
      </c>
      <c r="P143">
        <v>260</v>
      </c>
      <c r="Q143">
        <v>86</v>
      </c>
      <c r="R143">
        <v>484</v>
      </c>
      <c r="S143">
        <v>0</v>
      </c>
      <c r="T143">
        <v>1607</v>
      </c>
    </row>
    <row r="144" spans="1:20">
      <c r="A144" t="s">
        <v>165</v>
      </c>
      <c r="B144">
        <v>1146000</v>
      </c>
      <c r="C144">
        <v>2141800</v>
      </c>
      <c r="D144">
        <v>3268000</v>
      </c>
      <c r="E144">
        <v>10601000</v>
      </c>
      <c r="F144">
        <v>54009000</v>
      </c>
      <c r="G144">
        <v>72561000</v>
      </c>
      <c r="H144">
        <v>115071000</v>
      </c>
      <c r="I144">
        <v>162711000</v>
      </c>
      <c r="J144">
        <v>146896000</v>
      </c>
      <c r="K144">
        <v>191</v>
      </c>
      <c r="L144">
        <v>186</v>
      </c>
      <c r="M144">
        <v>214</v>
      </c>
      <c r="N144">
        <v>340</v>
      </c>
      <c r="O144">
        <v>1272</v>
      </c>
      <c r="P144">
        <v>1215</v>
      </c>
      <c r="Q144">
        <v>1342</v>
      </c>
      <c r="R144">
        <v>1412</v>
      </c>
      <c r="S144">
        <v>738</v>
      </c>
      <c r="T144">
        <v>6910</v>
      </c>
    </row>
    <row r="145" spans="1:20">
      <c r="A145" t="s">
        <v>166</v>
      </c>
      <c r="B145">
        <v>0</v>
      </c>
      <c r="C145">
        <v>0</v>
      </c>
      <c r="D145">
        <v>0</v>
      </c>
      <c r="E145">
        <v>6925000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277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277</v>
      </c>
    </row>
    <row r="146" spans="1:20">
      <c r="A146" t="s">
        <v>167</v>
      </c>
      <c r="B146">
        <v>5234100</v>
      </c>
      <c r="C146">
        <v>3027000</v>
      </c>
      <c r="D146">
        <v>6038500</v>
      </c>
      <c r="E146">
        <v>6990600</v>
      </c>
      <c r="F146">
        <v>27474000</v>
      </c>
      <c r="G146">
        <v>81999000</v>
      </c>
      <c r="H146">
        <v>112468000</v>
      </c>
      <c r="I146">
        <v>197665000</v>
      </c>
      <c r="J146">
        <v>113096000</v>
      </c>
      <c r="K146">
        <v>811</v>
      </c>
      <c r="L146">
        <v>289</v>
      </c>
      <c r="M146">
        <v>279</v>
      </c>
      <c r="N146">
        <v>238</v>
      </c>
      <c r="O146">
        <v>652</v>
      </c>
      <c r="P146">
        <v>1352</v>
      </c>
      <c r="Q146">
        <v>1309</v>
      </c>
      <c r="R146">
        <v>1697</v>
      </c>
      <c r="S146">
        <v>310</v>
      </c>
      <c r="T146">
        <v>6937</v>
      </c>
    </row>
    <row r="147" spans="1:20">
      <c r="A147" t="s">
        <v>168</v>
      </c>
      <c r="B147">
        <v>0</v>
      </c>
      <c r="C147">
        <v>1696500</v>
      </c>
      <c r="D147">
        <v>4812000</v>
      </c>
      <c r="E147">
        <v>4389600</v>
      </c>
      <c r="F147">
        <v>4220000</v>
      </c>
      <c r="G147">
        <v>76726000</v>
      </c>
      <c r="H147">
        <v>19589000</v>
      </c>
      <c r="I147">
        <v>85018000</v>
      </c>
      <c r="J147">
        <v>0</v>
      </c>
      <c r="K147">
        <v>0</v>
      </c>
      <c r="L147">
        <v>117</v>
      </c>
      <c r="M147">
        <v>223</v>
      </c>
      <c r="N147">
        <v>151</v>
      </c>
      <c r="O147">
        <v>98</v>
      </c>
      <c r="P147">
        <v>1216</v>
      </c>
      <c r="Q147">
        <v>231</v>
      </c>
      <c r="R147">
        <v>736</v>
      </c>
      <c r="S147">
        <v>0</v>
      </c>
      <c r="T147">
        <v>2772</v>
      </c>
    </row>
    <row r="148" spans="1:20">
      <c r="A148" t="s">
        <v>169</v>
      </c>
      <c r="B148">
        <v>0</v>
      </c>
      <c r="C148">
        <v>0</v>
      </c>
      <c r="D148">
        <v>0</v>
      </c>
      <c r="E148">
        <v>3625000</v>
      </c>
      <c r="F148">
        <v>4260000</v>
      </c>
      <c r="G148">
        <v>25054000</v>
      </c>
      <c r="H148">
        <v>21362000</v>
      </c>
      <c r="I148">
        <v>41775000</v>
      </c>
      <c r="J148">
        <v>22770000</v>
      </c>
      <c r="K148">
        <v>0</v>
      </c>
      <c r="L148">
        <v>0</v>
      </c>
      <c r="M148">
        <v>0</v>
      </c>
      <c r="N148">
        <v>145</v>
      </c>
      <c r="O148">
        <v>120</v>
      </c>
      <c r="P148">
        <v>391</v>
      </c>
      <c r="Q148">
        <v>263</v>
      </c>
      <c r="R148">
        <v>340</v>
      </c>
      <c r="S148">
        <v>115</v>
      </c>
      <c r="T148">
        <v>1374</v>
      </c>
    </row>
    <row r="149" spans="1:20">
      <c r="A149" t="s">
        <v>170</v>
      </c>
      <c r="B149">
        <v>1830400</v>
      </c>
      <c r="C149">
        <v>1549600</v>
      </c>
      <c r="D149">
        <v>1880000</v>
      </c>
      <c r="E149">
        <v>6200000</v>
      </c>
      <c r="F149">
        <v>2720000</v>
      </c>
      <c r="G149">
        <v>5040000</v>
      </c>
      <c r="H149">
        <v>0</v>
      </c>
      <c r="I149">
        <v>9300000</v>
      </c>
      <c r="J149">
        <v>29748000</v>
      </c>
      <c r="K149">
        <v>286</v>
      </c>
      <c r="L149">
        <v>112</v>
      </c>
      <c r="M149">
        <v>94</v>
      </c>
      <c r="N149">
        <v>248</v>
      </c>
      <c r="O149">
        <v>68</v>
      </c>
      <c r="P149">
        <v>84</v>
      </c>
      <c r="Q149">
        <v>0</v>
      </c>
      <c r="R149">
        <v>93</v>
      </c>
      <c r="S149">
        <v>74</v>
      </c>
      <c r="T149">
        <v>1059</v>
      </c>
    </row>
    <row r="150" spans="1:20">
      <c r="A150" t="s">
        <v>171</v>
      </c>
      <c r="B150">
        <v>71000</v>
      </c>
      <c r="C150">
        <v>2939000</v>
      </c>
      <c r="D150">
        <v>5736000</v>
      </c>
      <c r="E150">
        <v>8649500</v>
      </c>
      <c r="F150">
        <v>0</v>
      </c>
      <c r="G150">
        <v>0</v>
      </c>
      <c r="H150">
        <v>31816000</v>
      </c>
      <c r="I150">
        <v>0</v>
      </c>
      <c r="J150">
        <v>18894000</v>
      </c>
      <c r="K150">
        <v>71</v>
      </c>
      <c r="L150">
        <v>250</v>
      </c>
      <c r="M150">
        <v>309</v>
      </c>
      <c r="N150">
        <v>289</v>
      </c>
      <c r="O150">
        <v>0</v>
      </c>
      <c r="P150">
        <v>0</v>
      </c>
      <c r="Q150">
        <v>361</v>
      </c>
      <c r="R150">
        <v>0</v>
      </c>
      <c r="S150">
        <v>94</v>
      </c>
      <c r="T150">
        <v>1374</v>
      </c>
    </row>
    <row r="151" spans="1:20">
      <c r="A151" t="s">
        <v>172</v>
      </c>
      <c r="B151">
        <v>1594600</v>
      </c>
      <c r="C151">
        <v>1570700</v>
      </c>
      <c r="D151">
        <v>0</v>
      </c>
      <c r="E151">
        <v>1644800</v>
      </c>
      <c r="F151">
        <v>5537000</v>
      </c>
      <c r="G151">
        <v>4620000</v>
      </c>
      <c r="H151">
        <v>0</v>
      </c>
      <c r="I151">
        <v>11544000</v>
      </c>
      <c r="J151">
        <v>0</v>
      </c>
      <c r="K151">
        <v>1320</v>
      </c>
      <c r="L151">
        <v>139</v>
      </c>
      <c r="M151">
        <v>0</v>
      </c>
      <c r="N151">
        <v>64</v>
      </c>
      <c r="O151">
        <v>141</v>
      </c>
      <c r="P151">
        <v>66</v>
      </c>
      <c r="Q151">
        <v>0</v>
      </c>
      <c r="R151">
        <v>111</v>
      </c>
      <c r="S151">
        <v>0</v>
      </c>
      <c r="T151">
        <v>1841</v>
      </c>
    </row>
    <row r="152" spans="1:20">
      <c r="A152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5490000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61</v>
      </c>
      <c r="R152">
        <v>0</v>
      </c>
      <c r="S152">
        <v>0</v>
      </c>
      <c r="T152">
        <v>61</v>
      </c>
    </row>
    <row r="153" spans="1:20">
      <c r="A153" t="s">
        <v>174</v>
      </c>
      <c r="B153">
        <v>1897800</v>
      </c>
      <c r="C153">
        <v>0</v>
      </c>
      <c r="D153">
        <v>2942000</v>
      </c>
      <c r="E153">
        <v>13940000</v>
      </c>
      <c r="F153">
        <v>25884500</v>
      </c>
      <c r="G153">
        <v>0</v>
      </c>
      <c r="H153">
        <v>0</v>
      </c>
      <c r="I153">
        <v>45576000</v>
      </c>
      <c r="J153">
        <v>0</v>
      </c>
      <c r="K153">
        <v>685</v>
      </c>
      <c r="L153">
        <v>0</v>
      </c>
      <c r="M153">
        <v>164</v>
      </c>
      <c r="N153">
        <v>519</v>
      </c>
      <c r="O153">
        <v>649</v>
      </c>
      <c r="P153">
        <v>0</v>
      </c>
      <c r="Q153">
        <v>0</v>
      </c>
      <c r="R153">
        <v>368</v>
      </c>
      <c r="S153">
        <v>0</v>
      </c>
      <c r="T153">
        <v>2385</v>
      </c>
    </row>
    <row r="154" spans="1:20">
      <c r="A154" t="s">
        <v>175</v>
      </c>
      <c r="B154">
        <v>2613050</v>
      </c>
      <c r="C154">
        <v>4585800</v>
      </c>
      <c r="D154">
        <v>19328600</v>
      </c>
      <c r="E154">
        <v>36956900</v>
      </c>
      <c r="F154">
        <v>17112000</v>
      </c>
      <c r="G154">
        <v>37692000</v>
      </c>
      <c r="H154">
        <v>0</v>
      </c>
      <c r="I154">
        <v>0</v>
      </c>
      <c r="J154">
        <v>0</v>
      </c>
      <c r="K154">
        <v>711</v>
      </c>
      <c r="L154">
        <v>453</v>
      </c>
      <c r="M154">
        <v>972</v>
      </c>
      <c r="N154">
        <v>1262</v>
      </c>
      <c r="O154">
        <v>440</v>
      </c>
      <c r="P154">
        <v>698</v>
      </c>
      <c r="Q154">
        <v>0</v>
      </c>
      <c r="R154">
        <v>0</v>
      </c>
      <c r="S154">
        <v>0</v>
      </c>
      <c r="T154">
        <v>4536</v>
      </c>
    </row>
    <row r="155" spans="1:20">
      <c r="A155" t="s">
        <v>176</v>
      </c>
      <c r="B155">
        <v>4224000</v>
      </c>
      <c r="C155">
        <v>1120000</v>
      </c>
      <c r="D155">
        <v>2952000</v>
      </c>
      <c r="E155">
        <v>5578000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531</v>
      </c>
      <c r="L155">
        <v>112</v>
      </c>
      <c r="M155">
        <v>164</v>
      </c>
      <c r="N155">
        <v>191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998</v>
      </c>
    </row>
    <row r="156" spans="1:20">
      <c r="A156" t="s">
        <v>177</v>
      </c>
      <c r="B156">
        <v>1952200</v>
      </c>
      <c r="C156">
        <v>3085200</v>
      </c>
      <c r="D156">
        <v>21901600</v>
      </c>
      <c r="E156">
        <v>8547600</v>
      </c>
      <c r="F156">
        <v>8179300</v>
      </c>
      <c r="G156">
        <v>5766000</v>
      </c>
      <c r="H156">
        <v>39346000</v>
      </c>
      <c r="I156">
        <v>17423000</v>
      </c>
      <c r="J156">
        <v>0</v>
      </c>
      <c r="K156">
        <v>290</v>
      </c>
      <c r="L156">
        <v>254</v>
      </c>
      <c r="M156">
        <v>1100</v>
      </c>
      <c r="N156">
        <v>318</v>
      </c>
      <c r="O156">
        <v>201</v>
      </c>
      <c r="P156">
        <v>93</v>
      </c>
      <c r="Q156">
        <v>494</v>
      </c>
      <c r="R156">
        <v>131</v>
      </c>
      <c r="S156">
        <v>0</v>
      </c>
      <c r="T156">
        <v>2881</v>
      </c>
    </row>
    <row r="157" spans="1:20">
      <c r="A157" t="s">
        <v>178</v>
      </c>
      <c r="B157">
        <v>3561700</v>
      </c>
      <c r="C157">
        <v>1862000</v>
      </c>
      <c r="D157">
        <v>5472000</v>
      </c>
      <c r="E157">
        <v>20881000</v>
      </c>
      <c r="F157">
        <v>27266000</v>
      </c>
      <c r="G157">
        <v>6084000</v>
      </c>
      <c r="H157">
        <v>19890000</v>
      </c>
      <c r="I157">
        <v>0</v>
      </c>
      <c r="J157">
        <v>0</v>
      </c>
      <c r="K157">
        <v>673</v>
      </c>
      <c r="L157">
        <v>133</v>
      </c>
      <c r="M157">
        <v>276</v>
      </c>
      <c r="N157">
        <v>777</v>
      </c>
      <c r="O157">
        <v>663</v>
      </c>
      <c r="P157">
        <v>117</v>
      </c>
      <c r="Q157">
        <v>234</v>
      </c>
      <c r="R157">
        <v>0</v>
      </c>
      <c r="S157">
        <v>0</v>
      </c>
      <c r="T157">
        <v>2873</v>
      </c>
    </row>
    <row r="158" spans="1:20">
      <c r="A158" t="s">
        <v>179</v>
      </c>
      <c r="B158">
        <v>6419200</v>
      </c>
      <c r="C158">
        <v>6016000</v>
      </c>
      <c r="D158">
        <v>12233800</v>
      </c>
      <c r="E158">
        <v>15295000</v>
      </c>
      <c r="F158">
        <v>4992000</v>
      </c>
      <c r="G158">
        <v>5920000</v>
      </c>
      <c r="H158">
        <v>0</v>
      </c>
      <c r="I158">
        <v>0</v>
      </c>
      <c r="J158">
        <v>0</v>
      </c>
      <c r="K158">
        <v>1379</v>
      </c>
      <c r="L158">
        <v>568</v>
      </c>
      <c r="M158">
        <v>601</v>
      </c>
      <c r="N158">
        <v>607</v>
      </c>
      <c r="O158">
        <v>104</v>
      </c>
      <c r="P158">
        <v>110</v>
      </c>
      <c r="Q158">
        <v>0</v>
      </c>
      <c r="R158">
        <v>0</v>
      </c>
      <c r="S158">
        <v>0</v>
      </c>
      <c r="T158">
        <v>3369</v>
      </c>
    </row>
    <row r="159" spans="1:20">
      <c r="A159" t="s">
        <v>180</v>
      </c>
      <c r="B159">
        <v>806000</v>
      </c>
      <c r="C159">
        <v>0</v>
      </c>
      <c r="D159">
        <v>2592000</v>
      </c>
      <c r="E159">
        <v>9182000</v>
      </c>
      <c r="F159">
        <v>5895000</v>
      </c>
      <c r="G159">
        <v>11800000</v>
      </c>
      <c r="H159">
        <v>0</v>
      </c>
      <c r="I159">
        <v>0</v>
      </c>
      <c r="J159">
        <v>0</v>
      </c>
      <c r="K159">
        <v>293</v>
      </c>
      <c r="L159">
        <v>0</v>
      </c>
      <c r="M159">
        <v>108</v>
      </c>
      <c r="N159">
        <v>302</v>
      </c>
      <c r="O159">
        <v>131</v>
      </c>
      <c r="P159">
        <v>202</v>
      </c>
      <c r="Q159">
        <v>0</v>
      </c>
      <c r="R159">
        <v>0</v>
      </c>
      <c r="S159">
        <v>0</v>
      </c>
      <c r="T159">
        <v>1036</v>
      </c>
    </row>
    <row r="160" spans="1:20">
      <c r="A160" t="s">
        <v>181</v>
      </c>
      <c r="B160">
        <v>590500</v>
      </c>
      <c r="C160">
        <v>3300000</v>
      </c>
      <c r="D160">
        <v>6194400</v>
      </c>
      <c r="E160">
        <v>0</v>
      </c>
      <c r="F160">
        <v>19697000</v>
      </c>
      <c r="G160">
        <v>6000000</v>
      </c>
      <c r="H160">
        <v>0</v>
      </c>
      <c r="I160">
        <v>0</v>
      </c>
      <c r="J160">
        <v>0</v>
      </c>
      <c r="K160">
        <v>188</v>
      </c>
      <c r="L160">
        <v>275</v>
      </c>
      <c r="M160">
        <v>375</v>
      </c>
      <c r="N160">
        <v>0</v>
      </c>
      <c r="O160">
        <v>455</v>
      </c>
      <c r="P160">
        <v>100</v>
      </c>
      <c r="Q160">
        <v>0</v>
      </c>
      <c r="R160">
        <v>0</v>
      </c>
      <c r="S160">
        <v>0</v>
      </c>
      <c r="T160">
        <v>1393</v>
      </c>
    </row>
    <row r="161" spans="1:20">
      <c r="A161" t="s">
        <v>182</v>
      </c>
      <c r="B161">
        <v>14865130</v>
      </c>
      <c r="C161">
        <v>26314700</v>
      </c>
      <c r="D161">
        <v>49869300</v>
      </c>
      <c r="E161">
        <v>108101100</v>
      </c>
      <c r="F161">
        <v>243959000</v>
      </c>
      <c r="G161">
        <v>162210000</v>
      </c>
      <c r="H161">
        <v>58161000</v>
      </c>
      <c r="I161">
        <v>45403000</v>
      </c>
      <c r="J161">
        <v>0</v>
      </c>
      <c r="K161">
        <v>3266</v>
      </c>
      <c r="L161">
        <v>2101</v>
      </c>
      <c r="M161">
        <v>2694</v>
      </c>
      <c r="N161">
        <v>3728</v>
      </c>
      <c r="O161">
        <v>5927</v>
      </c>
      <c r="P161">
        <v>2807</v>
      </c>
      <c r="Q161">
        <v>697</v>
      </c>
      <c r="R161">
        <v>392</v>
      </c>
      <c r="S161">
        <v>0</v>
      </c>
      <c r="T161">
        <v>21612</v>
      </c>
    </row>
    <row r="162" spans="1:20">
      <c r="A162" t="s">
        <v>183</v>
      </c>
      <c r="B162">
        <v>6552600</v>
      </c>
      <c r="C162">
        <v>0</v>
      </c>
      <c r="D162">
        <v>7445600</v>
      </c>
      <c r="E162">
        <v>13914200</v>
      </c>
      <c r="F162">
        <v>35519700</v>
      </c>
      <c r="G162">
        <v>57872000</v>
      </c>
      <c r="H162">
        <v>54288000</v>
      </c>
      <c r="I162">
        <v>103680000</v>
      </c>
      <c r="J162">
        <v>36300000</v>
      </c>
      <c r="K162">
        <v>1571</v>
      </c>
      <c r="L162">
        <v>0</v>
      </c>
      <c r="M162">
        <v>363</v>
      </c>
      <c r="N162">
        <v>478</v>
      </c>
      <c r="O162">
        <v>845</v>
      </c>
      <c r="P162">
        <v>982</v>
      </c>
      <c r="Q162">
        <v>655</v>
      </c>
      <c r="R162">
        <v>937</v>
      </c>
      <c r="S162">
        <v>213</v>
      </c>
      <c r="T162">
        <v>6044</v>
      </c>
    </row>
    <row r="163" spans="1:20">
      <c r="A163" t="s">
        <v>184</v>
      </c>
      <c r="B163">
        <v>0</v>
      </c>
      <c r="C163">
        <v>2378000</v>
      </c>
      <c r="D163">
        <v>1664000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164</v>
      </c>
      <c r="M163">
        <v>104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268</v>
      </c>
    </row>
    <row r="164" spans="1:20">
      <c r="A164" t="s">
        <v>185</v>
      </c>
      <c r="B164">
        <v>1153200</v>
      </c>
      <c r="C164">
        <v>3233000</v>
      </c>
      <c r="D164">
        <v>3942400</v>
      </c>
      <c r="E164">
        <v>0</v>
      </c>
      <c r="F164">
        <v>7753000</v>
      </c>
      <c r="G164">
        <v>10237000</v>
      </c>
      <c r="H164">
        <v>0</v>
      </c>
      <c r="I164">
        <v>0</v>
      </c>
      <c r="J164">
        <v>97284000</v>
      </c>
      <c r="K164">
        <v>411</v>
      </c>
      <c r="L164">
        <v>276</v>
      </c>
      <c r="M164">
        <v>203</v>
      </c>
      <c r="N164">
        <v>0</v>
      </c>
      <c r="O164">
        <v>213</v>
      </c>
      <c r="P164">
        <v>203</v>
      </c>
      <c r="Q164">
        <v>0</v>
      </c>
      <c r="R164">
        <v>0</v>
      </c>
      <c r="S164">
        <v>242</v>
      </c>
      <c r="T164">
        <v>1548</v>
      </c>
    </row>
    <row r="165" spans="1:20">
      <c r="A165" t="s">
        <v>186</v>
      </c>
      <c r="B165">
        <v>2238700</v>
      </c>
      <c r="C165">
        <v>3464900</v>
      </c>
      <c r="D165">
        <v>1703400</v>
      </c>
      <c r="E165">
        <v>33264200</v>
      </c>
      <c r="F165">
        <v>19645200</v>
      </c>
      <c r="G165">
        <v>4148000</v>
      </c>
      <c r="H165">
        <v>24188000</v>
      </c>
      <c r="I165">
        <v>15128000</v>
      </c>
      <c r="J165">
        <v>249040000</v>
      </c>
      <c r="K165">
        <v>403</v>
      </c>
      <c r="L165">
        <v>324</v>
      </c>
      <c r="M165">
        <v>100</v>
      </c>
      <c r="N165">
        <v>1171</v>
      </c>
      <c r="O165">
        <v>511</v>
      </c>
      <c r="P165">
        <v>61</v>
      </c>
      <c r="Q165">
        <v>304</v>
      </c>
      <c r="R165">
        <v>143</v>
      </c>
      <c r="S165">
        <v>708</v>
      </c>
      <c r="T165">
        <v>3725</v>
      </c>
    </row>
    <row r="166" spans="1:20">
      <c r="A166" t="s">
        <v>187</v>
      </c>
      <c r="B166">
        <v>740000</v>
      </c>
      <c r="C166">
        <v>1992000</v>
      </c>
      <c r="D166">
        <v>8711600</v>
      </c>
      <c r="E166">
        <v>6060000</v>
      </c>
      <c r="F166">
        <v>28261000</v>
      </c>
      <c r="G166">
        <v>3800000</v>
      </c>
      <c r="H166">
        <v>0</v>
      </c>
      <c r="I166">
        <v>11685000</v>
      </c>
      <c r="J166">
        <v>18430000</v>
      </c>
      <c r="K166">
        <v>158</v>
      </c>
      <c r="L166">
        <v>166</v>
      </c>
      <c r="M166">
        <v>471</v>
      </c>
      <c r="N166">
        <v>202</v>
      </c>
      <c r="O166">
        <v>713</v>
      </c>
      <c r="P166">
        <v>76</v>
      </c>
      <c r="Q166">
        <v>0</v>
      </c>
      <c r="R166">
        <v>95</v>
      </c>
      <c r="S166">
        <v>97</v>
      </c>
      <c r="T166">
        <v>1978</v>
      </c>
    </row>
    <row r="167" spans="1:20">
      <c r="A167" t="s">
        <v>188</v>
      </c>
      <c r="B167">
        <v>552300</v>
      </c>
      <c r="C167">
        <v>1920000</v>
      </c>
      <c r="D167">
        <v>0</v>
      </c>
      <c r="E167">
        <v>2108000</v>
      </c>
      <c r="F167">
        <v>0</v>
      </c>
      <c r="G167">
        <v>0</v>
      </c>
      <c r="H167">
        <v>0</v>
      </c>
      <c r="I167">
        <v>0</v>
      </c>
      <c r="J167">
        <v>23600000</v>
      </c>
      <c r="K167">
        <v>213</v>
      </c>
      <c r="L167">
        <v>160</v>
      </c>
      <c r="M167">
        <v>0</v>
      </c>
      <c r="N167">
        <v>68</v>
      </c>
      <c r="O167">
        <v>0</v>
      </c>
      <c r="P167">
        <v>0</v>
      </c>
      <c r="Q167">
        <v>0</v>
      </c>
      <c r="R167">
        <v>0</v>
      </c>
      <c r="S167">
        <v>118</v>
      </c>
      <c r="T167">
        <v>559</v>
      </c>
    </row>
    <row r="168" spans="1:20">
      <c r="A168" t="s">
        <v>189</v>
      </c>
      <c r="B168">
        <v>0</v>
      </c>
      <c r="C168">
        <v>0</v>
      </c>
      <c r="D168">
        <v>0</v>
      </c>
      <c r="E168">
        <v>0</v>
      </c>
      <c r="F168">
        <v>3927000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105</v>
      </c>
      <c r="P168">
        <v>0</v>
      </c>
      <c r="Q168">
        <v>0</v>
      </c>
      <c r="R168">
        <v>0</v>
      </c>
      <c r="S168">
        <v>0</v>
      </c>
      <c r="T168">
        <v>105</v>
      </c>
    </row>
    <row r="169" spans="1:20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4290000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66</v>
      </c>
      <c r="Q169">
        <v>0</v>
      </c>
      <c r="R169">
        <v>0</v>
      </c>
      <c r="S169">
        <v>0</v>
      </c>
      <c r="T169">
        <v>66</v>
      </c>
    </row>
    <row r="170" spans="1:20">
      <c r="A170" t="s">
        <v>191</v>
      </c>
      <c r="B170">
        <v>914000</v>
      </c>
      <c r="C170">
        <v>580000</v>
      </c>
      <c r="D170">
        <v>8799000</v>
      </c>
      <c r="E170">
        <v>21789000</v>
      </c>
      <c r="F170">
        <v>34511300</v>
      </c>
      <c r="G170">
        <v>16921000</v>
      </c>
      <c r="H170">
        <v>17191000</v>
      </c>
      <c r="I170">
        <v>9375000</v>
      </c>
      <c r="J170">
        <v>21275000</v>
      </c>
      <c r="K170">
        <v>253</v>
      </c>
      <c r="L170">
        <v>58</v>
      </c>
      <c r="M170">
        <v>427</v>
      </c>
      <c r="N170">
        <v>809</v>
      </c>
      <c r="O170">
        <v>807</v>
      </c>
      <c r="P170">
        <v>281</v>
      </c>
      <c r="Q170">
        <v>219</v>
      </c>
      <c r="R170">
        <v>75</v>
      </c>
      <c r="S170">
        <v>115</v>
      </c>
      <c r="T170">
        <v>3044</v>
      </c>
    </row>
    <row r="171" spans="1:20">
      <c r="A171" t="s">
        <v>192</v>
      </c>
      <c r="B171">
        <v>1628100</v>
      </c>
      <c r="C171">
        <v>3163100</v>
      </c>
      <c r="D171">
        <v>11736000</v>
      </c>
      <c r="E171">
        <v>9410800</v>
      </c>
      <c r="F171">
        <v>21317200</v>
      </c>
      <c r="G171">
        <v>14196000</v>
      </c>
      <c r="H171">
        <v>0</v>
      </c>
      <c r="I171">
        <v>4452000</v>
      </c>
      <c r="J171">
        <v>0</v>
      </c>
      <c r="K171">
        <v>408</v>
      </c>
      <c r="L171">
        <v>279</v>
      </c>
      <c r="M171">
        <v>529</v>
      </c>
      <c r="N171">
        <v>345</v>
      </c>
      <c r="O171">
        <v>514</v>
      </c>
      <c r="P171">
        <v>213</v>
      </c>
      <c r="Q171">
        <v>0</v>
      </c>
      <c r="R171">
        <v>42</v>
      </c>
      <c r="S171">
        <v>0</v>
      </c>
      <c r="T171">
        <v>2330</v>
      </c>
    </row>
    <row r="172" spans="1:20">
      <c r="A172" t="s">
        <v>193</v>
      </c>
      <c r="B172">
        <v>1314000</v>
      </c>
      <c r="C172">
        <v>1356800</v>
      </c>
      <c r="D172">
        <v>10878000</v>
      </c>
      <c r="E172">
        <v>14791900</v>
      </c>
      <c r="F172">
        <v>0</v>
      </c>
      <c r="G172">
        <v>39975000</v>
      </c>
      <c r="H172">
        <v>10004000</v>
      </c>
      <c r="I172">
        <v>9620000</v>
      </c>
      <c r="J172">
        <v>0</v>
      </c>
      <c r="K172">
        <v>186</v>
      </c>
      <c r="L172">
        <v>128</v>
      </c>
      <c r="M172">
        <v>520</v>
      </c>
      <c r="N172">
        <v>514</v>
      </c>
      <c r="O172">
        <v>0</v>
      </c>
      <c r="P172">
        <v>739</v>
      </c>
      <c r="Q172">
        <v>122</v>
      </c>
      <c r="R172">
        <v>74</v>
      </c>
      <c r="S172">
        <v>0</v>
      </c>
      <c r="T172">
        <v>2283</v>
      </c>
    </row>
    <row r="173" spans="1:20">
      <c r="A173" t="s">
        <v>194</v>
      </c>
      <c r="B173">
        <v>3595800</v>
      </c>
      <c r="C173">
        <v>8053000</v>
      </c>
      <c r="D173">
        <v>29733800</v>
      </c>
      <c r="E173">
        <v>39776200</v>
      </c>
      <c r="F173">
        <v>116826600</v>
      </c>
      <c r="G173">
        <v>107160000</v>
      </c>
      <c r="H173">
        <v>125251000</v>
      </c>
      <c r="I173">
        <v>69818000</v>
      </c>
      <c r="J173">
        <v>10400000</v>
      </c>
      <c r="K173">
        <v>870</v>
      </c>
      <c r="L173">
        <v>694</v>
      </c>
      <c r="M173">
        <v>1458</v>
      </c>
      <c r="N173">
        <v>1339</v>
      </c>
      <c r="O173">
        <v>2780</v>
      </c>
      <c r="P173">
        <v>1811</v>
      </c>
      <c r="Q173">
        <v>1530</v>
      </c>
      <c r="R173">
        <v>616</v>
      </c>
      <c r="S173">
        <v>65</v>
      </c>
      <c r="T173">
        <v>11163</v>
      </c>
    </row>
    <row r="174" spans="1:20">
      <c r="A174" t="s">
        <v>195</v>
      </c>
      <c r="B174">
        <v>2863700</v>
      </c>
      <c r="C174">
        <v>7350600</v>
      </c>
      <c r="D174">
        <v>30074800</v>
      </c>
      <c r="E174">
        <v>25196600</v>
      </c>
      <c r="F174">
        <v>7958000</v>
      </c>
      <c r="G174">
        <v>19362000</v>
      </c>
      <c r="H174">
        <v>33374000</v>
      </c>
      <c r="I174">
        <v>0</v>
      </c>
      <c r="J174">
        <v>0</v>
      </c>
      <c r="K174">
        <v>581</v>
      </c>
      <c r="L174">
        <v>687</v>
      </c>
      <c r="M174">
        <v>1503</v>
      </c>
      <c r="N174">
        <v>833</v>
      </c>
      <c r="O174">
        <v>223</v>
      </c>
      <c r="P174">
        <v>361</v>
      </c>
      <c r="Q174">
        <v>407</v>
      </c>
      <c r="R174">
        <v>0</v>
      </c>
      <c r="S174">
        <v>0</v>
      </c>
      <c r="T174">
        <v>4595</v>
      </c>
    </row>
    <row r="175" spans="1:20">
      <c r="A175" t="s">
        <v>196</v>
      </c>
      <c r="B175">
        <v>1528600</v>
      </c>
      <c r="C175">
        <v>1152000</v>
      </c>
      <c r="D175">
        <v>7031000</v>
      </c>
      <c r="E175">
        <v>0</v>
      </c>
      <c r="F175">
        <v>10134000</v>
      </c>
      <c r="G175">
        <v>4838000</v>
      </c>
      <c r="H175">
        <v>0</v>
      </c>
      <c r="I175">
        <v>0</v>
      </c>
      <c r="J175">
        <v>0</v>
      </c>
      <c r="K175">
        <v>209</v>
      </c>
      <c r="L175">
        <v>96</v>
      </c>
      <c r="M175">
        <v>378</v>
      </c>
      <c r="N175">
        <v>0</v>
      </c>
      <c r="O175">
        <v>253</v>
      </c>
      <c r="P175">
        <v>82</v>
      </c>
      <c r="Q175">
        <v>0</v>
      </c>
      <c r="R175">
        <v>0</v>
      </c>
      <c r="S175">
        <v>0</v>
      </c>
      <c r="T175">
        <v>1018</v>
      </c>
    </row>
    <row r="176" spans="1:20">
      <c r="A176" t="s">
        <v>197</v>
      </c>
      <c r="B176">
        <v>892800</v>
      </c>
      <c r="C176">
        <v>5863400</v>
      </c>
      <c r="D176">
        <v>5876000</v>
      </c>
      <c r="E176">
        <v>8993200</v>
      </c>
      <c r="F176">
        <v>28692000</v>
      </c>
      <c r="G176">
        <v>33153000</v>
      </c>
      <c r="H176">
        <v>13965000</v>
      </c>
      <c r="I176">
        <v>9870000</v>
      </c>
      <c r="J176">
        <v>17850000</v>
      </c>
      <c r="K176">
        <v>132</v>
      </c>
      <c r="L176">
        <v>437</v>
      </c>
      <c r="M176">
        <v>292</v>
      </c>
      <c r="N176">
        <v>297</v>
      </c>
      <c r="O176">
        <v>724</v>
      </c>
      <c r="P176">
        <v>579</v>
      </c>
      <c r="Q176">
        <v>150</v>
      </c>
      <c r="R176">
        <v>94</v>
      </c>
      <c r="S176">
        <v>119</v>
      </c>
      <c r="T176">
        <v>2824</v>
      </c>
    </row>
    <row r="177" spans="1:20">
      <c r="A177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12060000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134</v>
      </c>
      <c r="R177">
        <v>0</v>
      </c>
      <c r="S177">
        <v>0</v>
      </c>
      <c r="T177">
        <v>134</v>
      </c>
    </row>
    <row r="178" spans="1:20">
      <c r="A178" t="s">
        <v>199</v>
      </c>
      <c r="B178">
        <v>384000</v>
      </c>
      <c r="C178">
        <v>0</v>
      </c>
      <c r="D178">
        <v>5568000</v>
      </c>
      <c r="E178">
        <v>0</v>
      </c>
      <c r="F178">
        <v>2262400</v>
      </c>
      <c r="G178">
        <v>0</v>
      </c>
      <c r="H178">
        <v>0</v>
      </c>
      <c r="I178">
        <v>0</v>
      </c>
      <c r="J178">
        <v>0</v>
      </c>
      <c r="K178">
        <v>240</v>
      </c>
      <c r="L178">
        <v>0</v>
      </c>
      <c r="M178">
        <v>232</v>
      </c>
      <c r="N178">
        <v>0</v>
      </c>
      <c r="O178">
        <v>56</v>
      </c>
      <c r="P178">
        <v>0</v>
      </c>
      <c r="Q178">
        <v>0</v>
      </c>
      <c r="R178">
        <v>0</v>
      </c>
      <c r="S178">
        <v>0</v>
      </c>
      <c r="T178">
        <v>528</v>
      </c>
    </row>
    <row r="179" spans="1:20">
      <c r="A179" t="s">
        <v>200</v>
      </c>
      <c r="B179">
        <v>4150300</v>
      </c>
      <c r="C179">
        <v>2445500</v>
      </c>
      <c r="D179">
        <v>30269800</v>
      </c>
      <c r="E179">
        <v>14196300</v>
      </c>
      <c r="F179">
        <v>7578000</v>
      </c>
      <c r="G179">
        <v>5100000</v>
      </c>
      <c r="H179">
        <v>0</v>
      </c>
      <c r="I179">
        <v>0</v>
      </c>
      <c r="J179">
        <v>0</v>
      </c>
      <c r="K179">
        <v>904</v>
      </c>
      <c r="L179">
        <v>207</v>
      </c>
      <c r="M179">
        <v>1592</v>
      </c>
      <c r="N179">
        <v>504</v>
      </c>
      <c r="O179">
        <v>201</v>
      </c>
      <c r="P179">
        <v>102</v>
      </c>
      <c r="Q179">
        <v>0</v>
      </c>
      <c r="R179">
        <v>0</v>
      </c>
      <c r="S179">
        <v>0</v>
      </c>
      <c r="T179">
        <v>3510</v>
      </c>
    </row>
    <row r="180" spans="1:20">
      <c r="A180" t="s">
        <v>201</v>
      </c>
      <c r="B180">
        <v>1974150</v>
      </c>
      <c r="C180">
        <v>2816000</v>
      </c>
      <c r="D180">
        <v>0</v>
      </c>
      <c r="E180">
        <v>5220000</v>
      </c>
      <c r="F180">
        <v>3690000</v>
      </c>
      <c r="G180">
        <v>6438000</v>
      </c>
      <c r="H180">
        <v>4212000</v>
      </c>
      <c r="I180">
        <v>0</v>
      </c>
      <c r="J180">
        <v>49446000</v>
      </c>
      <c r="K180">
        <v>651</v>
      </c>
      <c r="L180">
        <v>245</v>
      </c>
      <c r="M180">
        <v>0</v>
      </c>
      <c r="N180">
        <v>174</v>
      </c>
      <c r="O180">
        <v>90</v>
      </c>
      <c r="P180">
        <v>87</v>
      </c>
      <c r="Q180">
        <v>54</v>
      </c>
      <c r="R180">
        <v>0</v>
      </c>
      <c r="S180">
        <v>123</v>
      </c>
      <c r="T180">
        <v>1424</v>
      </c>
    </row>
    <row r="181" spans="1:20">
      <c r="A181" t="s">
        <v>202</v>
      </c>
      <c r="B181">
        <v>2335600</v>
      </c>
      <c r="C181">
        <v>840000</v>
      </c>
      <c r="D181">
        <v>11379800</v>
      </c>
      <c r="E181">
        <v>2100000</v>
      </c>
      <c r="F181">
        <v>1960000</v>
      </c>
      <c r="G181">
        <v>7223000</v>
      </c>
      <c r="H181">
        <v>0</v>
      </c>
      <c r="I181">
        <v>0</v>
      </c>
      <c r="J181">
        <v>0</v>
      </c>
      <c r="K181">
        <v>414</v>
      </c>
      <c r="L181">
        <v>84</v>
      </c>
      <c r="M181">
        <v>550</v>
      </c>
      <c r="N181">
        <v>75</v>
      </c>
      <c r="O181">
        <v>56</v>
      </c>
      <c r="P181">
        <v>140</v>
      </c>
      <c r="Q181">
        <v>0</v>
      </c>
      <c r="R181">
        <v>0</v>
      </c>
      <c r="S181">
        <v>0</v>
      </c>
      <c r="T181">
        <v>1319</v>
      </c>
    </row>
    <row r="182" spans="1:20">
      <c r="A182" t="s">
        <v>203</v>
      </c>
      <c r="B182">
        <v>1301200</v>
      </c>
      <c r="C182">
        <v>924000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291</v>
      </c>
      <c r="L182">
        <v>77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368</v>
      </c>
    </row>
    <row r="183" spans="1:20">
      <c r="A183" t="s">
        <v>204</v>
      </c>
      <c r="B183">
        <v>18174720</v>
      </c>
      <c r="C183">
        <v>5081000</v>
      </c>
      <c r="D183">
        <v>34725000</v>
      </c>
      <c r="E183">
        <v>12983600</v>
      </c>
      <c r="F183">
        <v>9527000</v>
      </c>
      <c r="G183">
        <v>45619000</v>
      </c>
      <c r="H183">
        <v>40660000</v>
      </c>
      <c r="I183">
        <v>6552000</v>
      </c>
      <c r="J183">
        <v>0</v>
      </c>
      <c r="K183">
        <v>3433</v>
      </c>
      <c r="L183">
        <v>444</v>
      </c>
      <c r="M183">
        <v>1603</v>
      </c>
      <c r="N183">
        <v>451</v>
      </c>
      <c r="O183">
        <v>269</v>
      </c>
      <c r="P183">
        <v>767</v>
      </c>
      <c r="Q183">
        <v>428</v>
      </c>
      <c r="R183">
        <v>52</v>
      </c>
      <c r="S183">
        <v>0</v>
      </c>
      <c r="T183">
        <v>7447</v>
      </c>
    </row>
    <row r="184" spans="1:20">
      <c r="A184" t="s">
        <v>205</v>
      </c>
      <c r="B184">
        <v>3884100</v>
      </c>
      <c r="C184">
        <v>4331600</v>
      </c>
      <c r="D184">
        <v>23374400</v>
      </c>
      <c r="E184">
        <v>32805500</v>
      </c>
      <c r="F184">
        <v>30819000</v>
      </c>
      <c r="G184">
        <v>6050000</v>
      </c>
      <c r="H184">
        <v>31514000</v>
      </c>
      <c r="I184">
        <v>0</v>
      </c>
      <c r="J184">
        <v>15050000</v>
      </c>
      <c r="K184">
        <v>1186</v>
      </c>
      <c r="L184">
        <v>358</v>
      </c>
      <c r="M184">
        <v>1140</v>
      </c>
      <c r="N184">
        <v>1134</v>
      </c>
      <c r="O184">
        <v>764</v>
      </c>
      <c r="P184">
        <v>121</v>
      </c>
      <c r="Q184">
        <v>388</v>
      </c>
      <c r="R184">
        <v>0</v>
      </c>
      <c r="S184">
        <v>86</v>
      </c>
      <c r="T184">
        <v>5177</v>
      </c>
    </row>
    <row r="185" spans="1:20">
      <c r="A185" t="s">
        <v>206</v>
      </c>
      <c r="B185">
        <v>3247400</v>
      </c>
      <c r="C185">
        <v>3543600</v>
      </c>
      <c r="D185">
        <v>414000</v>
      </c>
      <c r="E185">
        <v>750000</v>
      </c>
      <c r="F185">
        <v>0</v>
      </c>
      <c r="G185">
        <v>2915000</v>
      </c>
      <c r="H185">
        <v>4350000</v>
      </c>
      <c r="I185">
        <v>0</v>
      </c>
      <c r="J185">
        <v>0</v>
      </c>
      <c r="K185">
        <v>721</v>
      </c>
      <c r="L185">
        <v>306</v>
      </c>
      <c r="M185">
        <v>23</v>
      </c>
      <c r="N185">
        <v>25</v>
      </c>
      <c r="O185">
        <v>0</v>
      </c>
      <c r="P185">
        <v>55</v>
      </c>
      <c r="Q185">
        <v>58</v>
      </c>
      <c r="R185">
        <v>0</v>
      </c>
      <c r="S185">
        <v>0</v>
      </c>
      <c r="T185">
        <v>1188</v>
      </c>
    </row>
    <row r="186" spans="1:20">
      <c r="A186" t="s">
        <v>207</v>
      </c>
      <c r="B186">
        <v>0</v>
      </c>
      <c r="C186">
        <v>4092000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372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372</v>
      </c>
    </row>
    <row r="187" spans="1:20">
      <c r="A187" t="s">
        <v>208</v>
      </c>
      <c r="B187">
        <v>40240180</v>
      </c>
      <c r="C187">
        <v>52386000</v>
      </c>
      <c r="D187">
        <v>63779700</v>
      </c>
      <c r="E187">
        <v>117193900</v>
      </c>
      <c r="F187">
        <v>56309000</v>
      </c>
      <c r="G187">
        <v>29980000</v>
      </c>
      <c r="H187">
        <v>0</v>
      </c>
      <c r="I187">
        <v>8466000</v>
      </c>
      <c r="J187">
        <v>0</v>
      </c>
      <c r="K187">
        <v>11280</v>
      </c>
      <c r="L187">
        <v>4586</v>
      </c>
      <c r="M187">
        <v>3740</v>
      </c>
      <c r="N187">
        <v>4163</v>
      </c>
      <c r="O187">
        <v>1391</v>
      </c>
      <c r="P187">
        <v>498</v>
      </c>
      <c r="Q187">
        <v>0</v>
      </c>
      <c r="R187">
        <v>83</v>
      </c>
      <c r="S187">
        <v>0</v>
      </c>
      <c r="T187">
        <v>25741</v>
      </c>
    </row>
    <row r="188" spans="1:20">
      <c r="A188" t="s">
        <v>209</v>
      </c>
      <c r="B188">
        <v>851000</v>
      </c>
      <c r="C188">
        <v>1751400</v>
      </c>
      <c r="D188">
        <v>0</v>
      </c>
      <c r="E188">
        <v>6150000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159</v>
      </c>
      <c r="L188">
        <v>139</v>
      </c>
      <c r="M188">
        <v>0</v>
      </c>
      <c r="N188">
        <v>205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503</v>
      </c>
    </row>
    <row r="189" spans="1:20">
      <c r="A189" t="s">
        <v>210</v>
      </c>
      <c r="B189">
        <v>1630000</v>
      </c>
      <c r="C189">
        <v>2636000</v>
      </c>
      <c r="D189">
        <v>5000000</v>
      </c>
      <c r="E189">
        <v>16650800</v>
      </c>
      <c r="F189">
        <v>9204000</v>
      </c>
      <c r="G189">
        <v>4158000</v>
      </c>
      <c r="H189">
        <v>12155000</v>
      </c>
      <c r="I189">
        <v>20944000</v>
      </c>
      <c r="J189">
        <v>11200000</v>
      </c>
      <c r="K189">
        <v>502</v>
      </c>
      <c r="L189">
        <v>239</v>
      </c>
      <c r="M189">
        <v>214</v>
      </c>
      <c r="N189">
        <v>528</v>
      </c>
      <c r="O189">
        <v>195</v>
      </c>
      <c r="P189">
        <v>66</v>
      </c>
      <c r="Q189">
        <v>143</v>
      </c>
      <c r="R189">
        <v>176</v>
      </c>
      <c r="S189">
        <v>70</v>
      </c>
      <c r="T189">
        <v>2133</v>
      </c>
    </row>
    <row r="190" spans="1:20">
      <c r="A190" t="s">
        <v>211</v>
      </c>
      <c r="B190">
        <v>554600</v>
      </c>
      <c r="C190">
        <v>0</v>
      </c>
      <c r="D190">
        <v>15885000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59</v>
      </c>
      <c r="L190">
        <v>0</v>
      </c>
      <c r="M190">
        <v>1059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1118</v>
      </c>
    </row>
    <row r="191" spans="1:20">
      <c r="A191" t="s">
        <v>212</v>
      </c>
      <c r="B191">
        <v>0</v>
      </c>
      <c r="C191">
        <v>4254000</v>
      </c>
      <c r="D191">
        <v>0</v>
      </c>
      <c r="E191">
        <v>2400000</v>
      </c>
      <c r="F191">
        <v>8170000</v>
      </c>
      <c r="G191">
        <v>0</v>
      </c>
      <c r="H191">
        <v>14940000</v>
      </c>
      <c r="I191">
        <v>0</v>
      </c>
      <c r="J191">
        <v>0</v>
      </c>
      <c r="K191">
        <v>0</v>
      </c>
      <c r="L191">
        <v>313</v>
      </c>
      <c r="M191">
        <v>0</v>
      </c>
      <c r="N191">
        <v>80</v>
      </c>
      <c r="O191">
        <v>190</v>
      </c>
      <c r="P191">
        <v>0</v>
      </c>
      <c r="Q191">
        <v>180</v>
      </c>
      <c r="R191">
        <v>0</v>
      </c>
      <c r="S191">
        <v>0</v>
      </c>
      <c r="T191">
        <v>763</v>
      </c>
    </row>
    <row r="192" spans="1:20">
      <c r="A192" t="s">
        <v>213</v>
      </c>
      <c r="B192">
        <v>0</v>
      </c>
      <c r="C192">
        <v>910000</v>
      </c>
      <c r="D192">
        <v>0</v>
      </c>
      <c r="E192">
        <v>6979000</v>
      </c>
      <c r="F192">
        <v>12847500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70</v>
      </c>
      <c r="M192">
        <v>0</v>
      </c>
      <c r="N192">
        <v>252</v>
      </c>
      <c r="O192">
        <v>306</v>
      </c>
      <c r="P192">
        <v>0</v>
      </c>
      <c r="Q192">
        <v>0</v>
      </c>
      <c r="R192">
        <v>0</v>
      </c>
      <c r="S192">
        <v>0</v>
      </c>
      <c r="T192">
        <v>628</v>
      </c>
    </row>
    <row r="193" spans="1:20">
      <c r="A193" t="s">
        <v>214</v>
      </c>
      <c r="B193">
        <v>0</v>
      </c>
      <c r="C193">
        <v>0</v>
      </c>
      <c r="D193">
        <v>4518000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251</v>
      </c>
    </row>
    <row r="194" spans="1:20">
      <c r="A194" t="s">
        <v>215</v>
      </c>
      <c r="B194">
        <v>3928800</v>
      </c>
      <c r="C194">
        <v>1568000</v>
      </c>
      <c r="D194">
        <v>6473000</v>
      </c>
      <c r="E194">
        <v>2527200</v>
      </c>
      <c r="F194">
        <v>3120000</v>
      </c>
      <c r="G194">
        <v>21095000</v>
      </c>
      <c r="H194">
        <v>0</v>
      </c>
      <c r="I194">
        <v>0</v>
      </c>
      <c r="J194">
        <v>0</v>
      </c>
      <c r="K194">
        <v>1007</v>
      </c>
      <c r="L194">
        <v>112</v>
      </c>
      <c r="M194">
        <v>310</v>
      </c>
      <c r="N194">
        <v>78</v>
      </c>
      <c r="O194">
        <v>78</v>
      </c>
      <c r="P194">
        <v>409</v>
      </c>
      <c r="Q194">
        <v>0</v>
      </c>
      <c r="R194">
        <v>0</v>
      </c>
      <c r="S194">
        <v>0</v>
      </c>
      <c r="T194">
        <v>1994</v>
      </c>
    </row>
    <row r="195" spans="1:20">
      <c r="A195" t="s">
        <v>216</v>
      </c>
      <c r="B195">
        <v>1768000</v>
      </c>
      <c r="C195">
        <v>0</v>
      </c>
      <c r="D195">
        <v>8004000</v>
      </c>
      <c r="E195">
        <v>6025000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322</v>
      </c>
      <c r="L195">
        <v>0</v>
      </c>
      <c r="M195">
        <v>424</v>
      </c>
      <c r="N195">
        <v>241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987</v>
      </c>
    </row>
    <row r="196" spans="1:20">
      <c r="A196" t="s">
        <v>217</v>
      </c>
      <c r="B196">
        <v>523800</v>
      </c>
      <c r="C196">
        <v>0</v>
      </c>
      <c r="D196">
        <v>0</v>
      </c>
      <c r="E196">
        <v>0</v>
      </c>
      <c r="F196">
        <v>4545000</v>
      </c>
      <c r="G196">
        <v>6120000</v>
      </c>
      <c r="H196">
        <v>0</v>
      </c>
      <c r="I196">
        <v>0</v>
      </c>
      <c r="J196">
        <v>0</v>
      </c>
      <c r="K196">
        <v>194</v>
      </c>
      <c r="L196">
        <v>0</v>
      </c>
      <c r="M196">
        <v>0</v>
      </c>
      <c r="N196">
        <v>0</v>
      </c>
      <c r="O196">
        <v>101</v>
      </c>
      <c r="P196">
        <v>85</v>
      </c>
      <c r="Q196">
        <v>0</v>
      </c>
      <c r="R196">
        <v>0</v>
      </c>
      <c r="S196">
        <v>0</v>
      </c>
      <c r="T196">
        <v>380</v>
      </c>
    </row>
    <row r="197" spans="1:20">
      <c r="A197" t="s">
        <v>218</v>
      </c>
      <c r="B197">
        <v>0</v>
      </c>
      <c r="C197">
        <v>940100</v>
      </c>
      <c r="D197">
        <v>0</v>
      </c>
      <c r="E197">
        <v>4345000</v>
      </c>
      <c r="F197">
        <v>6768000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79</v>
      </c>
      <c r="M197">
        <v>0</v>
      </c>
      <c r="N197">
        <v>164</v>
      </c>
      <c r="O197">
        <v>141</v>
      </c>
      <c r="P197">
        <v>0</v>
      </c>
      <c r="Q197">
        <v>0</v>
      </c>
      <c r="R197">
        <v>0</v>
      </c>
      <c r="S197">
        <v>0</v>
      </c>
      <c r="T197">
        <v>384</v>
      </c>
    </row>
    <row r="198" spans="1:20">
      <c r="A198" t="s">
        <v>219</v>
      </c>
      <c r="B198">
        <v>2616200</v>
      </c>
      <c r="C198">
        <v>779700</v>
      </c>
      <c r="D198">
        <v>9760300</v>
      </c>
      <c r="E198">
        <v>18915400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426</v>
      </c>
      <c r="L198">
        <v>69</v>
      </c>
      <c r="M198">
        <v>460</v>
      </c>
      <c r="N198">
        <v>610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1565</v>
      </c>
    </row>
    <row r="199" spans="1:20">
      <c r="A199" t="s">
        <v>220</v>
      </c>
      <c r="B199">
        <v>2032600</v>
      </c>
      <c r="C199">
        <v>3833400</v>
      </c>
      <c r="D199">
        <v>13584000</v>
      </c>
      <c r="E199">
        <v>13874000</v>
      </c>
      <c r="F199">
        <v>17586000</v>
      </c>
      <c r="G199">
        <v>35148000</v>
      </c>
      <c r="H199">
        <v>9009000</v>
      </c>
      <c r="I199">
        <v>6200000</v>
      </c>
      <c r="J199">
        <v>11600000</v>
      </c>
      <c r="K199">
        <v>585</v>
      </c>
      <c r="L199">
        <v>337</v>
      </c>
      <c r="M199">
        <v>612</v>
      </c>
      <c r="N199">
        <v>497</v>
      </c>
      <c r="O199">
        <v>446</v>
      </c>
      <c r="P199">
        <v>564</v>
      </c>
      <c r="Q199">
        <v>117</v>
      </c>
      <c r="R199">
        <v>62</v>
      </c>
      <c r="S199">
        <v>58</v>
      </c>
      <c r="T199">
        <v>3278</v>
      </c>
    </row>
    <row r="200" spans="1:20">
      <c r="A200" t="s">
        <v>221</v>
      </c>
      <c r="B200">
        <v>0</v>
      </c>
      <c r="C200">
        <v>0</v>
      </c>
      <c r="D200">
        <v>0</v>
      </c>
      <c r="E200">
        <v>2280000</v>
      </c>
      <c r="F200">
        <v>0</v>
      </c>
      <c r="G200">
        <v>7150000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76</v>
      </c>
      <c r="O200">
        <v>0</v>
      </c>
      <c r="P200">
        <v>143</v>
      </c>
      <c r="Q200">
        <v>0</v>
      </c>
      <c r="R200">
        <v>0</v>
      </c>
      <c r="S200">
        <v>0</v>
      </c>
      <c r="T200">
        <v>219</v>
      </c>
    </row>
    <row r="201" spans="1:20">
      <c r="A201" t="s">
        <v>222</v>
      </c>
      <c r="B201">
        <v>338000</v>
      </c>
      <c r="C201">
        <v>0</v>
      </c>
      <c r="D201">
        <v>0</v>
      </c>
      <c r="E201">
        <v>0</v>
      </c>
      <c r="F201">
        <v>4360000</v>
      </c>
      <c r="G201">
        <v>26300000</v>
      </c>
      <c r="H201">
        <v>6468000</v>
      </c>
      <c r="I201">
        <v>0</v>
      </c>
      <c r="J201">
        <v>33840000</v>
      </c>
      <c r="K201">
        <v>65</v>
      </c>
      <c r="L201">
        <v>0</v>
      </c>
      <c r="M201">
        <v>0</v>
      </c>
      <c r="N201">
        <v>0</v>
      </c>
      <c r="O201">
        <v>109</v>
      </c>
      <c r="P201">
        <v>428</v>
      </c>
      <c r="Q201">
        <v>66</v>
      </c>
      <c r="R201">
        <v>0</v>
      </c>
      <c r="S201">
        <v>188</v>
      </c>
      <c r="T201">
        <v>856</v>
      </c>
    </row>
    <row r="202" spans="1:20">
      <c r="A202" t="s">
        <v>223</v>
      </c>
      <c r="B202">
        <v>4497200</v>
      </c>
      <c r="C202">
        <v>909000</v>
      </c>
      <c r="D202">
        <v>2700000</v>
      </c>
      <c r="E202">
        <v>13356000</v>
      </c>
      <c r="F202">
        <v>25628100</v>
      </c>
      <c r="G202">
        <v>7342000</v>
      </c>
      <c r="H202">
        <v>22135000</v>
      </c>
      <c r="I202">
        <v>37074000</v>
      </c>
      <c r="J202">
        <v>0</v>
      </c>
      <c r="K202">
        <v>845</v>
      </c>
      <c r="L202">
        <v>90</v>
      </c>
      <c r="M202">
        <v>135</v>
      </c>
      <c r="N202">
        <v>446</v>
      </c>
      <c r="O202">
        <v>614</v>
      </c>
      <c r="P202">
        <v>140</v>
      </c>
      <c r="Q202">
        <v>290</v>
      </c>
      <c r="R202">
        <v>332</v>
      </c>
      <c r="S202">
        <v>0</v>
      </c>
      <c r="T202">
        <v>2892</v>
      </c>
    </row>
    <row r="203" spans="1:20">
      <c r="A203" t="s">
        <v>224</v>
      </c>
      <c r="B203">
        <v>1568040</v>
      </c>
      <c r="C203">
        <v>0</v>
      </c>
      <c r="D203">
        <v>0</v>
      </c>
      <c r="E203">
        <v>2548000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729</v>
      </c>
      <c r="L203">
        <v>0</v>
      </c>
      <c r="M203">
        <v>0</v>
      </c>
      <c r="N203">
        <v>98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827</v>
      </c>
    </row>
    <row r="204" spans="1:20">
      <c r="A204" t="s">
        <v>225</v>
      </c>
      <c r="B204">
        <v>620000</v>
      </c>
      <c r="C204">
        <v>0</v>
      </c>
      <c r="D204">
        <v>0</v>
      </c>
      <c r="E204">
        <v>0</v>
      </c>
      <c r="F204">
        <v>4212000</v>
      </c>
      <c r="G204">
        <v>8772000</v>
      </c>
      <c r="H204">
        <v>0</v>
      </c>
      <c r="I204">
        <v>0</v>
      </c>
      <c r="J204">
        <v>0</v>
      </c>
      <c r="K204">
        <v>155</v>
      </c>
      <c r="L204">
        <v>0</v>
      </c>
      <c r="M204">
        <v>0</v>
      </c>
      <c r="N204">
        <v>0</v>
      </c>
      <c r="O204">
        <v>117</v>
      </c>
      <c r="P204">
        <v>172</v>
      </c>
      <c r="Q204">
        <v>0</v>
      </c>
      <c r="R204">
        <v>0</v>
      </c>
      <c r="S204">
        <v>0</v>
      </c>
      <c r="T204">
        <v>444</v>
      </c>
    </row>
    <row r="205" spans="1:20">
      <c r="A205" t="s">
        <v>226</v>
      </c>
      <c r="B205">
        <v>141450</v>
      </c>
      <c r="C205">
        <v>0</v>
      </c>
      <c r="D205">
        <v>0</v>
      </c>
      <c r="E205">
        <v>0</v>
      </c>
      <c r="F205">
        <v>0</v>
      </c>
      <c r="G205">
        <v>4510000</v>
      </c>
      <c r="H205">
        <v>0</v>
      </c>
      <c r="I205">
        <v>0</v>
      </c>
      <c r="J205">
        <v>0</v>
      </c>
      <c r="K205">
        <v>316</v>
      </c>
      <c r="L205">
        <v>0</v>
      </c>
      <c r="M205">
        <v>0</v>
      </c>
      <c r="N205">
        <v>0</v>
      </c>
      <c r="O205">
        <v>0</v>
      </c>
      <c r="P205">
        <v>82</v>
      </c>
      <c r="Q205">
        <v>0</v>
      </c>
      <c r="R205">
        <v>0</v>
      </c>
      <c r="S205">
        <v>0</v>
      </c>
      <c r="T205">
        <v>398</v>
      </c>
    </row>
    <row r="206" spans="1:20">
      <c r="A206" t="s">
        <v>227</v>
      </c>
      <c r="B206">
        <v>389000</v>
      </c>
      <c r="C206">
        <v>0</v>
      </c>
      <c r="D206">
        <v>5099000</v>
      </c>
      <c r="E206">
        <v>10918000</v>
      </c>
      <c r="F206">
        <v>5837000</v>
      </c>
      <c r="G206">
        <v>21946000</v>
      </c>
      <c r="H206">
        <v>23082000</v>
      </c>
      <c r="I206">
        <v>0</v>
      </c>
      <c r="J206">
        <v>0</v>
      </c>
      <c r="K206">
        <v>156</v>
      </c>
      <c r="L206">
        <v>0</v>
      </c>
      <c r="M206">
        <v>245</v>
      </c>
      <c r="N206">
        <v>354</v>
      </c>
      <c r="O206">
        <v>143</v>
      </c>
      <c r="P206">
        <v>350</v>
      </c>
      <c r="Q206">
        <v>268</v>
      </c>
      <c r="R206">
        <v>0</v>
      </c>
      <c r="S206">
        <v>0</v>
      </c>
      <c r="T206">
        <v>1516</v>
      </c>
    </row>
    <row r="207" spans="1:20">
      <c r="A207" t="s">
        <v>228</v>
      </c>
      <c r="B207">
        <v>706610</v>
      </c>
      <c r="C207">
        <v>1848000</v>
      </c>
      <c r="D207">
        <v>1960000</v>
      </c>
      <c r="E207">
        <v>16111600</v>
      </c>
      <c r="F207">
        <v>6298500</v>
      </c>
      <c r="G207">
        <v>7296000</v>
      </c>
      <c r="H207">
        <v>4524000</v>
      </c>
      <c r="I207">
        <v>0</v>
      </c>
      <c r="J207">
        <v>0</v>
      </c>
      <c r="K207">
        <v>168</v>
      </c>
      <c r="L207">
        <v>132</v>
      </c>
      <c r="M207">
        <v>98</v>
      </c>
      <c r="N207">
        <v>587</v>
      </c>
      <c r="O207">
        <v>138</v>
      </c>
      <c r="P207">
        <v>114</v>
      </c>
      <c r="Q207">
        <v>58</v>
      </c>
      <c r="R207">
        <v>0</v>
      </c>
      <c r="S207">
        <v>0</v>
      </c>
      <c r="T207">
        <v>1295</v>
      </c>
    </row>
    <row r="208" spans="1:20">
      <c r="A208" t="s">
        <v>229</v>
      </c>
      <c r="B208">
        <v>644100</v>
      </c>
      <c r="C208">
        <v>1717200</v>
      </c>
      <c r="D208">
        <v>79979800</v>
      </c>
      <c r="E208">
        <v>111174100</v>
      </c>
      <c r="F208">
        <v>232147000</v>
      </c>
      <c r="G208">
        <v>149328000</v>
      </c>
      <c r="H208">
        <v>124617000</v>
      </c>
      <c r="I208">
        <v>65680000</v>
      </c>
      <c r="J208">
        <v>23400000</v>
      </c>
      <c r="K208">
        <v>136</v>
      </c>
      <c r="L208">
        <v>165</v>
      </c>
      <c r="M208">
        <v>3755</v>
      </c>
      <c r="N208">
        <v>3773</v>
      </c>
      <c r="O208">
        <v>5533</v>
      </c>
      <c r="P208">
        <v>2502</v>
      </c>
      <c r="Q208">
        <v>1464</v>
      </c>
      <c r="R208">
        <v>552</v>
      </c>
      <c r="S208">
        <v>117</v>
      </c>
      <c r="T208">
        <v>17997</v>
      </c>
    </row>
    <row r="209" spans="1:20">
      <c r="A209" t="s">
        <v>230</v>
      </c>
      <c r="B209">
        <v>14993000</v>
      </c>
      <c r="C209">
        <v>46403500</v>
      </c>
      <c r="D209">
        <v>7080700</v>
      </c>
      <c r="E209">
        <v>8609000</v>
      </c>
      <c r="F209">
        <v>22979200</v>
      </c>
      <c r="G209">
        <v>50540000</v>
      </c>
      <c r="H209">
        <v>70474000</v>
      </c>
      <c r="I209">
        <v>61295000</v>
      </c>
      <c r="J209">
        <v>0</v>
      </c>
      <c r="K209">
        <v>2147</v>
      </c>
      <c r="L209">
        <v>3835</v>
      </c>
      <c r="M209">
        <v>357</v>
      </c>
      <c r="N209">
        <v>335</v>
      </c>
      <c r="O209">
        <v>510</v>
      </c>
      <c r="P209">
        <v>802</v>
      </c>
      <c r="Q209">
        <v>844</v>
      </c>
      <c r="R209">
        <v>488</v>
      </c>
      <c r="S209">
        <v>0</v>
      </c>
      <c r="T209">
        <v>9318</v>
      </c>
    </row>
    <row r="210" spans="1:20">
      <c r="A210" t="s">
        <v>231</v>
      </c>
      <c r="B210">
        <v>0</v>
      </c>
      <c r="C210">
        <v>0</v>
      </c>
      <c r="D210">
        <v>0</v>
      </c>
      <c r="E210">
        <v>0</v>
      </c>
      <c r="F210">
        <v>3456000</v>
      </c>
      <c r="G210">
        <v>4260000</v>
      </c>
      <c r="H210">
        <v>0</v>
      </c>
      <c r="I210">
        <v>23980000</v>
      </c>
      <c r="J210">
        <v>17220000</v>
      </c>
      <c r="K210">
        <v>0</v>
      </c>
      <c r="L210">
        <v>0</v>
      </c>
      <c r="M210">
        <v>0</v>
      </c>
      <c r="N210">
        <v>0</v>
      </c>
      <c r="O210">
        <v>96</v>
      </c>
      <c r="P210">
        <v>71</v>
      </c>
      <c r="Q210">
        <v>0</v>
      </c>
      <c r="R210">
        <v>218</v>
      </c>
      <c r="S210">
        <v>82</v>
      </c>
      <c r="T210">
        <v>467</v>
      </c>
    </row>
    <row r="211" spans="1:20">
      <c r="A211" t="s">
        <v>232</v>
      </c>
      <c r="B211">
        <v>0</v>
      </c>
      <c r="C211">
        <v>0</v>
      </c>
      <c r="D211">
        <v>1739100</v>
      </c>
      <c r="E211">
        <v>1612000</v>
      </c>
      <c r="F211">
        <v>0</v>
      </c>
      <c r="G211">
        <v>32810000</v>
      </c>
      <c r="H211">
        <v>49232000</v>
      </c>
      <c r="I211">
        <v>0</v>
      </c>
      <c r="J211">
        <v>0</v>
      </c>
      <c r="K211">
        <v>0</v>
      </c>
      <c r="L211">
        <v>0</v>
      </c>
      <c r="M211">
        <v>93</v>
      </c>
      <c r="N211">
        <v>62</v>
      </c>
      <c r="O211">
        <v>0</v>
      </c>
      <c r="P211">
        <v>530</v>
      </c>
      <c r="Q211">
        <v>551</v>
      </c>
      <c r="R211">
        <v>0</v>
      </c>
      <c r="S211">
        <v>0</v>
      </c>
      <c r="T211">
        <v>1236</v>
      </c>
    </row>
    <row r="212" spans="1:20">
      <c r="A212" t="s">
        <v>233</v>
      </c>
      <c r="B212">
        <v>600000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100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100</v>
      </c>
    </row>
    <row r="213" spans="1:20">
      <c r="A213" t="s">
        <v>234</v>
      </c>
      <c r="B213">
        <v>3925400</v>
      </c>
      <c r="C213">
        <v>3569000</v>
      </c>
      <c r="D213">
        <v>23497600</v>
      </c>
      <c r="E213">
        <v>45521200</v>
      </c>
      <c r="F213">
        <v>177525600</v>
      </c>
      <c r="G213">
        <v>110480000</v>
      </c>
      <c r="H213">
        <v>253292000</v>
      </c>
      <c r="I213">
        <v>167543000</v>
      </c>
      <c r="J213">
        <v>39396000</v>
      </c>
      <c r="K213">
        <v>775</v>
      </c>
      <c r="L213">
        <v>320</v>
      </c>
      <c r="M213">
        <v>1036</v>
      </c>
      <c r="N213">
        <v>1642</v>
      </c>
      <c r="O213">
        <v>4183</v>
      </c>
      <c r="P213">
        <v>1873</v>
      </c>
      <c r="Q213">
        <v>2943</v>
      </c>
      <c r="R213">
        <v>1400</v>
      </c>
      <c r="S213">
        <v>98</v>
      </c>
      <c r="T213">
        <v>14270</v>
      </c>
    </row>
    <row r="214" spans="1:20">
      <c r="A214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 t="s">
        <v>236</v>
      </c>
      <c r="B215">
        <v>2083920</v>
      </c>
      <c r="C215">
        <v>1904000</v>
      </c>
      <c r="D215">
        <v>0</v>
      </c>
      <c r="E215">
        <v>0</v>
      </c>
      <c r="F215">
        <v>11623800</v>
      </c>
      <c r="G215">
        <v>4320000</v>
      </c>
      <c r="H215">
        <v>0</v>
      </c>
      <c r="I215">
        <v>16065000</v>
      </c>
      <c r="J215">
        <v>0</v>
      </c>
      <c r="K215">
        <v>409</v>
      </c>
      <c r="L215">
        <v>136</v>
      </c>
      <c r="M215">
        <v>0</v>
      </c>
      <c r="N215">
        <v>0</v>
      </c>
      <c r="O215">
        <v>312</v>
      </c>
      <c r="P215">
        <v>72</v>
      </c>
      <c r="Q215">
        <v>0</v>
      </c>
      <c r="R215">
        <v>153</v>
      </c>
      <c r="S215">
        <v>0</v>
      </c>
      <c r="T215">
        <v>1082</v>
      </c>
    </row>
    <row r="216" spans="1:20">
      <c r="A216" t="s">
        <v>237</v>
      </c>
      <c r="B216">
        <v>0</v>
      </c>
      <c r="C216">
        <v>0</v>
      </c>
      <c r="D216">
        <v>2175600</v>
      </c>
      <c r="E216">
        <v>7688200</v>
      </c>
      <c r="F216">
        <v>43026600</v>
      </c>
      <c r="G216">
        <v>152938000</v>
      </c>
      <c r="H216">
        <v>64488000</v>
      </c>
      <c r="I216">
        <v>0</v>
      </c>
      <c r="J216">
        <v>0</v>
      </c>
      <c r="K216">
        <v>0</v>
      </c>
      <c r="L216">
        <v>0</v>
      </c>
      <c r="M216">
        <v>98</v>
      </c>
      <c r="N216">
        <v>265</v>
      </c>
      <c r="O216">
        <v>1020</v>
      </c>
      <c r="P216">
        <v>2436</v>
      </c>
      <c r="Q216">
        <v>815</v>
      </c>
      <c r="R216">
        <v>0</v>
      </c>
      <c r="S216">
        <v>0</v>
      </c>
      <c r="T216">
        <v>4634</v>
      </c>
    </row>
    <row r="217" spans="1:20">
      <c r="A217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L31" sqref="L31"/>
    </sheetView>
  </sheetViews>
  <sheetFormatPr baseColWidth="10" defaultColWidth="8.83203125" defaultRowHeight="14" x14ac:dyDescent="0"/>
  <sheetData>
    <row r="1" spans="1:11">
      <c r="A1" t="s">
        <v>0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</row>
    <row r="2" spans="1:11">
      <c r="A2" t="s">
        <v>1</v>
      </c>
      <c r="B2">
        <v>25185430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t="s">
        <v>2</v>
      </c>
      <c r="B3">
        <v>8891910</v>
      </c>
      <c r="C3">
        <v>40702700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>
      <c r="A4" t="s">
        <v>3</v>
      </c>
      <c r="B4">
        <v>29130400</v>
      </c>
      <c r="C4">
        <v>47182000</v>
      </c>
      <c r="D4">
        <v>61915200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>
      <c r="A5" t="s">
        <v>4</v>
      </c>
      <c r="B5">
        <v>18445520</v>
      </c>
      <c r="C5">
        <v>39164400</v>
      </c>
      <c r="D5">
        <v>65869200</v>
      </c>
      <c r="E5">
        <v>4585800</v>
      </c>
      <c r="F5">
        <v>0</v>
      </c>
      <c r="G5">
        <v>0</v>
      </c>
      <c r="H5">
        <v>0</v>
      </c>
      <c r="I5">
        <v>0</v>
      </c>
      <c r="J5">
        <v>0</v>
      </c>
    </row>
    <row r="6" spans="1:11">
      <c r="A6" t="s">
        <v>5</v>
      </c>
      <c r="B6">
        <v>29401200</v>
      </c>
      <c r="C6">
        <v>42838700</v>
      </c>
      <c r="D6">
        <v>88156600</v>
      </c>
      <c r="E6">
        <v>13586400</v>
      </c>
      <c r="F6">
        <v>7428400</v>
      </c>
      <c r="G6">
        <v>0</v>
      </c>
      <c r="H6">
        <v>0</v>
      </c>
      <c r="I6">
        <v>0</v>
      </c>
      <c r="J6">
        <v>0</v>
      </c>
    </row>
    <row r="7" spans="1:11">
      <c r="A7" t="s">
        <v>6</v>
      </c>
      <c r="B7">
        <v>34160500</v>
      </c>
      <c r="C7">
        <v>62246600</v>
      </c>
      <c r="D7">
        <v>80285800</v>
      </c>
      <c r="E7">
        <v>18422000</v>
      </c>
      <c r="F7">
        <v>2376000</v>
      </c>
      <c r="G7">
        <v>0</v>
      </c>
      <c r="H7">
        <v>0</v>
      </c>
      <c r="I7">
        <v>0</v>
      </c>
      <c r="J7">
        <v>0</v>
      </c>
    </row>
    <row r="8" spans="1:11">
      <c r="A8" t="s">
        <v>7</v>
      </c>
      <c r="B8">
        <v>20246900</v>
      </c>
      <c r="C8">
        <v>55253100</v>
      </c>
      <c r="D8">
        <v>81196200</v>
      </c>
      <c r="E8">
        <v>16432800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>
      <c r="A9" t="s">
        <v>8</v>
      </c>
      <c r="B9">
        <v>25156400</v>
      </c>
      <c r="C9">
        <v>34470600</v>
      </c>
      <c r="D9">
        <v>44317800</v>
      </c>
      <c r="E9">
        <v>29463600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>
      <c r="A10" t="s">
        <v>9</v>
      </c>
      <c r="B10">
        <v>9400400</v>
      </c>
      <c r="C10">
        <v>19089000</v>
      </c>
      <c r="D10">
        <v>55245900</v>
      </c>
      <c r="E10">
        <v>23346600</v>
      </c>
      <c r="F10">
        <v>0</v>
      </c>
      <c r="G10">
        <v>5550000</v>
      </c>
      <c r="H10">
        <v>0</v>
      </c>
      <c r="I10">
        <v>0</v>
      </c>
      <c r="J10">
        <v>0</v>
      </c>
    </row>
    <row r="13" spans="1:11">
      <c r="B13" s="8" t="s">
        <v>249</v>
      </c>
      <c r="C13" s="8" t="s">
        <v>250</v>
      </c>
      <c r="D13" s="8" t="s">
        <v>251</v>
      </c>
      <c r="E13" s="8" t="s">
        <v>252</v>
      </c>
      <c r="F13" s="8" t="s">
        <v>253</v>
      </c>
      <c r="G13" s="8" t="s">
        <v>254</v>
      </c>
      <c r="H13" s="8" t="s">
        <v>255</v>
      </c>
      <c r="I13" s="8" t="s">
        <v>256</v>
      </c>
      <c r="J13" s="8" t="s">
        <v>257</v>
      </c>
    </row>
    <row r="14" spans="1:11">
      <c r="A14" s="8" t="s">
        <v>1</v>
      </c>
      <c r="B14">
        <f>B2/1000000</f>
        <v>25.18543</v>
      </c>
      <c r="C14" s="8">
        <f t="shared" ref="C14:J14" si="0">C2/1000000</f>
        <v>0</v>
      </c>
      <c r="D14" s="8">
        <f t="shared" si="0"/>
        <v>0</v>
      </c>
      <c r="E14" s="8">
        <f t="shared" si="0"/>
        <v>0</v>
      </c>
      <c r="F14" s="8">
        <f t="shared" si="0"/>
        <v>0</v>
      </c>
      <c r="G14" s="8">
        <f t="shared" si="0"/>
        <v>0</v>
      </c>
      <c r="H14" s="8">
        <f t="shared" si="0"/>
        <v>0</v>
      </c>
      <c r="I14" s="8">
        <f t="shared" si="0"/>
        <v>0</v>
      </c>
      <c r="J14" s="8">
        <f t="shared" si="0"/>
        <v>0</v>
      </c>
      <c r="K14">
        <f>SUM(B14:J14)</f>
        <v>25.18543</v>
      </c>
    </row>
    <row r="15" spans="1:11">
      <c r="A15" s="8" t="s">
        <v>2</v>
      </c>
      <c r="B15" s="8">
        <f t="shared" ref="B15:J22" si="1">B3/1000000</f>
        <v>8.8919099999999993</v>
      </c>
      <c r="C15" s="8">
        <f t="shared" si="1"/>
        <v>40.7027</v>
      </c>
      <c r="D15" s="8">
        <f t="shared" si="1"/>
        <v>0</v>
      </c>
      <c r="E15" s="8">
        <f t="shared" si="1"/>
        <v>0</v>
      </c>
      <c r="F15" s="8">
        <f t="shared" si="1"/>
        <v>0</v>
      </c>
      <c r="G15" s="8">
        <f t="shared" si="1"/>
        <v>0</v>
      </c>
      <c r="H15" s="8">
        <f t="shared" si="1"/>
        <v>0</v>
      </c>
      <c r="I15" s="8">
        <f t="shared" si="1"/>
        <v>0</v>
      </c>
      <c r="J15" s="8">
        <f t="shared" si="1"/>
        <v>0</v>
      </c>
      <c r="K15">
        <f>SUM(B15:J15)</f>
        <v>49.594610000000003</v>
      </c>
    </row>
    <row r="16" spans="1:11">
      <c r="A16" s="8" t="s">
        <v>3</v>
      </c>
      <c r="B16" s="8">
        <f t="shared" si="1"/>
        <v>29.130400000000002</v>
      </c>
      <c r="C16" s="8">
        <f t="shared" si="1"/>
        <v>47.182000000000002</v>
      </c>
      <c r="D16" s="8">
        <f t="shared" si="1"/>
        <v>61.915199999999999</v>
      </c>
      <c r="E16" s="8">
        <f t="shared" si="1"/>
        <v>0</v>
      </c>
      <c r="F16" s="8">
        <f t="shared" si="1"/>
        <v>0</v>
      </c>
      <c r="G16" s="8">
        <f t="shared" si="1"/>
        <v>0</v>
      </c>
      <c r="H16" s="8">
        <f t="shared" si="1"/>
        <v>0</v>
      </c>
      <c r="I16" s="8">
        <f t="shared" si="1"/>
        <v>0</v>
      </c>
      <c r="J16" s="8">
        <f t="shared" si="1"/>
        <v>0</v>
      </c>
      <c r="K16">
        <f>SUM(B16:J16)</f>
        <v>138.2276</v>
      </c>
    </row>
    <row r="17" spans="1:11">
      <c r="A17" s="8" t="s">
        <v>4</v>
      </c>
      <c r="B17" s="8">
        <f t="shared" si="1"/>
        <v>18.445519999999998</v>
      </c>
      <c r="C17" s="8">
        <f t="shared" si="1"/>
        <v>39.164400000000001</v>
      </c>
      <c r="D17" s="8">
        <f t="shared" si="1"/>
        <v>65.869200000000006</v>
      </c>
      <c r="E17" s="8">
        <f t="shared" si="1"/>
        <v>4.5857999999999999</v>
      </c>
      <c r="F17" s="8">
        <f t="shared" si="1"/>
        <v>0</v>
      </c>
      <c r="G17" s="8">
        <f t="shared" si="1"/>
        <v>0</v>
      </c>
      <c r="H17" s="8">
        <f t="shared" si="1"/>
        <v>0</v>
      </c>
      <c r="I17" s="8">
        <f t="shared" si="1"/>
        <v>0</v>
      </c>
      <c r="J17" s="8">
        <f t="shared" si="1"/>
        <v>0</v>
      </c>
      <c r="K17" s="8">
        <f t="shared" ref="K17:K22" si="2">SUM(B17:J17)</f>
        <v>128.06492</v>
      </c>
    </row>
    <row r="18" spans="1:11">
      <c r="A18" s="8" t="s">
        <v>5</v>
      </c>
      <c r="B18" s="8">
        <f t="shared" si="1"/>
        <v>29.401199999999999</v>
      </c>
      <c r="C18" s="8">
        <f t="shared" si="1"/>
        <v>42.838700000000003</v>
      </c>
      <c r="D18" s="8">
        <f t="shared" si="1"/>
        <v>88.156599999999997</v>
      </c>
      <c r="E18" s="8">
        <f t="shared" si="1"/>
        <v>13.586399999999999</v>
      </c>
      <c r="F18" s="8">
        <f t="shared" si="1"/>
        <v>7.4283999999999999</v>
      </c>
      <c r="G18" s="8">
        <f t="shared" si="1"/>
        <v>0</v>
      </c>
      <c r="H18" s="8">
        <f t="shared" si="1"/>
        <v>0</v>
      </c>
      <c r="I18" s="8">
        <f t="shared" si="1"/>
        <v>0</v>
      </c>
      <c r="J18" s="8">
        <f t="shared" si="1"/>
        <v>0</v>
      </c>
      <c r="K18" s="8">
        <f t="shared" si="2"/>
        <v>181.41130000000001</v>
      </c>
    </row>
    <row r="19" spans="1:11">
      <c r="A19" s="8" t="s">
        <v>6</v>
      </c>
      <c r="B19" s="8">
        <f t="shared" si="1"/>
        <v>34.160499999999999</v>
      </c>
      <c r="C19" s="8">
        <f t="shared" si="1"/>
        <v>62.246600000000001</v>
      </c>
      <c r="D19" s="8">
        <f t="shared" si="1"/>
        <v>80.285799999999995</v>
      </c>
      <c r="E19" s="8">
        <f t="shared" si="1"/>
        <v>18.422000000000001</v>
      </c>
      <c r="F19" s="8">
        <f t="shared" si="1"/>
        <v>2.3759999999999999</v>
      </c>
      <c r="G19" s="8">
        <f t="shared" si="1"/>
        <v>0</v>
      </c>
      <c r="H19" s="8">
        <f t="shared" si="1"/>
        <v>0</v>
      </c>
      <c r="I19" s="8">
        <f t="shared" si="1"/>
        <v>0</v>
      </c>
      <c r="J19" s="8">
        <f t="shared" si="1"/>
        <v>0</v>
      </c>
      <c r="K19" s="8">
        <f t="shared" si="2"/>
        <v>197.49090000000001</v>
      </c>
    </row>
    <row r="20" spans="1:11">
      <c r="A20" s="8" t="s">
        <v>7</v>
      </c>
      <c r="B20" s="8">
        <f t="shared" si="1"/>
        <v>20.2469</v>
      </c>
      <c r="C20" s="8">
        <f t="shared" si="1"/>
        <v>55.253100000000003</v>
      </c>
      <c r="D20" s="8">
        <f t="shared" si="1"/>
        <v>81.196200000000005</v>
      </c>
      <c r="E20" s="8">
        <f t="shared" si="1"/>
        <v>16.4328</v>
      </c>
      <c r="F20" s="8">
        <f t="shared" si="1"/>
        <v>0</v>
      </c>
      <c r="G20" s="8">
        <f t="shared" si="1"/>
        <v>0</v>
      </c>
      <c r="H20" s="8">
        <f t="shared" si="1"/>
        <v>0</v>
      </c>
      <c r="I20" s="8">
        <f t="shared" si="1"/>
        <v>0</v>
      </c>
      <c r="J20" s="8">
        <f t="shared" si="1"/>
        <v>0</v>
      </c>
      <c r="K20" s="8">
        <f t="shared" si="2"/>
        <v>173.12900000000002</v>
      </c>
    </row>
    <row r="21" spans="1:11">
      <c r="A21" s="8" t="s">
        <v>8</v>
      </c>
      <c r="B21" s="8">
        <f t="shared" si="1"/>
        <v>25.156400000000001</v>
      </c>
      <c r="C21" s="8">
        <f t="shared" si="1"/>
        <v>34.470599999999997</v>
      </c>
      <c r="D21" s="8">
        <f t="shared" si="1"/>
        <v>44.317799999999998</v>
      </c>
      <c r="E21" s="8">
        <f t="shared" si="1"/>
        <v>29.4636</v>
      </c>
      <c r="F21" s="8">
        <f t="shared" si="1"/>
        <v>0</v>
      </c>
      <c r="G21" s="8">
        <f t="shared" si="1"/>
        <v>0</v>
      </c>
      <c r="H21" s="8">
        <f t="shared" si="1"/>
        <v>0</v>
      </c>
      <c r="I21" s="8">
        <f t="shared" si="1"/>
        <v>0</v>
      </c>
      <c r="J21" s="8">
        <f t="shared" si="1"/>
        <v>0</v>
      </c>
      <c r="K21" s="8">
        <f t="shared" si="2"/>
        <v>133.40839999999997</v>
      </c>
    </row>
    <row r="22" spans="1:11">
      <c r="A22" s="8" t="s">
        <v>9</v>
      </c>
      <c r="B22" s="8">
        <f t="shared" si="1"/>
        <v>9.4003999999999994</v>
      </c>
      <c r="C22" s="8">
        <f t="shared" si="1"/>
        <v>19.088999999999999</v>
      </c>
      <c r="D22" s="8">
        <f t="shared" si="1"/>
        <v>55.245899999999999</v>
      </c>
      <c r="E22" s="8">
        <f t="shared" si="1"/>
        <v>23.346599999999999</v>
      </c>
      <c r="F22" s="8">
        <f t="shared" si="1"/>
        <v>0</v>
      </c>
      <c r="G22" s="8">
        <f t="shared" si="1"/>
        <v>5.55</v>
      </c>
      <c r="H22" s="8">
        <f t="shared" si="1"/>
        <v>0</v>
      </c>
      <c r="I22" s="8">
        <f t="shared" si="1"/>
        <v>0</v>
      </c>
      <c r="J22" s="8">
        <f t="shared" si="1"/>
        <v>0</v>
      </c>
      <c r="K22" s="8">
        <f t="shared" si="2"/>
        <v>112.63189999999999</v>
      </c>
    </row>
    <row r="24" spans="1:11">
      <c r="B24" s="8" t="s">
        <v>249</v>
      </c>
      <c r="C24" s="8" t="s">
        <v>250</v>
      </c>
      <c r="D24" s="8" t="s">
        <v>251</v>
      </c>
      <c r="E24" s="8" t="s">
        <v>252</v>
      </c>
      <c r="F24" s="8" t="s">
        <v>253</v>
      </c>
      <c r="G24" s="8" t="s">
        <v>254</v>
      </c>
      <c r="H24" s="8" t="s">
        <v>255</v>
      </c>
      <c r="I24" s="8" t="s">
        <v>256</v>
      </c>
      <c r="J24" s="8" t="s">
        <v>257</v>
      </c>
    </row>
    <row r="25" spans="1:11">
      <c r="A25" s="8" t="s">
        <v>1</v>
      </c>
      <c r="B25">
        <f>$K$14/9</f>
        <v>2.798381111111111</v>
      </c>
      <c r="C25" s="8">
        <f t="shared" ref="C25:J25" si="3">$K$14/9</f>
        <v>2.798381111111111</v>
      </c>
      <c r="D25" s="8">
        <f t="shared" si="3"/>
        <v>2.798381111111111</v>
      </c>
      <c r="E25" s="8">
        <f t="shared" si="3"/>
        <v>2.798381111111111</v>
      </c>
      <c r="F25" s="8">
        <f t="shared" si="3"/>
        <v>2.798381111111111</v>
      </c>
      <c r="G25" s="8">
        <f t="shared" si="3"/>
        <v>2.798381111111111</v>
      </c>
      <c r="H25" s="8">
        <f t="shared" si="3"/>
        <v>2.798381111111111</v>
      </c>
      <c r="I25" s="8">
        <f t="shared" si="3"/>
        <v>2.798381111111111</v>
      </c>
      <c r="J25" s="8">
        <f t="shared" si="3"/>
        <v>2.798381111111111</v>
      </c>
    </row>
    <row r="26" spans="1:11">
      <c r="A26" s="8" t="s">
        <v>2</v>
      </c>
      <c r="B26" s="8">
        <f>$K$15/9</f>
        <v>5.5105122222222223</v>
      </c>
      <c r="C26" s="8">
        <f t="shared" ref="C26:J26" si="4">$K$15/9</f>
        <v>5.5105122222222223</v>
      </c>
      <c r="D26" s="8">
        <f t="shared" si="4"/>
        <v>5.5105122222222223</v>
      </c>
      <c r="E26" s="8">
        <f t="shared" si="4"/>
        <v>5.5105122222222223</v>
      </c>
      <c r="F26" s="8">
        <f t="shared" si="4"/>
        <v>5.5105122222222223</v>
      </c>
      <c r="G26" s="8">
        <f t="shared" si="4"/>
        <v>5.5105122222222223</v>
      </c>
      <c r="H26" s="8">
        <f t="shared" si="4"/>
        <v>5.5105122222222223</v>
      </c>
      <c r="I26" s="8">
        <f t="shared" si="4"/>
        <v>5.5105122222222223</v>
      </c>
      <c r="J26" s="8">
        <f t="shared" si="4"/>
        <v>5.5105122222222223</v>
      </c>
    </row>
    <row r="27" spans="1:11">
      <c r="A27" s="8" t="s">
        <v>3</v>
      </c>
      <c r="B27" s="8">
        <f>$K$16/9</f>
        <v>15.358622222222222</v>
      </c>
      <c r="C27" s="8">
        <f t="shared" ref="C27:I27" si="5">$K$16/9</f>
        <v>15.358622222222222</v>
      </c>
      <c r="D27" s="8">
        <f t="shared" si="5"/>
        <v>15.358622222222222</v>
      </c>
      <c r="E27" s="8">
        <f t="shared" si="5"/>
        <v>15.358622222222222</v>
      </c>
      <c r="F27" s="8">
        <f t="shared" si="5"/>
        <v>15.358622222222222</v>
      </c>
      <c r="G27" s="8">
        <f t="shared" si="5"/>
        <v>15.358622222222222</v>
      </c>
      <c r="H27" s="8">
        <f t="shared" si="5"/>
        <v>15.358622222222222</v>
      </c>
      <c r="I27" s="8">
        <f t="shared" si="5"/>
        <v>15.358622222222222</v>
      </c>
      <c r="J27" s="8">
        <f>$K$16/9</f>
        <v>15.358622222222222</v>
      </c>
    </row>
    <row r="28" spans="1:11">
      <c r="A28" s="8" t="s">
        <v>4</v>
      </c>
      <c r="B28" s="8">
        <f>$K$17/9</f>
        <v>14.229435555555556</v>
      </c>
      <c r="C28" s="8">
        <f t="shared" ref="C28:J28" si="6">$K$17/9</f>
        <v>14.229435555555556</v>
      </c>
      <c r="D28" s="8">
        <f t="shared" si="6"/>
        <v>14.229435555555556</v>
      </c>
      <c r="E28" s="8">
        <f t="shared" si="6"/>
        <v>14.229435555555556</v>
      </c>
      <c r="F28" s="8">
        <f t="shared" si="6"/>
        <v>14.229435555555556</v>
      </c>
      <c r="G28" s="8">
        <f t="shared" si="6"/>
        <v>14.229435555555556</v>
      </c>
      <c r="H28" s="8">
        <f t="shared" si="6"/>
        <v>14.229435555555556</v>
      </c>
      <c r="I28" s="8">
        <f t="shared" si="6"/>
        <v>14.229435555555556</v>
      </c>
      <c r="J28" s="8">
        <f t="shared" si="6"/>
        <v>14.229435555555556</v>
      </c>
    </row>
    <row r="29" spans="1:11">
      <c r="A29" s="8" t="s">
        <v>5</v>
      </c>
      <c r="B29" s="8">
        <f>$K$18/9</f>
        <v>20.156811111111111</v>
      </c>
      <c r="C29" s="8">
        <f t="shared" ref="C29:J29" si="7">$K$18/9</f>
        <v>20.156811111111111</v>
      </c>
      <c r="D29" s="8">
        <f t="shared" si="7"/>
        <v>20.156811111111111</v>
      </c>
      <c r="E29" s="8">
        <f t="shared" si="7"/>
        <v>20.156811111111111</v>
      </c>
      <c r="F29" s="8">
        <f t="shared" si="7"/>
        <v>20.156811111111111</v>
      </c>
      <c r="G29" s="8">
        <f t="shared" si="7"/>
        <v>20.156811111111111</v>
      </c>
      <c r="H29" s="8">
        <f t="shared" si="7"/>
        <v>20.156811111111111</v>
      </c>
      <c r="I29" s="8">
        <f t="shared" si="7"/>
        <v>20.156811111111111</v>
      </c>
      <c r="J29" s="8">
        <f t="shared" si="7"/>
        <v>20.156811111111111</v>
      </c>
    </row>
    <row r="30" spans="1:11">
      <c r="A30" s="8" t="s">
        <v>6</v>
      </c>
      <c r="B30" s="8">
        <f>$K$19/9</f>
        <v>21.943433333333335</v>
      </c>
      <c r="C30" s="8">
        <f t="shared" ref="C30:J30" si="8">$K$19/9</f>
        <v>21.943433333333335</v>
      </c>
      <c r="D30" s="8">
        <f t="shared" si="8"/>
        <v>21.943433333333335</v>
      </c>
      <c r="E30" s="8">
        <f t="shared" si="8"/>
        <v>21.943433333333335</v>
      </c>
      <c r="F30" s="8">
        <f t="shared" si="8"/>
        <v>21.943433333333335</v>
      </c>
      <c r="G30" s="8">
        <f t="shared" si="8"/>
        <v>21.943433333333335</v>
      </c>
      <c r="H30" s="8">
        <f t="shared" si="8"/>
        <v>21.943433333333335</v>
      </c>
      <c r="I30" s="8">
        <f t="shared" si="8"/>
        <v>21.943433333333335</v>
      </c>
      <c r="J30" s="8">
        <f t="shared" si="8"/>
        <v>21.943433333333335</v>
      </c>
    </row>
    <row r="31" spans="1:11">
      <c r="A31" s="8" t="s">
        <v>7</v>
      </c>
      <c r="B31" s="8">
        <f>$K$20/9</f>
        <v>19.236555555555558</v>
      </c>
      <c r="C31" s="8">
        <f t="shared" ref="C31:J31" si="9">$K$20/9</f>
        <v>19.236555555555558</v>
      </c>
      <c r="D31" s="8">
        <f t="shared" si="9"/>
        <v>19.236555555555558</v>
      </c>
      <c r="E31" s="8">
        <f t="shared" si="9"/>
        <v>19.236555555555558</v>
      </c>
      <c r="F31" s="8">
        <f t="shared" si="9"/>
        <v>19.236555555555558</v>
      </c>
      <c r="G31" s="8">
        <f t="shared" si="9"/>
        <v>19.236555555555558</v>
      </c>
      <c r="H31" s="8">
        <f t="shared" si="9"/>
        <v>19.236555555555558</v>
      </c>
      <c r="I31" s="8">
        <f t="shared" si="9"/>
        <v>19.236555555555558</v>
      </c>
      <c r="J31" s="8">
        <f t="shared" si="9"/>
        <v>19.236555555555558</v>
      </c>
    </row>
    <row r="32" spans="1:11">
      <c r="A32" s="8" t="s">
        <v>8</v>
      </c>
      <c r="B32" s="8">
        <f>$K$21/9</f>
        <v>14.823155555555552</v>
      </c>
      <c r="C32" s="8">
        <f t="shared" ref="C32:J32" si="10">$K$21/9</f>
        <v>14.823155555555552</v>
      </c>
      <c r="D32" s="8">
        <f t="shared" si="10"/>
        <v>14.823155555555552</v>
      </c>
      <c r="E32" s="8">
        <f t="shared" si="10"/>
        <v>14.823155555555552</v>
      </c>
      <c r="F32" s="8">
        <f t="shared" si="10"/>
        <v>14.823155555555552</v>
      </c>
      <c r="G32" s="8">
        <f t="shared" si="10"/>
        <v>14.823155555555552</v>
      </c>
      <c r="H32" s="8">
        <f t="shared" si="10"/>
        <v>14.823155555555552</v>
      </c>
      <c r="I32" s="8">
        <f t="shared" si="10"/>
        <v>14.823155555555552</v>
      </c>
      <c r="J32" s="8">
        <f t="shared" si="10"/>
        <v>14.823155555555552</v>
      </c>
    </row>
    <row r="33" spans="1:10">
      <c r="A33" s="8" t="s">
        <v>9</v>
      </c>
      <c r="B33" s="8">
        <f>$K$22/9</f>
        <v>12.514655555555555</v>
      </c>
      <c r="C33" s="8">
        <f t="shared" ref="C33:J33" si="11">$K$22/9</f>
        <v>12.514655555555555</v>
      </c>
      <c r="D33" s="8">
        <f t="shared" si="11"/>
        <v>12.514655555555555</v>
      </c>
      <c r="E33" s="8">
        <f t="shared" si="11"/>
        <v>12.514655555555555</v>
      </c>
      <c r="F33" s="8">
        <f t="shared" si="11"/>
        <v>12.514655555555555</v>
      </c>
      <c r="G33" s="8">
        <f t="shared" si="11"/>
        <v>12.514655555555555</v>
      </c>
      <c r="H33" s="8">
        <f t="shared" si="11"/>
        <v>12.514655555555555</v>
      </c>
      <c r="I33" s="8">
        <f t="shared" si="11"/>
        <v>12.514655555555555</v>
      </c>
      <c r="J33" s="8">
        <f t="shared" si="11"/>
        <v>12.514655555555555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5"/>
  <sheetViews>
    <sheetView topLeftCell="D28" workbookViewId="0">
      <selection activeCell="F33" sqref="F33"/>
    </sheetView>
  </sheetViews>
  <sheetFormatPr baseColWidth="10" defaultColWidth="8.83203125" defaultRowHeight="14" x14ac:dyDescent="0"/>
  <cols>
    <col min="1" max="1" width="28.6640625" bestFit="1" customWidth="1"/>
    <col min="2" max="2" width="16.5" bestFit="1" customWidth="1"/>
    <col min="4" max="4" width="16.33203125" bestFit="1" customWidth="1"/>
    <col min="5" max="5" width="17.6640625" bestFit="1" customWidth="1"/>
    <col min="8" max="9" width="15.6640625" bestFit="1" customWidth="1"/>
    <col min="10" max="10" width="16.33203125" bestFit="1" customWidth="1"/>
    <col min="11" max="11" width="15.6640625" bestFit="1" customWidth="1"/>
    <col min="12" max="12" width="14.1640625" bestFit="1" customWidth="1"/>
    <col min="19" max="19" width="13.33203125" bestFit="1" customWidth="1"/>
    <col min="20" max="20" width="12.1640625" bestFit="1" customWidth="1"/>
  </cols>
  <sheetData>
    <row r="1" spans="1:12">
      <c r="A1" t="s">
        <v>749</v>
      </c>
      <c r="B1">
        <v>12</v>
      </c>
      <c r="E1" s="1" t="s">
        <v>1385</v>
      </c>
      <c r="F1">
        <v>2.9</v>
      </c>
      <c r="H1" s="1" t="s">
        <v>1388</v>
      </c>
      <c r="I1">
        <f>F1/F2</f>
        <v>4.4615384615384617</v>
      </c>
    </row>
    <row r="2" spans="1:12">
      <c r="A2" t="s">
        <v>750</v>
      </c>
      <c r="B2">
        <v>2012</v>
      </c>
      <c r="E2" s="1" t="s">
        <v>1386</v>
      </c>
      <c r="F2">
        <v>0.65</v>
      </c>
    </row>
    <row r="3" spans="1:12">
      <c r="A3" t="s">
        <v>751</v>
      </c>
    </row>
    <row r="4" spans="1:12">
      <c r="A4" t="s">
        <v>752</v>
      </c>
      <c r="B4">
        <v>61035034</v>
      </c>
      <c r="E4" s="49">
        <v>1E-3</v>
      </c>
      <c r="F4" s="49" t="s">
        <v>1351</v>
      </c>
      <c r="H4" s="11" t="s">
        <v>258</v>
      </c>
      <c r="I4">
        <f>E4</f>
        <v>1E-3</v>
      </c>
      <c r="K4" s="11" t="s">
        <v>258</v>
      </c>
      <c r="L4">
        <f>I4+($I$19/15)</f>
        <v>2.5333333333333336E-3</v>
      </c>
    </row>
    <row r="5" spans="1:12">
      <c r="A5" t="s">
        <v>753</v>
      </c>
      <c r="E5" s="49">
        <v>6.3333333333333332E-3</v>
      </c>
      <c r="F5" s="49" t="s">
        <v>1352</v>
      </c>
      <c r="H5" s="11" t="s">
        <v>259</v>
      </c>
      <c r="I5">
        <f>E5</f>
        <v>6.3333333333333332E-3</v>
      </c>
      <c r="K5" s="11" t="s">
        <v>259</v>
      </c>
      <c r="L5">
        <f t="shared" ref="L5:L18" si="0">I5+($I$19/15)</f>
        <v>7.8666666666666659E-3</v>
      </c>
    </row>
    <row r="6" spans="1:12">
      <c r="A6" t="s">
        <v>754</v>
      </c>
      <c r="B6">
        <v>6</v>
      </c>
      <c r="E6" s="49">
        <v>6.3333333333333332E-3</v>
      </c>
      <c r="F6" s="49" t="s">
        <v>1353</v>
      </c>
      <c r="H6" s="11" t="s">
        <v>260</v>
      </c>
      <c r="I6">
        <f>SUM(E6:E9)</f>
        <v>5.1666666666666666E-2</v>
      </c>
      <c r="K6" s="11" t="s">
        <v>260</v>
      </c>
      <c r="L6">
        <f t="shared" si="0"/>
        <v>5.3199999999999997E-2</v>
      </c>
    </row>
    <row r="7" spans="1:12">
      <c r="A7" t="s">
        <v>755</v>
      </c>
      <c r="B7">
        <v>1</v>
      </c>
      <c r="E7" s="49">
        <v>1.2999999999999999E-2</v>
      </c>
      <c r="F7" s="49" t="s">
        <v>1354</v>
      </c>
      <c r="H7" s="11" t="s">
        <v>261</v>
      </c>
      <c r="I7">
        <f>E10</f>
        <v>1.4999999999999999E-2</v>
      </c>
      <c r="K7" s="11" t="s">
        <v>261</v>
      </c>
      <c r="L7">
        <f t="shared" si="0"/>
        <v>1.6533333333333334E-2</v>
      </c>
    </row>
    <row r="8" spans="1:12">
      <c r="A8" t="s">
        <v>386</v>
      </c>
      <c r="B8">
        <v>35</v>
      </c>
      <c r="E8" s="49">
        <v>6.3333333333333332E-3</v>
      </c>
      <c r="F8" s="49" t="s">
        <v>1355</v>
      </c>
      <c r="H8" s="11" t="s">
        <v>262</v>
      </c>
      <c r="I8">
        <f>0.2*E11</f>
        <v>9.6000000000000009E-3</v>
      </c>
      <c r="K8" s="11" t="s">
        <v>262</v>
      </c>
      <c r="L8">
        <f t="shared" si="0"/>
        <v>1.1133333333333334E-2</v>
      </c>
    </row>
    <row r="9" spans="1:12">
      <c r="A9" t="s">
        <v>307</v>
      </c>
      <c r="B9" t="s">
        <v>1342</v>
      </c>
      <c r="E9" s="49">
        <v>2.6000000000000002E-2</v>
      </c>
      <c r="F9" s="49" t="s">
        <v>1356</v>
      </c>
      <c r="H9" s="11" t="s">
        <v>263</v>
      </c>
      <c r="I9">
        <f>0.8*E11</f>
        <v>3.8400000000000004E-2</v>
      </c>
      <c r="K9" s="11" t="s">
        <v>263</v>
      </c>
      <c r="L9">
        <f t="shared" si="0"/>
        <v>3.9933333333333335E-2</v>
      </c>
    </row>
    <row r="10" spans="1:12">
      <c r="A10" t="s">
        <v>756</v>
      </c>
      <c r="B10">
        <v>8</v>
      </c>
      <c r="E10" s="49">
        <v>1.4999999999999999E-2</v>
      </c>
      <c r="F10" s="49" t="s">
        <v>1357</v>
      </c>
      <c r="H10" s="11" t="s">
        <v>264</v>
      </c>
      <c r="I10">
        <f>SUM(E12:E13)</f>
        <v>0.56600000000000006</v>
      </c>
      <c r="K10" s="11" t="s">
        <v>264</v>
      </c>
      <c r="L10">
        <f t="shared" si="0"/>
        <v>0.56753333333333345</v>
      </c>
    </row>
    <row r="11" spans="1:12">
      <c r="A11" t="s">
        <v>757</v>
      </c>
      <c r="B11">
        <v>69</v>
      </c>
      <c r="E11" s="49">
        <v>4.8000000000000001E-2</v>
      </c>
      <c r="F11" s="49" t="s">
        <v>1358</v>
      </c>
      <c r="H11" s="11" t="s">
        <v>265</v>
      </c>
      <c r="I11">
        <f>SUM(E14,E25)</f>
        <v>3.9E-2</v>
      </c>
      <c r="K11" s="11" t="s">
        <v>265</v>
      </c>
      <c r="L11">
        <f t="shared" si="0"/>
        <v>4.0533333333333331E-2</v>
      </c>
    </row>
    <row r="12" spans="1:12">
      <c r="A12" t="s">
        <v>758</v>
      </c>
      <c r="B12">
        <v>99069</v>
      </c>
      <c r="E12" s="49">
        <v>6.7000000000000004E-2</v>
      </c>
      <c r="F12" s="49" t="s">
        <v>1359</v>
      </c>
      <c r="H12" s="11" t="s">
        <v>266</v>
      </c>
      <c r="I12">
        <f>E15</f>
        <v>5.8999999999999997E-2</v>
      </c>
      <c r="K12" s="11" t="s">
        <v>266</v>
      </c>
      <c r="L12">
        <f t="shared" si="0"/>
        <v>6.0533333333333328E-2</v>
      </c>
    </row>
    <row r="13" spans="1:12">
      <c r="A13" t="s">
        <v>759</v>
      </c>
      <c r="B13">
        <v>1231</v>
      </c>
      <c r="E13" s="49">
        <v>0.499</v>
      </c>
      <c r="F13" s="49" t="s">
        <v>1360</v>
      </c>
      <c r="H13" s="11" t="s">
        <v>267</v>
      </c>
      <c r="I13">
        <f>SUM(E16:E17)</f>
        <v>5.2999999999999999E-2</v>
      </c>
      <c r="K13" s="11" t="s">
        <v>267</v>
      </c>
      <c r="L13">
        <f t="shared" si="0"/>
        <v>5.4533333333333329E-2</v>
      </c>
    </row>
    <row r="14" spans="1:12">
      <c r="A14" t="s">
        <v>760</v>
      </c>
      <c r="B14">
        <v>10</v>
      </c>
      <c r="E14" s="49">
        <v>3.0000000000000001E-3</v>
      </c>
      <c r="F14" s="49" t="s">
        <v>1361</v>
      </c>
      <c r="H14" s="11" t="s">
        <v>268</v>
      </c>
      <c r="I14">
        <f>SUM(E18:E20)</f>
        <v>2.3E-2</v>
      </c>
      <c r="K14" s="11" t="s">
        <v>268</v>
      </c>
      <c r="L14">
        <f t="shared" si="0"/>
        <v>2.4533333333333334E-2</v>
      </c>
    </row>
    <row r="15" spans="1:12">
      <c r="A15" t="s">
        <v>761</v>
      </c>
      <c r="E15" s="49">
        <v>5.8999999999999997E-2</v>
      </c>
      <c r="F15" s="49" t="s">
        <v>1362</v>
      </c>
      <c r="H15" s="11" t="s">
        <v>269</v>
      </c>
      <c r="I15">
        <f>SUM(E21:E22)</f>
        <v>2E-3</v>
      </c>
      <c r="K15" s="11" t="s">
        <v>269</v>
      </c>
      <c r="L15">
        <f t="shared" si="0"/>
        <v>3.5333333333333336E-3</v>
      </c>
    </row>
    <row r="16" spans="1:12">
      <c r="A16" t="s">
        <v>762</v>
      </c>
      <c r="B16">
        <v>299630</v>
      </c>
      <c r="E16" s="49">
        <v>1.4999999999999999E-2</v>
      </c>
      <c r="F16" s="49" t="s">
        <v>1363</v>
      </c>
      <c r="H16" s="11" t="s">
        <v>270</v>
      </c>
      <c r="I16">
        <f>E23</f>
        <v>2E-3</v>
      </c>
      <c r="K16" s="11" t="s">
        <v>270</v>
      </c>
      <c r="L16">
        <f t="shared" si="0"/>
        <v>3.5333333333333336E-3</v>
      </c>
    </row>
    <row r="17" spans="1:18">
      <c r="A17" t="s">
        <v>763</v>
      </c>
      <c r="E17" s="49">
        <v>3.7999999999999999E-2</v>
      </c>
      <c r="F17" s="49" t="s">
        <v>1364</v>
      </c>
      <c r="G17" s="50"/>
      <c r="H17" s="11" t="s">
        <v>271</v>
      </c>
      <c r="I17">
        <f>E24</f>
        <v>6.0000000000000001E-3</v>
      </c>
      <c r="K17" s="11" t="s">
        <v>271</v>
      </c>
      <c r="L17">
        <f t="shared" si="0"/>
        <v>7.5333333333333337E-3</v>
      </c>
    </row>
    <row r="18" spans="1:18">
      <c r="A18" t="s">
        <v>764</v>
      </c>
      <c r="E18" s="49">
        <v>1.6E-2</v>
      </c>
      <c r="F18" s="49" t="s">
        <v>1365</v>
      </c>
      <c r="H18" s="11" t="s">
        <v>272</v>
      </c>
      <c r="I18">
        <f>E26</f>
        <v>0.105</v>
      </c>
      <c r="K18" s="11" t="s">
        <v>272</v>
      </c>
      <c r="L18">
        <f t="shared" si="0"/>
        <v>0.10653333333333333</v>
      </c>
    </row>
    <row r="19" spans="1:18">
      <c r="A19" t="s">
        <v>765</v>
      </c>
      <c r="B19">
        <v>228464</v>
      </c>
      <c r="E19" s="49">
        <v>0</v>
      </c>
      <c r="F19" s="49" t="s">
        <v>1387</v>
      </c>
      <c r="H19" s="11" t="s">
        <v>273</v>
      </c>
      <c r="I19">
        <f>E27</f>
        <v>2.3E-2</v>
      </c>
      <c r="L19">
        <f>SUM(L4:L18)</f>
        <v>1</v>
      </c>
    </row>
    <row r="20" spans="1:18">
      <c r="A20" t="s">
        <v>766</v>
      </c>
      <c r="B20">
        <v>173924</v>
      </c>
      <c r="E20" s="49">
        <v>7.0000000000000001E-3</v>
      </c>
      <c r="F20" s="49" t="s">
        <v>1367</v>
      </c>
      <c r="I20">
        <f>SUM(I4:I19)</f>
        <v>1</v>
      </c>
    </row>
    <row r="21" spans="1:18">
      <c r="A21" t="s">
        <v>767</v>
      </c>
      <c r="B21">
        <v>228462</v>
      </c>
      <c r="E21" s="49">
        <v>1E-3</v>
      </c>
      <c r="F21" s="49" t="s">
        <v>1368</v>
      </c>
    </row>
    <row r="22" spans="1:18">
      <c r="A22" t="s">
        <v>768</v>
      </c>
      <c r="B22">
        <v>173922</v>
      </c>
      <c r="E22" s="49">
        <v>1E-3</v>
      </c>
      <c r="F22" s="49" t="s">
        <v>1369</v>
      </c>
    </row>
    <row r="23" spans="1:18">
      <c r="A23" t="s">
        <v>769</v>
      </c>
      <c r="B23" s="37">
        <v>131999</v>
      </c>
      <c r="E23" s="49">
        <v>2E-3</v>
      </c>
      <c r="F23" s="49" t="s">
        <v>1370</v>
      </c>
    </row>
    <row r="24" spans="1:18">
      <c r="A24" t="s">
        <v>770</v>
      </c>
      <c r="B24" s="37">
        <v>92475</v>
      </c>
      <c r="E24" s="49">
        <v>6.0000000000000001E-3</v>
      </c>
      <c r="F24" s="49" t="s">
        <v>1371</v>
      </c>
    </row>
    <row r="25" spans="1:18">
      <c r="A25" t="s">
        <v>771</v>
      </c>
      <c r="B25" s="37">
        <v>37057</v>
      </c>
      <c r="E25" s="49">
        <v>3.5999999999999997E-2</v>
      </c>
      <c r="F25" s="49" t="s">
        <v>1372</v>
      </c>
    </row>
    <row r="26" spans="1:18">
      <c r="A26" t="s">
        <v>772</v>
      </c>
      <c r="B26" s="38">
        <v>30942</v>
      </c>
      <c r="E26" s="49">
        <v>0.105</v>
      </c>
      <c r="F26" s="49" t="s">
        <v>1373</v>
      </c>
    </row>
    <row r="27" spans="1:18">
      <c r="A27" t="s">
        <v>773</v>
      </c>
      <c r="B27" s="38">
        <v>6115</v>
      </c>
      <c r="E27" s="49">
        <v>2.3E-2</v>
      </c>
      <c r="F27" s="49" t="s">
        <v>1374</v>
      </c>
    </row>
    <row r="28" spans="1:18">
      <c r="A28" t="s">
        <v>774</v>
      </c>
    </row>
    <row r="29" spans="1:18">
      <c r="A29" t="s">
        <v>775</v>
      </c>
    </row>
    <row r="30" spans="1:18">
      <c r="A30" t="s">
        <v>776</v>
      </c>
      <c r="E30" s="1" t="s">
        <v>1389</v>
      </c>
      <c r="F30">
        <f>B25</f>
        <v>37057</v>
      </c>
      <c r="N30" t="s">
        <v>1415</v>
      </c>
      <c r="O30">
        <f>I31/M31</f>
        <v>7.3951213932340068E-2</v>
      </c>
      <c r="P30">
        <f>O30*$F$60</f>
        <v>86.706888291207861</v>
      </c>
      <c r="R30">
        <v>86.706888291207861</v>
      </c>
    </row>
    <row r="31" spans="1:18">
      <c r="A31" t="s">
        <v>777</v>
      </c>
      <c r="E31" s="1" t="s">
        <v>1390</v>
      </c>
      <c r="F31">
        <f>I1*F30</f>
        <v>165331.23076923078</v>
      </c>
      <c r="H31" t="s">
        <v>1393</v>
      </c>
      <c r="I31">
        <f>R30*1000</f>
        <v>86706.888291207855</v>
      </c>
      <c r="J31" t="s">
        <v>1395</v>
      </c>
      <c r="K31">
        <f>0.45*I32</f>
        <v>348820.45365702355</v>
      </c>
      <c r="M31">
        <f>SUM(I31,I32,F32)</f>
        <v>1172487.6939888815</v>
      </c>
      <c r="N31" t="s">
        <v>1416</v>
      </c>
      <c r="O31">
        <f>I32/M31</f>
        <v>0.6611212788469788</v>
      </c>
      <c r="P31" s="8">
        <f t="shared" ref="P31:P32" si="1">O31*$F$60</f>
        <v>775.15656368227451</v>
      </c>
      <c r="R31">
        <v>775.15656368227451</v>
      </c>
    </row>
    <row r="32" spans="1:18">
      <c r="A32" t="s">
        <v>778</v>
      </c>
      <c r="E32" s="1" t="s">
        <v>1391</v>
      </c>
      <c r="F32">
        <f>R32*1000</f>
        <v>310624.24201539927</v>
      </c>
      <c r="H32" t="s">
        <v>1392</v>
      </c>
      <c r="I32">
        <f>R31*1000</f>
        <v>775156.56368227454</v>
      </c>
      <c r="J32" t="s">
        <v>1394</v>
      </c>
      <c r="K32">
        <f>0.55*I32</f>
        <v>426336.11002525105</v>
      </c>
      <c r="N32" t="s">
        <v>1417</v>
      </c>
      <c r="O32">
        <f>F32/M31</f>
        <v>0.2649275072206812</v>
      </c>
      <c r="P32" s="8">
        <f t="shared" si="1"/>
        <v>310.62424201539926</v>
      </c>
      <c r="R32">
        <v>310.62424201539926</v>
      </c>
    </row>
    <row r="33" spans="1:20">
      <c r="A33" t="s">
        <v>779</v>
      </c>
      <c r="O33">
        <f>SUM(O30:O32)</f>
        <v>1</v>
      </c>
      <c r="P33">
        <f>SUM(P30:P32)</f>
        <v>1172.4876939888816</v>
      </c>
    </row>
    <row r="34" spans="1:20">
      <c r="A34" t="s">
        <v>780</v>
      </c>
      <c r="E34" s="11" t="s">
        <v>258</v>
      </c>
      <c r="F34" s="11" t="s">
        <v>259</v>
      </c>
      <c r="G34" s="11" t="s">
        <v>260</v>
      </c>
      <c r="H34" s="11" t="s">
        <v>261</v>
      </c>
      <c r="I34" s="11" t="s">
        <v>262</v>
      </c>
      <c r="J34" s="11" t="s">
        <v>263</v>
      </c>
      <c r="K34" s="11" t="s">
        <v>264</v>
      </c>
      <c r="L34" s="11" t="s">
        <v>265</v>
      </c>
      <c r="M34" s="11" t="s">
        <v>266</v>
      </c>
      <c r="N34" s="11" t="s">
        <v>267</v>
      </c>
      <c r="O34" s="11" t="s">
        <v>268</v>
      </c>
      <c r="P34" s="11" t="s">
        <v>269</v>
      </c>
      <c r="Q34" s="11" t="s">
        <v>270</v>
      </c>
      <c r="R34" s="11" t="s">
        <v>271</v>
      </c>
      <c r="S34" s="11" t="s">
        <v>272</v>
      </c>
      <c r="T34" s="11"/>
    </row>
    <row r="35" spans="1:20">
      <c r="A35" t="s">
        <v>781</v>
      </c>
      <c r="B35">
        <v>6115</v>
      </c>
      <c r="D35" s="1" t="s">
        <v>747</v>
      </c>
      <c r="E35">
        <f>F31*L4</f>
        <v>418.83911794871801</v>
      </c>
      <c r="F35">
        <f>F31*L5</f>
        <v>1300.605682051282</v>
      </c>
      <c r="G35">
        <f>F31*L6</f>
        <v>8795.6214769230774</v>
      </c>
      <c r="H35">
        <f>F31*L7</f>
        <v>2733.4763487179489</v>
      </c>
      <c r="I35">
        <f>F31*L8</f>
        <v>1840.6877025641027</v>
      </c>
      <c r="J35">
        <f>F31*L9</f>
        <v>6602.2271487179496</v>
      </c>
      <c r="K35">
        <f>F31*L10</f>
        <v>93830.984502564126</v>
      </c>
      <c r="L35">
        <f>F31*L11</f>
        <v>6701.4258871794873</v>
      </c>
      <c r="M35">
        <f>F31*L12</f>
        <v>10008.050502564103</v>
      </c>
      <c r="N35">
        <f>F31*L13</f>
        <v>9016.0631179487173</v>
      </c>
      <c r="O35">
        <f>F31*L14</f>
        <v>4056.1261948717952</v>
      </c>
      <c r="P35">
        <f>F31*L15</f>
        <v>584.17034871794885</v>
      </c>
      <c r="Q35">
        <f>F31*L16</f>
        <v>584.17034871794885</v>
      </c>
      <c r="R35">
        <f>F31*L17</f>
        <v>1245.495271794872</v>
      </c>
      <c r="S35">
        <f>F31*L18</f>
        <v>17613.287117948719</v>
      </c>
    </row>
    <row r="36" spans="1:20">
      <c r="A36" t="s">
        <v>782</v>
      </c>
      <c r="B36">
        <v>2363</v>
      </c>
      <c r="D36" s="1" t="s">
        <v>748</v>
      </c>
      <c r="E36">
        <f>F32*L4</f>
        <v>786.91474643901154</v>
      </c>
      <c r="F36">
        <f>F32*L5</f>
        <v>2443.5773705211409</v>
      </c>
      <c r="G36">
        <f>F32*L6</f>
        <v>16525.209675219241</v>
      </c>
      <c r="H36">
        <f>F32*L7</f>
        <v>5135.6541346546019</v>
      </c>
      <c r="I36">
        <f>F32*L8</f>
        <v>3458.2832277714451</v>
      </c>
      <c r="J36">
        <f>F32*L9</f>
        <v>12404.261397814944</v>
      </c>
      <c r="K36">
        <f>F32*L10</f>
        <v>176289.61148513964</v>
      </c>
      <c r="L36">
        <f>F32*L11</f>
        <v>12590.635943024183</v>
      </c>
      <c r="M36">
        <f>F32*L12</f>
        <v>18803.120783332168</v>
      </c>
      <c r="N36">
        <f>F32*L13</f>
        <v>16939.375331239771</v>
      </c>
      <c r="O36">
        <f>F32*L14</f>
        <v>7620.6480707777955</v>
      </c>
      <c r="P36">
        <f>F32*L15</f>
        <v>1097.5389884544109</v>
      </c>
      <c r="Q36">
        <f>F32*L16</f>
        <v>1097.5389884544109</v>
      </c>
      <c r="R36">
        <f>F32*L17</f>
        <v>2340.0359565160079</v>
      </c>
      <c r="S36">
        <f>F32*L18</f>
        <v>33091.835916040531</v>
      </c>
    </row>
    <row r="37" spans="1:20">
      <c r="A37" t="s">
        <v>783</v>
      </c>
      <c r="B37">
        <v>50</v>
      </c>
    </row>
    <row r="38" spans="1:20">
      <c r="A38" t="s">
        <v>784</v>
      </c>
      <c r="D38" t="s">
        <v>1396</v>
      </c>
      <c r="E38">
        <f>K32*L4</f>
        <v>1080.0514787306361</v>
      </c>
      <c r="F38">
        <f>K32*L5</f>
        <v>3353.8440655319746</v>
      </c>
      <c r="G38">
        <f>K32*L6</f>
        <v>22681.081053343354</v>
      </c>
      <c r="H38">
        <f>K32*L7</f>
        <v>7048.7570190841507</v>
      </c>
      <c r="I38">
        <f>K32*L8</f>
        <v>4746.5420249477947</v>
      </c>
      <c r="J38">
        <f>K32*L9</f>
        <v>17025.021993675025</v>
      </c>
      <c r="K38">
        <f>K32*L10</f>
        <v>241959.95364299754</v>
      </c>
      <c r="L38">
        <f>K32*L11</f>
        <v>17280.823659690173</v>
      </c>
      <c r="M38">
        <f>K32*L12</f>
        <v>25807.545860195194</v>
      </c>
      <c r="N38">
        <f>K32*L13</f>
        <v>23249.529200043689</v>
      </c>
      <c r="O38">
        <f>K32*L14</f>
        <v>10459.44589928616</v>
      </c>
      <c r="P38">
        <f>K32*L15</f>
        <v>1506.3875887558872</v>
      </c>
      <c r="Q38">
        <f>K32*L16</f>
        <v>1506.3875887558872</v>
      </c>
      <c r="R38">
        <f>K32*L17</f>
        <v>3211.7320288568912</v>
      </c>
      <c r="S38">
        <f>K32*L18</f>
        <v>45419.00692135674</v>
      </c>
      <c r="T38" s="2">
        <f>SUM(E38:S38)</f>
        <v>426336.11002525099</v>
      </c>
    </row>
    <row r="39" spans="1:20">
      <c r="A39" t="s">
        <v>785</v>
      </c>
      <c r="D39" t="s">
        <v>1397</v>
      </c>
      <c r="E39">
        <f>I31*L4*0.55</f>
        <v>120.81159768574965</v>
      </c>
      <c r="F39">
        <f>I31*L5*0.55</f>
        <v>375.15180333995932</v>
      </c>
      <c r="G39">
        <f>I31*L6*0.55</f>
        <v>2537.0435514007422</v>
      </c>
      <c r="H39">
        <f>I31*L7*0.55</f>
        <v>788.45463752805017</v>
      </c>
      <c r="I39">
        <f>I31*L8*0.55</f>
        <v>530.93517930316284</v>
      </c>
      <c r="J39">
        <f>I31*L9*0.55</f>
        <v>1904.3722898358956</v>
      </c>
      <c r="K39">
        <f>I31*L10*0.55</f>
        <v>27064.977134178596</v>
      </c>
      <c r="L39">
        <f>I31*L11*0.55</f>
        <v>1932.9855629719937</v>
      </c>
      <c r="M39">
        <f>I31*L12*0.55</f>
        <v>2886.7613341752799</v>
      </c>
      <c r="N39">
        <f>I31*L13*0.55</f>
        <v>2600.6286028142945</v>
      </c>
      <c r="O39">
        <f>I31*L14*0.55</f>
        <v>1169.9649460093647</v>
      </c>
      <c r="P39">
        <f>I31*L15*0.55</f>
        <v>168.50038624591394</v>
      </c>
      <c r="Q39">
        <f>I31*L16*0.55</f>
        <v>168.50038624591394</v>
      </c>
      <c r="R39">
        <f>I31*L17*0.55</f>
        <v>359.25554048657125</v>
      </c>
      <c r="S39">
        <f>I31*L18*0.55</f>
        <v>5080.4456079428392</v>
      </c>
    </row>
    <row r="40" spans="1:20">
      <c r="A40" t="s">
        <v>786</v>
      </c>
    </row>
    <row r="41" spans="1:20">
      <c r="A41" t="s">
        <v>787</v>
      </c>
      <c r="B41">
        <v>378</v>
      </c>
      <c r="E41" t="s">
        <v>1</v>
      </c>
      <c r="F41" t="s">
        <v>2</v>
      </c>
      <c r="G41" t="s">
        <v>3</v>
      </c>
      <c r="H41" t="s">
        <v>4</v>
      </c>
      <c r="I41" t="s">
        <v>5</v>
      </c>
      <c r="J41" t="s">
        <v>6</v>
      </c>
      <c r="K41" t="s">
        <v>7</v>
      </c>
      <c r="L41" t="s">
        <v>8</v>
      </c>
      <c r="M41" t="s">
        <v>9</v>
      </c>
    </row>
    <row r="42" spans="1:20">
      <c r="A42" t="s">
        <v>788</v>
      </c>
      <c r="D42" t="s">
        <v>1395</v>
      </c>
      <c r="E42">
        <f>E46*$K$31</f>
        <v>791.74595418677643</v>
      </c>
      <c r="F42">
        <f t="shared" ref="F42:M42" si="2">F46*$K$31</f>
        <v>2138.132991233449</v>
      </c>
      <c r="G42">
        <f t="shared" si="2"/>
        <v>7994.5297683146191</v>
      </c>
      <c r="H42">
        <f t="shared" si="2"/>
        <v>14974.803577991061</v>
      </c>
      <c r="I42">
        <f t="shared" si="2"/>
        <v>28999.223205196122</v>
      </c>
      <c r="J42">
        <f t="shared" si="2"/>
        <v>51801.947523475887</v>
      </c>
      <c r="K42">
        <f t="shared" si="2"/>
        <v>58666.414399488167</v>
      </c>
      <c r="L42">
        <f t="shared" si="2"/>
        <v>80442.116539544179</v>
      </c>
      <c r="M42">
        <f t="shared" si="2"/>
        <v>103011.53969759325</v>
      </c>
      <c r="N42" s="2">
        <f>SUM(E42:M42)</f>
        <v>348820.45365702349</v>
      </c>
      <c r="R42">
        <f>SUM(T38,N42)</f>
        <v>775156.56368227443</v>
      </c>
    </row>
    <row r="43" spans="1:20">
      <c r="A43" t="s">
        <v>789</v>
      </c>
      <c r="B43">
        <v>378</v>
      </c>
    </row>
    <row r="44" spans="1:20">
      <c r="A44" t="s">
        <v>790</v>
      </c>
      <c r="B44">
        <v>241</v>
      </c>
      <c r="E44" t="s">
        <v>1</v>
      </c>
      <c r="F44" t="s">
        <v>2</v>
      </c>
      <c r="G44" t="s">
        <v>3</v>
      </c>
      <c r="H44" t="s">
        <v>4</v>
      </c>
      <c r="I44" t="s">
        <v>5</v>
      </c>
      <c r="J44" t="s">
        <v>6</v>
      </c>
      <c r="K44" t="s">
        <v>7</v>
      </c>
      <c r="L44" t="s">
        <v>8</v>
      </c>
      <c r="M44" t="s">
        <v>9</v>
      </c>
    </row>
    <row r="45" spans="1:20">
      <c r="A45" t="s">
        <v>791</v>
      </c>
      <c r="B45">
        <v>36</v>
      </c>
      <c r="D45" t="s">
        <v>280</v>
      </c>
      <c r="E45">
        <f>SAM!AB17</f>
        <v>3.5211020171739147</v>
      </c>
      <c r="F45">
        <f>SAM!AC17</f>
        <v>9.508838470985312</v>
      </c>
      <c r="G45">
        <f>SAM!AD17</f>
        <v>35.553771692439753</v>
      </c>
      <c r="H45">
        <f>SAM!AE17</f>
        <v>66.596880989945362</v>
      </c>
      <c r="I45">
        <f>SAM!AF17</f>
        <v>128.96715516427463</v>
      </c>
      <c r="J45">
        <f>SAM!AG17</f>
        <v>230.37685377981643</v>
      </c>
      <c r="K45">
        <f>SAM!AH17</f>
        <v>260.90493925488084</v>
      </c>
      <c r="L45">
        <f>SAM!AI17</f>
        <v>357.74720074705857</v>
      </c>
      <c r="M45">
        <f>SAM!AJ17</f>
        <v>458.11934788342535</v>
      </c>
      <c r="N45" s="2">
        <f>SUM(E45:M45)</f>
        <v>1551.2960900000003</v>
      </c>
    </row>
    <row r="46" spans="1:20">
      <c r="A46" t="s">
        <v>792</v>
      </c>
      <c r="B46">
        <v>1658</v>
      </c>
      <c r="D46" t="s">
        <v>1410</v>
      </c>
      <c r="E46">
        <f>E45/$N$45</f>
        <v>2.2697807593738692E-3</v>
      </c>
      <c r="F46">
        <f t="shared" ref="F46:M46" si="3">F45/$N$45</f>
        <v>6.1296089974579322E-3</v>
      </c>
      <c r="G46">
        <f t="shared" si="3"/>
        <v>2.2918752855516929E-2</v>
      </c>
      <c r="H46">
        <f t="shared" si="3"/>
        <v>4.2929832299097297E-2</v>
      </c>
      <c r="I46">
        <f t="shared" si="3"/>
        <v>8.3135099737326482E-2</v>
      </c>
      <c r="J46">
        <f t="shared" si="3"/>
        <v>0.14850604940273934</v>
      </c>
      <c r="K46">
        <f t="shared" si="3"/>
        <v>0.16818513302311025</v>
      </c>
      <c r="L46">
        <f t="shared" si="3"/>
        <v>0.23061181102252279</v>
      </c>
      <c r="M46">
        <f t="shared" si="3"/>
        <v>0.29531393190285504</v>
      </c>
      <c r="N46" s="2">
        <f>SUM(E46:M46)</f>
        <v>0.99999999999999989</v>
      </c>
    </row>
    <row r="47" spans="1:20">
      <c r="A47" t="s">
        <v>793</v>
      </c>
      <c r="B47">
        <v>104</v>
      </c>
    </row>
    <row r="48" spans="1:20">
      <c r="A48" t="s">
        <v>794</v>
      </c>
      <c r="D48" t="s">
        <v>1400</v>
      </c>
      <c r="E48">
        <f t="shared" ref="E48:M48" si="4">E46*$I$31*0.45</f>
        <v>88.562532036853355</v>
      </c>
      <c r="F48">
        <f t="shared" si="4"/>
        <v>239.16569517511536</v>
      </c>
      <c r="G48">
        <f t="shared" si="4"/>
        <v>894.24618462769831</v>
      </c>
      <c r="H48">
        <f t="shared" si="4"/>
        <v>1675.0404780831523</v>
      </c>
      <c r="I48">
        <f t="shared" si="4"/>
        <v>3243.7736127012558</v>
      </c>
      <c r="J48">
        <f t="shared" si="4"/>
        <v>5794.4238462593621</v>
      </c>
      <c r="K48">
        <f t="shared" si="4"/>
        <v>6562.2642935745398</v>
      </c>
      <c r="L48">
        <f t="shared" si="4"/>
        <v>8998.0346416333596</v>
      </c>
      <c r="M48">
        <f t="shared" si="4"/>
        <v>11522.588446952197</v>
      </c>
      <c r="N48" s="2">
        <f>SUM(E48:M48)</f>
        <v>39018.099731043534</v>
      </c>
    </row>
    <row r="49" spans="1:14">
      <c r="A49" t="s">
        <v>795</v>
      </c>
    </row>
    <row r="50" spans="1:14">
      <c r="A50" t="s">
        <v>796</v>
      </c>
    </row>
    <row r="51" spans="1:14">
      <c r="A51" t="s">
        <v>797</v>
      </c>
      <c r="D51" t="s">
        <v>1399</v>
      </c>
      <c r="E51">
        <v>4.6300000000000001E-2</v>
      </c>
    </row>
    <row r="52" spans="1:14">
      <c r="A52" t="s">
        <v>798</v>
      </c>
      <c r="B52">
        <v>104</v>
      </c>
      <c r="D52" t="s">
        <v>1398</v>
      </c>
      <c r="E52">
        <v>0.1</v>
      </c>
      <c r="F52">
        <v>0.1</v>
      </c>
      <c r="G52">
        <v>0.15</v>
      </c>
      <c r="H52">
        <v>0.15</v>
      </c>
      <c r="I52">
        <v>0.15</v>
      </c>
      <c r="J52">
        <v>0.15</v>
      </c>
      <c r="K52">
        <v>0.25</v>
      </c>
      <c r="L52">
        <v>0.25</v>
      </c>
      <c r="M52">
        <v>0.28000000000000003</v>
      </c>
    </row>
    <row r="53" spans="1:14">
      <c r="A53" t="s">
        <v>799</v>
      </c>
    </row>
    <row r="54" spans="1:14">
      <c r="A54" t="s">
        <v>800</v>
      </c>
      <c r="B54">
        <v>54540</v>
      </c>
      <c r="E54" s="13" t="s">
        <v>1</v>
      </c>
      <c r="F54" s="13" t="s">
        <v>2</v>
      </c>
      <c r="G54" s="13" t="s">
        <v>3</v>
      </c>
      <c r="H54" s="13" t="s">
        <v>4</v>
      </c>
      <c r="I54" s="13" t="s">
        <v>5</v>
      </c>
      <c r="J54" s="13" t="s">
        <v>6</v>
      </c>
      <c r="K54" s="13" t="s">
        <v>7</v>
      </c>
      <c r="L54" s="13" t="s">
        <v>8</v>
      </c>
      <c r="M54" s="13" t="s">
        <v>9</v>
      </c>
    </row>
    <row r="55" spans="1:14">
      <c r="A55" t="s">
        <v>801</v>
      </c>
      <c r="B55">
        <v>2313</v>
      </c>
      <c r="D55" t="s">
        <v>661</v>
      </c>
      <c r="E55">
        <f>E51*'job core'!K42</f>
        <v>1.3962994331119625</v>
      </c>
      <c r="F55">
        <f>E51*'job core'!K43</f>
        <v>3.7707472552148502</v>
      </c>
      <c r="G55">
        <f>E51*'job core'!K44</f>
        <v>14.098913072388196</v>
      </c>
      <c r="H55">
        <f>E51*'job core'!K45</f>
        <v>26.409114737300321</v>
      </c>
      <c r="I55">
        <f>E51*'job core'!K46</f>
        <v>51.142160825681287</v>
      </c>
      <c r="J55">
        <f>E51*'job core'!K47</f>
        <v>91.356361947460968</v>
      </c>
      <c r="K55">
        <f>E51*'job core'!K48</f>
        <v>103.46232997534516</v>
      </c>
      <c r="L55">
        <f>E51*'job core'!K49</f>
        <v>141.86530556744071</v>
      </c>
      <c r="M55">
        <f>E51*'job core'!K50</f>
        <v>181.66806375597665</v>
      </c>
      <c r="N55">
        <f>SUM(E55:M55)</f>
        <v>615.16929656992011</v>
      </c>
    </row>
    <row r="56" spans="1:14">
      <c r="A56" t="s">
        <v>802</v>
      </c>
      <c r="D56" t="s">
        <v>660</v>
      </c>
      <c r="E56">
        <f>E52*'job core'!K42</f>
        <v>3.0157655142806963</v>
      </c>
      <c r="F56">
        <f>F52*'job core'!K43</f>
        <v>8.1441625382610159</v>
      </c>
      <c r="G56">
        <f>G52*'job core'!K44</f>
        <v>45.676824208601069</v>
      </c>
      <c r="H56">
        <f>H52*'job core'!K45</f>
        <v>85.558687053888718</v>
      </c>
      <c r="I56">
        <f>I52*'job core'!K46</f>
        <v>165.68734608752035</v>
      </c>
      <c r="J56">
        <f>J52*'job core'!K47</f>
        <v>295.97093503497075</v>
      </c>
      <c r="K56">
        <f>K52*'job core'!K48</f>
        <v>558.65188971568659</v>
      </c>
      <c r="L56">
        <f>L52*'job core'!K49</f>
        <v>766.01136915464747</v>
      </c>
      <c r="M56">
        <f>M52*'job core'!K50</f>
        <v>1098.6405583514786</v>
      </c>
      <c r="N56">
        <f>SUM(E56:M56)</f>
        <v>3027.3575376593353</v>
      </c>
    </row>
    <row r="57" spans="1:14">
      <c r="A57" t="s">
        <v>803</v>
      </c>
    </row>
    <row r="58" spans="1:14">
      <c r="A58" t="s">
        <v>804</v>
      </c>
    </row>
    <row r="59" spans="1:14">
      <c r="A59" t="s">
        <v>805</v>
      </c>
      <c r="D59" s="13" t="s">
        <v>667</v>
      </c>
      <c r="E59" s="52" t="s">
        <v>1402</v>
      </c>
      <c r="F59" s="52" t="s">
        <v>1403</v>
      </c>
      <c r="G59" s="52"/>
      <c r="H59" s="52"/>
      <c r="I59" s="52"/>
    </row>
    <row r="60" spans="1:14">
      <c r="A60" t="s">
        <v>806</v>
      </c>
      <c r="B60">
        <v>100</v>
      </c>
      <c r="D60">
        <f>SUM(SAM!BB2:BB46)</f>
        <v>284.44814897857873</v>
      </c>
      <c r="E60">
        <f>SUM(SAM!BC2:BC46)</f>
        <v>1554.7364171925399</v>
      </c>
      <c r="F60">
        <f>SUM(SAM!BD2:BD46)</f>
        <v>1172.4876939888816</v>
      </c>
    </row>
    <row r="61" spans="1:14">
      <c r="A61" t="s">
        <v>807</v>
      </c>
    </row>
    <row r="62" spans="1:14">
      <c r="A62" t="s">
        <v>808</v>
      </c>
      <c r="B62">
        <v>1991</v>
      </c>
    </row>
    <row r="63" spans="1:14">
      <c r="A63" t="s">
        <v>809</v>
      </c>
      <c r="D63">
        <v>92.474999999999994</v>
      </c>
      <c r="E63">
        <v>10.343999999999999</v>
      </c>
      <c r="G63">
        <v>37.057000000000002</v>
      </c>
      <c r="H63">
        <f>SUM(D63:G63)</f>
        <v>139.87599999999998</v>
      </c>
    </row>
    <row r="64" spans="1:14">
      <c r="A64" t="s">
        <v>810</v>
      </c>
    </row>
    <row r="65" spans="1:7">
      <c r="A65" t="s">
        <v>811</v>
      </c>
      <c r="D65">
        <f>D63/H63</f>
        <v>0.6611212788469788</v>
      </c>
      <c r="E65">
        <f>E63/H63</f>
        <v>7.3951213932340082E-2</v>
      </c>
      <c r="G65">
        <f>G63/H63</f>
        <v>0.26492750722068126</v>
      </c>
    </row>
    <row r="66" spans="1:7">
      <c r="A66" t="s">
        <v>812</v>
      </c>
    </row>
    <row r="67" spans="1:7">
      <c r="A67" t="s">
        <v>813</v>
      </c>
      <c r="D67">
        <v>1172.4876939888816</v>
      </c>
    </row>
    <row r="68" spans="1:7">
      <c r="A68" t="s">
        <v>814</v>
      </c>
      <c r="B68">
        <v>222</v>
      </c>
    </row>
    <row r="69" spans="1:7">
      <c r="A69" t="s">
        <v>815</v>
      </c>
      <c r="B69">
        <v>44668</v>
      </c>
      <c r="D69">
        <f>D65*D67</f>
        <v>775.15656368227451</v>
      </c>
      <c r="E69">
        <f>E65*D67</f>
        <v>86.706888291207875</v>
      </c>
      <c r="G69">
        <f>D67*G65</f>
        <v>310.62424201539932</v>
      </c>
    </row>
    <row r="70" spans="1:7">
      <c r="A70" t="s">
        <v>816</v>
      </c>
    </row>
    <row r="71" spans="1:7">
      <c r="A71" t="s">
        <v>817</v>
      </c>
    </row>
    <row r="72" spans="1:7">
      <c r="A72" t="s">
        <v>818</v>
      </c>
      <c r="B72">
        <v>185</v>
      </c>
    </row>
    <row r="73" spans="1:7">
      <c r="A73" t="s">
        <v>819</v>
      </c>
      <c r="B73">
        <v>185</v>
      </c>
    </row>
    <row r="74" spans="1:7">
      <c r="A74" t="s">
        <v>820</v>
      </c>
      <c r="B74">
        <v>3767</v>
      </c>
    </row>
    <row r="75" spans="1:7">
      <c r="A75" t="s">
        <v>821</v>
      </c>
      <c r="B75">
        <v>9068</v>
      </c>
    </row>
    <row r="76" spans="1:7">
      <c r="A76" t="s">
        <v>822</v>
      </c>
    </row>
    <row r="77" spans="1:7">
      <c r="A77" t="s">
        <v>823</v>
      </c>
    </row>
    <row r="78" spans="1:7">
      <c r="A78" t="s">
        <v>824</v>
      </c>
      <c r="B78">
        <v>29020</v>
      </c>
    </row>
    <row r="79" spans="1:7">
      <c r="A79" t="s">
        <v>825</v>
      </c>
    </row>
    <row r="80" spans="1:7">
      <c r="A80" t="s">
        <v>826</v>
      </c>
      <c r="B80">
        <v>2628</v>
      </c>
    </row>
    <row r="81" spans="1:2">
      <c r="A81" t="s">
        <v>827</v>
      </c>
      <c r="B81">
        <v>7559</v>
      </c>
    </row>
    <row r="82" spans="1:2">
      <c r="A82" t="s">
        <v>828</v>
      </c>
    </row>
    <row r="83" spans="1:2">
      <c r="A83" t="s">
        <v>829</v>
      </c>
    </row>
    <row r="84" spans="1:2">
      <c r="A84" t="s">
        <v>830</v>
      </c>
      <c r="B84">
        <v>1983</v>
      </c>
    </row>
    <row r="85" spans="1:2">
      <c r="A85" t="s">
        <v>831</v>
      </c>
      <c r="B85">
        <v>56</v>
      </c>
    </row>
    <row r="86" spans="1:2">
      <c r="A86" t="s">
        <v>832</v>
      </c>
    </row>
    <row r="87" spans="1:2">
      <c r="A87" t="s">
        <v>833</v>
      </c>
      <c r="B87">
        <v>108</v>
      </c>
    </row>
    <row r="88" spans="1:2">
      <c r="A88" t="s">
        <v>834</v>
      </c>
    </row>
    <row r="89" spans="1:2">
      <c r="A89" t="s">
        <v>835</v>
      </c>
      <c r="B89">
        <v>3887</v>
      </c>
    </row>
    <row r="90" spans="1:2">
      <c r="A90" t="s">
        <v>836</v>
      </c>
    </row>
    <row r="91" spans="1:2">
      <c r="A91" t="s">
        <v>837</v>
      </c>
      <c r="B91">
        <v>1525</v>
      </c>
    </row>
    <row r="92" spans="1:2">
      <c r="A92" t="s">
        <v>838</v>
      </c>
      <c r="B92">
        <v>41923</v>
      </c>
    </row>
    <row r="93" spans="1:2">
      <c r="A93" t="s">
        <v>839</v>
      </c>
      <c r="B93">
        <v>34897</v>
      </c>
    </row>
    <row r="94" spans="1:2">
      <c r="A94" t="s">
        <v>840</v>
      </c>
    </row>
    <row r="95" spans="1:2">
      <c r="A95" t="s">
        <v>841</v>
      </c>
    </row>
    <row r="96" spans="1:2">
      <c r="A96" t="s">
        <v>842</v>
      </c>
    </row>
    <row r="97" spans="1:2">
      <c r="A97" t="s">
        <v>843</v>
      </c>
    </row>
    <row r="98" spans="1:2">
      <c r="A98" t="s">
        <v>844</v>
      </c>
    </row>
    <row r="99" spans="1:2">
      <c r="A99" t="s">
        <v>845</v>
      </c>
    </row>
    <row r="100" spans="1:2">
      <c r="A100" t="s">
        <v>846</v>
      </c>
    </row>
    <row r="101" spans="1:2">
      <c r="A101" t="s">
        <v>847</v>
      </c>
    </row>
    <row r="102" spans="1:2">
      <c r="A102" t="s">
        <v>848</v>
      </c>
    </row>
    <row r="103" spans="1:2">
      <c r="A103" t="s">
        <v>849</v>
      </c>
      <c r="B103">
        <v>456</v>
      </c>
    </row>
    <row r="104" spans="1:2">
      <c r="A104" t="s">
        <v>850</v>
      </c>
      <c r="B104">
        <v>456</v>
      </c>
    </row>
    <row r="105" spans="1:2">
      <c r="A105" t="s">
        <v>851</v>
      </c>
    </row>
    <row r="106" spans="1:2">
      <c r="A106" t="s">
        <v>852</v>
      </c>
    </row>
    <row r="107" spans="1:2">
      <c r="A107" t="s">
        <v>853</v>
      </c>
      <c r="B107">
        <v>448</v>
      </c>
    </row>
    <row r="108" spans="1:2">
      <c r="A108" t="s">
        <v>854</v>
      </c>
    </row>
    <row r="109" spans="1:2">
      <c r="A109" t="s">
        <v>855</v>
      </c>
      <c r="B109">
        <v>5906</v>
      </c>
    </row>
    <row r="110" spans="1:2">
      <c r="A110" t="s">
        <v>856</v>
      </c>
    </row>
    <row r="111" spans="1:2">
      <c r="A111" t="s">
        <v>857</v>
      </c>
      <c r="B111">
        <v>4383</v>
      </c>
    </row>
    <row r="112" spans="1:2">
      <c r="A112" t="s">
        <v>858</v>
      </c>
    </row>
    <row r="113" spans="1:2">
      <c r="A113" t="s">
        <v>859</v>
      </c>
      <c r="B113">
        <v>23704</v>
      </c>
    </row>
    <row r="114" spans="1:2">
      <c r="A114" t="s">
        <v>860</v>
      </c>
      <c r="B114">
        <v>7026</v>
      </c>
    </row>
    <row r="115" spans="1:2">
      <c r="A115" t="s">
        <v>861</v>
      </c>
      <c r="B115">
        <v>130</v>
      </c>
    </row>
    <row r="116" spans="1:2">
      <c r="A116" t="s">
        <v>862</v>
      </c>
      <c r="B116">
        <v>1661</v>
      </c>
    </row>
    <row r="117" spans="1:2">
      <c r="A117" t="s">
        <v>863</v>
      </c>
    </row>
    <row r="118" spans="1:2">
      <c r="A118" t="s">
        <v>864</v>
      </c>
      <c r="B118">
        <v>1661</v>
      </c>
    </row>
    <row r="119" spans="1:2">
      <c r="A119" t="s">
        <v>865</v>
      </c>
      <c r="B119">
        <v>2036</v>
      </c>
    </row>
    <row r="120" spans="1:2">
      <c r="A120" t="s">
        <v>866</v>
      </c>
      <c r="B120">
        <v>1208</v>
      </c>
    </row>
    <row r="121" spans="1:2">
      <c r="A121" t="s">
        <v>867</v>
      </c>
      <c r="B121">
        <v>611</v>
      </c>
    </row>
    <row r="122" spans="1:2">
      <c r="A122" t="s">
        <v>868</v>
      </c>
    </row>
    <row r="123" spans="1:2">
      <c r="A123" t="s">
        <v>869</v>
      </c>
      <c r="B123">
        <v>595</v>
      </c>
    </row>
    <row r="124" spans="1:2">
      <c r="A124" t="s">
        <v>870</v>
      </c>
    </row>
    <row r="125" spans="1:2">
      <c r="A125" t="s">
        <v>871</v>
      </c>
      <c r="B125">
        <v>2</v>
      </c>
    </row>
    <row r="126" spans="1:2">
      <c r="A126" t="s">
        <v>872</v>
      </c>
    </row>
    <row r="127" spans="1:2">
      <c r="A127" t="s">
        <v>873</v>
      </c>
    </row>
    <row r="128" spans="1:2">
      <c r="A128" t="s">
        <v>874</v>
      </c>
    </row>
    <row r="129" spans="1:2">
      <c r="A129" t="s">
        <v>875</v>
      </c>
      <c r="B129">
        <v>2</v>
      </c>
    </row>
    <row r="130" spans="1:2">
      <c r="A130" t="s">
        <v>876</v>
      </c>
    </row>
    <row r="131" spans="1:2">
      <c r="A131" t="s">
        <v>877</v>
      </c>
    </row>
    <row r="132" spans="1:2">
      <c r="A132" t="s">
        <v>878</v>
      </c>
    </row>
    <row r="133" spans="1:2">
      <c r="A133" t="s">
        <v>879</v>
      </c>
    </row>
    <row r="134" spans="1:2">
      <c r="A134" t="s">
        <v>880</v>
      </c>
    </row>
    <row r="135" spans="1:2">
      <c r="A135" t="s">
        <v>881</v>
      </c>
    </row>
    <row r="136" spans="1:2">
      <c r="A136" t="s">
        <v>882</v>
      </c>
    </row>
    <row r="137" spans="1:2">
      <c r="A137" t="s">
        <v>883</v>
      </c>
    </row>
    <row r="138" spans="1:2">
      <c r="A138" t="s">
        <v>884</v>
      </c>
    </row>
    <row r="139" spans="1:2">
      <c r="A139" t="s">
        <v>885</v>
      </c>
    </row>
    <row r="140" spans="1:2">
      <c r="A140" t="s">
        <v>886</v>
      </c>
    </row>
    <row r="141" spans="1:2">
      <c r="A141" t="s">
        <v>887</v>
      </c>
    </row>
    <row r="142" spans="1:2">
      <c r="A142" t="s">
        <v>888</v>
      </c>
    </row>
    <row r="143" spans="1:2">
      <c r="A143" t="s">
        <v>889</v>
      </c>
    </row>
    <row r="144" spans="1:2">
      <c r="A144" t="s">
        <v>890</v>
      </c>
    </row>
    <row r="145" spans="1:2">
      <c r="A145" t="s">
        <v>891</v>
      </c>
      <c r="B145">
        <v>212218</v>
      </c>
    </row>
    <row r="146" spans="1:2">
      <c r="A146" t="s">
        <v>892</v>
      </c>
      <c r="B146">
        <v>9852</v>
      </c>
    </row>
    <row r="147" spans="1:2">
      <c r="A147" t="s">
        <v>893</v>
      </c>
      <c r="B147">
        <v>183223</v>
      </c>
    </row>
    <row r="148" spans="1:2">
      <c r="A148" t="s">
        <v>894</v>
      </c>
      <c r="B148">
        <v>199289</v>
      </c>
    </row>
    <row r="149" spans="1:2">
      <c r="A149" t="s">
        <v>895</v>
      </c>
      <c r="B149">
        <v>167228</v>
      </c>
    </row>
    <row r="150" spans="1:2">
      <c r="A150" t="s">
        <v>896</v>
      </c>
      <c r="B150">
        <v>12929</v>
      </c>
    </row>
    <row r="151" spans="1:2">
      <c r="A151" t="s">
        <v>897</v>
      </c>
      <c r="B151">
        <v>10628</v>
      </c>
    </row>
    <row r="152" spans="1:2">
      <c r="A152" t="s">
        <v>898</v>
      </c>
      <c r="B152">
        <v>2301</v>
      </c>
    </row>
    <row r="153" spans="1:2">
      <c r="A153" t="s">
        <v>899</v>
      </c>
      <c r="B153">
        <v>23</v>
      </c>
    </row>
    <row r="154" spans="1:2">
      <c r="A154" t="s">
        <v>900</v>
      </c>
      <c r="B154">
        <v>3043</v>
      </c>
    </row>
    <row r="155" spans="1:2">
      <c r="A155" t="s">
        <v>901</v>
      </c>
    </row>
    <row r="156" spans="1:2">
      <c r="A156" t="s">
        <v>902</v>
      </c>
      <c r="B156">
        <v>110861</v>
      </c>
    </row>
    <row r="157" spans="1:2">
      <c r="A157" t="s">
        <v>903</v>
      </c>
      <c r="B157">
        <v>183130</v>
      </c>
    </row>
    <row r="158" spans="1:2">
      <c r="A158" t="s">
        <v>904</v>
      </c>
      <c r="B158">
        <v>2863</v>
      </c>
    </row>
    <row r="159" spans="1:2">
      <c r="A159" t="s">
        <v>905</v>
      </c>
      <c r="B159">
        <v>6989</v>
      </c>
    </row>
    <row r="160" spans="1:2">
      <c r="A160" t="s">
        <v>906</v>
      </c>
    </row>
    <row r="161" spans="1:2">
      <c r="A161" t="s">
        <v>907</v>
      </c>
      <c r="B161">
        <v>183130</v>
      </c>
    </row>
    <row r="162" spans="1:2">
      <c r="A162" t="s">
        <v>908</v>
      </c>
      <c r="B162">
        <v>170201</v>
      </c>
    </row>
    <row r="163" spans="1:2">
      <c r="A163" t="s">
        <v>909</v>
      </c>
      <c r="B163">
        <v>167135</v>
      </c>
    </row>
    <row r="164" spans="1:2">
      <c r="A164" t="s">
        <v>910</v>
      </c>
      <c r="B164">
        <v>12929</v>
      </c>
    </row>
    <row r="165" spans="1:2">
      <c r="A165" t="s">
        <v>911</v>
      </c>
      <c r="B165">
        <v>10628</v>
      </c>
    </row>
    <row r="166" spans="1:2">
      <c r="A166" t="s">
        <v>912</v>
      </c>
      <c r="B166">
        <v>2301</v>
      </c>
    </row>
    <row r="167" spans="1:2">
      <c r="A167" t="s">
        <v>913</v>
      </c>
      <c r="B167">
        <v>23</v>
      </c>
    </row>
    <row r="168" spans="1:2">
      <c r="A168" t="s">
        <v>914</v>
      </c>
      <c r="B168">
        <v>3043</v>
      </c>
    </row>
    <row r="169" spans="1:2">
      <c r="A169" t="s">
        <v>915</v>
      </c>
    </row>
    <row r="170" spans="1:2">
      <c r="A170" t="s">
        <v>916</v>
      </c>
    </row>
    <row r="171" spans="1:2">
      <c r="A171" t="s">
        <v>917</v>
      </c>
    </row>
    <row r="172" spans="1:2">
      <c r="A172" t="s">
        <v>918</v>
      </c>
    </row>
    <row r="173" spans="1:2">
      <c r="A173" t="s">
        <v>919</v>
      </c>
    </row>
    <row r="174" spans="1:2">
      <c r="A174" t="s">
        <v>920</v>
      </c>
    </row>
    <row r="175" spans="1:2">
      <c r="A175" t="s">
        <v>921</v>
      </c>
    </row>
    <row r="176" spans="1:2">
      <c r="A176" t="s">
        <v>922</v>
      </c>
    </row>
    <row r="177" spans="1:2">
      <c r="A177" t="s">
        <v>923</v>
      </c>
    </row>
    <row r="178" spans="1:2">
      <c r="A178" t="s">
        <v>924</v>
      </c>
    </row>
    <row r="179" spans="1:2">
      <c r="A179" t="s">
        <v>925</v>
      </c>
    </row>
    <row r="180" spans="1:2">
      <c r="A180" t="s">
        <v>926</v>
      </c>
      <c r="B180">
        <v>30051</v>
      </c>
    </row>
    <row r="181" spans="1:2">
      <c r="A181" t="s">
        <v>927</v>
      </c>
      <c r="B181">
        <v>30051</v>
      </c>
    </row>
    <row r="182" spans="1:2">
      <c r="A182" t="s">
        <v>928</v>
      </c>
    </row>
    <row r="183" spans="1:2">
      <c r="A183" t="s">
        <v>929</v>
      </c>
      <c r="B183">
        <v>30051</v>
      </c>
    </row>
    <row r="184" spans="1:2">
      <c r="A184" t="s">
        <v>930</v>
      </c>
    </row>
    <row r="185" spans="1:2">
      <c r="A185" t="s">
        <v>931</v>
      </c>
    </row>
    <row r="186" spans="1:2">
      <c r="A186" t="s">
        <v>932</v>
      </c>
    </row>
    <row r="187" spans="1:2">
      <c r="A187" t="s">
        <v>933</v>
      </c>
    </row>
    <row r="188" spans="1:2">
      <c r="A188" t="s">
        <v>934</v>
      </c>
    </row>
    <row r="189" spans="1:2">
      <c r="A189" t="s">
        <v>935</v>
      </c>
    </row>
    <row r="190" spans="1:2">
      <c r="A190" t="s">
        <v>936</v>
      </c>
    </row>
    <row r="191" spans="1:2">
      <c r="A191" t="s">
        <v>937</v>
      </c>
    </row>
    <row r="192" spans="1:2">
      <c r="A192" t="s">
        <v>938</v>
      </c>
    </row>
    <row r="193" spans="1:1">
      <c r="A193" t="s">
        <v>939</v>
      </c>
    </row>
    <row r="194" spans="1:1">
      <c r="A194" t="s">
        <v>940</v>
      </c>
    </row>
    <row r="195" spans="1:1">
      <c r="A195" t="s">
        <v>941</v>
      </c>
    </row>
    <row r="196" spans="1:1">
      <c r="A196" t="s">
        <v>942</v>
      </c>
    </row>
    <row r="197" spans="1:1">
      <c r="A197" t="s">
        <v>943</v>
      </c>
    </row>
    <row r="198" spans="1:1">
      <c r="A198" t="s">
        <v>944</v>
      </c>
    </row>
    <row r="199" spans="1:1">
      <c r="A199" t="s">
        <v>945</v>
      </c>
    </row>
    <row r="200" spans="1:1">
      <c r="A200" t="s">
        <v>946</v>
      </c>
    </row>
    <row r="201" spans="1:1">
      <c r="A201" t="s">
        <v>947</v>
      </c>
    </row>
    <row r="202" spans="1:1">
      <c r="A202" t="s">
        <v>948</v>
      </c>
    </row>
    <row r="203" spans="1:1">
      <c r="A203" t="s">
        <v>949</v>
      </c>
    </row>
    <row r="204" spans="1:1">
      <c r="A204" t="s">
        <v>950</v>
      </c>
    </row>
    <row r="205" spans="1:1">
      <c r="A205" t="s">
        <v>951</v>
      </c>
    </row>
    <row r="206" spans="1:1">
      <c r="A206" t="s">
        <v>952</v>
      </c>
    </row>
    <row r="207" spans="1:1">
      <c r="A207" t="s">
        <v>953</v>
      </c>
    </row>
    <row r="208" spans="1:1">
      <c r="A208" t="s">
        <v>954</v>
      </c>
    </row>
    <row r="209" spans="1:2">
      <c r="A209" t="s">
        <v>955</v>
      </c>
    </row>
    <row r="210" spans="1:2">
      <c r="A210" t="s">
        <v>956</v>
      </c>
    </row>
    <row r="211" spans="1:2">
      <c r="A211" t="s">
        <v>957</v>
      </c>
    </row>
    <row r="212" spans="1:2">
      <c r="A212" t="s">
        <v>958</v>
      </c>
    </row>
    <row r="213" spans="1:2">
      <c r="A213" t="s">
        <v>959</v>
      </c>
    </row>
    <row r="214" spans="1:2">
      <c r="A214" t="s">
        <v>960</v>
      </c>
    </row>
    <row r="215" spans="1:2">
      <c r="A215" t="s">
        <v>961</v>
      </c>
    </row>
    <row r="216" spans="1:2">
      <c r="A216" t="s">
        <v>962</v>
      </c>
    </row>
    <row r="217" spans="1:2">
      <c r="A217" t="s">
        <v>963</v>
      </c>
    </row>
    <row r="218" spans="1:2">
      <c r="A218" t="s">
        <v>964</v>
      </c>
    </row>
    <row r="219" spans="1:2">
      <c r="A219" t="s">
        <v>965</v>
      </c>
    </row>
    <row r="220" spans="1:2">
      <c r="A220" t="s">
        <v>966</v>
      </c>
      <c r="B220">
        <v>6480</v>
      </c>
    </row>
    <row r="221" spans="1:2">
      <c r="A221" t="s">
        <v>967</v>
      </c>
      <c r="B221">
        <v>6480</v>
      </c>
    </row>
    <row r="222" spans="1:2">
      <c r="A222" t="s">
        <v>968</v>
      </c>
    </row>
    <row r="223" spans="1:2">
      <c r="A223" t="s">
        <v>969</v>
      </c>
      <c r="B223">
        <v>6480</v>
      </c>
    </row>
    <row r="224" spans="1:2">
      <c r="A224" t="s">
        <v>970</v>
      </c>
    </row>
    <row r="225" spans="1:2">
      <c r="A225" t="s">
        <v>971</v>
      </c>
    </row>
    <row r="226" spans="1:2">
      <c r="A226" t="s">
        <v>972</v>
      </c>
    </row>
    <row r="227" spans="1:2">
      <c r="A227" t="s">
        <v>973</v>
      </c>
    </row>
    <row r="228" spans="1:2">
      <c r="A228" t="s">
        <v>974</v>
      </c>
    </row>
    <row r="229" spans="1:2">
      <c r="A229" t="s">
        <v>975</v>
      </c>
    </row>
    <row r="230" spans="1:2">
      <c r="A230" t="s">
        <v>976</v>
      </c>
    </row>
    <row r="231" spans="1:2">
      <c r="A231" t="s">
        <v>977</v>
      </c>
    </row>
    <row r="232" spans="1:2">
      <c r="A232" t="s">
        <v>978</v>
      </c>
    </row>
    <row r="233" spans="1:2">
      <c r="A233" t="s">
        <v>979</v>
      </c>
    </row>
    <row r="234" spans="1:2">
      <c r="A234" t="s">
        <v>980</v>
      </c>
      <c r="B234">
        <v>6219</v>
      </c>
    </row>
    <row r="235" spans="1:2">
      <c r="A235" t="s">
        <v>981</v>
      </c>
      <c r="B235">
        <v>6219</v>
      </c>
    </row>
    <row r="236" spans="1:2">
      <c r="A236" t="s">
        <v>982</v>
      </c>
    </row>
    <row r="237" spans="1:2">
      <c r="A237" t="s">
        <v>983</v>
      </c>
      <c r="B237">
        <v>6219</v>
      </c>
    </row>
    <row r="238" spans="1:2">
      <c r="A238" t="s">
        <v>984</v>
      </c>
    </row>
    <row r="239" spans="1:2">
      <c r="A239" t="s">
        <v>985</v>
      </c>
    </row>
    <row r="240" spans="1:2">
      <c r="A240" t="s">
        <v>986</v>
      </c>
    </row>
    <row r="241" spans="1:2">
      <c r="A241" t="s">
        <v>987</v>
      </c>
      <c r="B241">
        <v>14060</v>
      </c>
    </row>
    <row r="242" spans="1:2">
      <c r="A242" t="s">
        <v>988</v>
      </c>
      <c r="B242">
        <v>13996</v>
      </c>
    </row>
    <row r="243" spans="1:2">
      <c r="A243" t="s">
        <v>989</v>
      </c>
      <c r="B243">
        <v>1186</v>
      </c>
    </row>
    <row r="244" spans="1:2">
      <c r="A244" t="s">
        <v>990</v>
      </c>
      <c r="B244">
        <v>12810</v>
      </c>
    </row>
    <row r="245" spans="1:2">
      <c r="A245" t="s">
        <v>991</v>
      </c>
    </row>
    <row r="246" spans="1:2">
      <c r="A246" t="s">
        <v>992</v>
      </c>
    </row>
    <row r="247" spans="1:2">
      <c r="A247" t="s">
        <v>993</v>
      </c>
      <c r="B247">
        <v>64</v>
      </c>
    </row>
    <row r="248" spans="1:2">
      <c r="A248" t="s">
        <v>994</v>
      </c>
      <c r="B248">
        <v>6204</v>
      </c>
    </row>
    <row r="249" spans="1:2">
      <c r="A249" t="s">
        <v>995</v>
      </c>
      <c r="B249">
        <v>4426</v>
      </c>
    </row>
    <row r="250" spans="1:2">
      <c r="A250" t="s">
        <v>996</v>
      </c>
      <c r="B250">
        <v>1778</v>
      </c>
    </row>
    <row r="251" spans="1:2">
      <c r="A251" t="s">
        <v>997</v>
      </c>
      <c r="B251">
        <v>4294</v>
      </c>
    </row>
    <row r="252" spans="1:2">
      <c r="A252" t="s">
        <v>998</v>
      </c>
      <c r="B252">
        <v>7896</v>
      </c>
    </row>
    <row r="253" spans="1:2">
      <c r="A253" t="s">
        <v>999</v>
      </c>
      <c r="B253">
        <v>7896</v>
      </c>
    </row>
    <row r="254" spans="1:2">
      <c r="A254" t="s">
        <v>1000</v>
      </c>
    </row>
    <row r="255" spans="1:2">
      <c r="A255" t="s">
        <v>1001</v>
      </c>
      <c r="B255">
        <v>7896</v>
      </c>
    </row>
    <row r="256" spans="1:2">
      <c r="A256" t="s">
        <v>1002</v>
      </c>
    </row>
    <row r="257" spans="1:1">
      <c r="A257" t="s">
        <v>1003</v>
      </c>
    </row>
    <row r="258" spans="1:1">
      <c r="A258" t="s">
        <v>1004</v>
      </c>
    </row>
    <row r="259" spans="1:1">
      <c r="A259" t="s">
        <v>1005</v>
      </c>
    </row>
    <row r="260" spans="1:1">
      <c r="A260" t="s">
        <v>1006</v>
      </c>
    </row>
    <row r="261" spans="1:1">
      <c r="A261" t="s">
        <v>1007</v>
      </c>
    </row>
    <row r="262" spans="1:1">
      <c r="A262" t="s">
        <v>1008</v>
      </c>
    </row>
    <row r="263" spans="1:1">
      <c r="A263" t="s">
        <v>1009</v>
      </c>
    </row>
    <row r="264" spans="1:1">
      <c r="A264" t="s">
        <v>1010</v>
      </c>
    </row>
    <row r="265" spans="1:1">
      <c r="A265" t="s">
        <v>1011</v>
      </c>
    </row>
    <row r="266" spans="1:1">
      <c r="A266" t="s">
        <v>1012</v>
      </c>
    </row>
    <row r="267" spans="1:1">
      <c r="A267" t="s">
        <v>1013</v>
      </c>
    </row>
    <row r="268" spans="1:1">
      <c r="A268" t="s">
        <v>1014</v>
      </c>
    </row>
    <row r="269" spans="1:1">
      <c r="A269" t="s">
        <v>1015</v>
      </c>
    </row>
    <row r="270" spans="1:1">
      <c r="A270" t="s">
        <v>1016</v>
      </c>
    </row>
    <row r="271" spans="1:1">
      <c r="A271" t="s">
        <v>1017</v>
      </c>
    </row>
    <row r="272" spans="1:1">
      <c r="A272" t="s">
        <v>1018</v>
      </c>
    </row>
    <row r="273" spans="1:2">
      <c r="A273" t="s">
        <v>1019</v>
      </c>
    </row>
    <row r="274" spans="1:2">
      <c r="A274" t="s">
        <v>1020</v>
      </c>
    </row>
    <row r="275" spans="1:2">
      <c r="A275" t="s">
        <v>1021</v>
      </c>
    </row>
    <row r="276" spans="1:2">
      <c r="A276" t="s">
        <v>1022</v>
      </c>
    </row>
    <row r="277" spans="1:2">
      <c r="A277" t="s">
        <v>1023</v>
      </c>
      <c r="B277">
        <v>25829</v>
      </c>
    </row>
    <row r="278" spans="1:2">
      <c r="A278" t="s">
        <v>1024</v>
      </c>
      <c r="B278">
        <v>24822</v>
      </c>
    </row>
    <row r="279" spans="1:2">
      <c r="A279" t="s">
        <v>1025</v>
      </c>
      <c r="B279">
        <v>5679</v>
      </c>
    </row>
    <row r="280" spans="1:2">
      <c r="A280" t="s">
        <v>1026</v>
      </c>
      <c r="B280">
        <v>19143</v>
      </c>
    </row>
    <row r="281" spans="1:2">
      <c r="A281" t="s">
        <v>1027</v>
      </c>
      <c r="B281">
        <v>5662</v>
      </c>
    </row>
    <row r="282" spans="1:2">
      <c r="A282" t="s">
        <v>1028</v>
      </c>
      <c r="B282">
        <v>25829</v>
      </c>
    </row>
    <row r="283" spans="1:2">
      <c r="A283" t="s">
        <v>1029</v>
      </c>
      <c r="B283">
        <v>24822</v>
      </c>
    </row>
    <row r="284" spans="1:2">
      <c r="A284" t="s">
        <v>1030</v>
      </c>
      <c r="B284">
        <v>5679</v>
      </c>
    </row>
    <row r="285" spans="1:2">
      <c r="A285" t="s">
        <v>1031</v>
      </c>
      <c r="B285">
        <v>19143</v>
      </c>
    </row>
    <row r="286" spans="1:2">
      <c r="A286" t="s">
        <v>1032</v>
      </c>
      <c r="B286">
        <v>5662</v>
      </c>
    </row>
    <row r="287" spans="1:2">
      <c r="A287" t="s">
        <v>1033</v>
      </c>
    </row>
    <row r="288" spans="1:2">
      <c r="A288" t="s">
        <v>1034</v>
      </c>
      <c r="B288">
        <v>1007</v>
      </c>
    </row>
    <row r="289" spans="1:1">
      <c r="A289" t="s">
        <v>1035</v>
      </c>
    </row>
    <row r="290" spans="1:1">
      <c r="A290" t="s">
        <v>1036</v>
      </c>
    </row>
    <row r="291" spans="1:1">
      <c r="A291" t="s">
        <v>1037</v>
      </c>
    </row>
    <row r="292" spans="1:1">
      <c r="A292" t="s">
        <v>1038</v>
      </c>
    </row>
    <row r="293" spans="1:1">
      <c r="A293" t="s">
        <v>1039</v>
      </c>
    </row>
    <row r="294" spans="1:1">
      <c r="A294" t="s">
        <v>1040</v>
      </c>
    </row>
    <row r="295" spans="1:1">
      <c r="A295" t="s">
        <v>1041</v>
      </c>
    </row>
    <row r="296" spans="1:1">
      <c r="A296" t="s">
        <v>1042</v>
      </c>
    </row>
    <row r="297" spans="1:1">
      <c r="A297" t="s">
        <v>1043</v>
      </c>
    </row>
    <row r="298" spans="1:1">
      <c r="A298" t="s">
        <v>1044</v>
      </c>
    </row>
    <row r="299" spans="1:1">
      <c r="A299" t="s">
        <v>1045</v>
      </c>
    </row>
    <row r="300" spans="1:1">
      <c r="A300" t="s">
        <v>1046</v>
      </c>
    </row>
    <row r="301" spans="1:1">
      <c r="A301" t="s">
        <v>1047</v>
      </c>
    </row>
    <row r="302" spans="1:1">
      <c r="A302" t="s">
        <v>1048</v>
      </c>
    </row>
    <row r="303" spans="1:1">
      <c r="A303" t="s">
        <v>1049</v>
      </c>
    </row>
    <row r="304" spans="1:1">
      <c r="A304" t="s">
        <v>1050</v>
      </c>
    </row>
    <row r="305" spans="1:2">
      <c r="A305" t="s">
        <v>1051</v>
      </c>
    </row>
    <row r="306" spans="1:2">
      <c r="A306" t="s">
        <v>1052</v>
      </c>
    </row>
    <row r="307" spans="1:2">
      <c r="A307" t="s">
        <v>1053</v>
      </c>
    </row>
    <row r="308" spans="1:2">
      <c r="A308" t="s">
        <v>1054</v>
      </c>
    </row>
    <row r="309" spans="1:2">
      <c r="A309" t="s">
        <v>1055</v>
      </c>
    </row>
    <row r="310" spans="1:2">
      <c r="A310" t="s">
        <v>1056</v>
      </c>
    </row>
    <row r="311" spans="1:2">
      <c r="A311" t="s">
        <v>1057</v>
      </c>
    </row>
    <row r="312" spans="1:2">
      <c r="A312" t="s">
        <v>1058</v>
      </c>
      <c r="B312">
        <v>3597</v>
      </c>
    </row>
    <row r="313" spans="1:2">
      <c r="A313" t="s">
        <v>1059</v>
      </c>
      <c r="B313">
        <v>3490</v>
      </c>
    </row>
    <row r="314" spans="1:2">
      <c r="A314" t="s">
        <v>1060</v>
      </c>
      <c r="B314">
        <v>634</v>
      </c>
    </row>
    <row r="315" spans="1:2">
      <c r="A315" t="s">
        <v>1061</v>
      </c>
      <c r="B315">
        <v>2856</v>
      </c>
    </row>
    <row r="316" spans="1:2">
      <c r="A316" t="s">
        <v>1062</v>
      </c>
      <c r="B316">
        <v>489</v>
      </c>
    </row>
    <row r="317" spans="1:2">
      <c r="A317" t="s">
        <v>1063</v>
      </c>
    </row>
    <row r="318" spans="1:2">
      <c r="A318" t="s">
        <v>1064</v>
      </c>
      <c r="B318">
        <v>107</v>
      </c>
    </row>
    <row r="319" spans="1:2">
      <c r="A319" t="s">
        <v>1065</v>
      </c>
    </row>
    <row r="320" spans="1:2">
      <c r="A320" t="s">
        <v>1066</v>
      </c>
    </row>
    <row r="321" spans="1:2">
      <c r="A321" t="s">
        <v>1067</v>
      </c>
    </row>
    <row r="322" spans="1:2">
      <c r="A322" t="s">
        <v>1068</v>
      </c>
    </row>
    <row r="323" spans="1:2">
      <c r="A323" t="s">
        <v>1069</v>
      </c>
    </row>
    <row r="324" spans="1:2">
      <c r="A324" t="s">
        <v>1070</v>
      </c>
    </row>
    <row r="325" spans="1:2">
      <c r="A325" t="s">
        <v>1071</v>
      </c>
    </row>
    <row r="326" spans="1:2">
      <c r="A326" t="s">
        <v>1072</v>
      </c>
      <c r="B326">
        <v>15695</v>
      </c>
    </row>
    <row r="327" spans="1:2">
      <c r="A327" t="s">
        <v>1073</v>
      </c>
      <c r="B327">
        <v>10171</v>
      </c>
    </row>
    <row r="328" spans="1:2">
      <c r="A328" t="s">
        <v>1074</v>
      </c>
      <c r="B328">
        <v>366</v>
      </c>
    </row>
    <row r="329" spans="1:2">
      <c r="A329" t="s">
        <v>1075</v>
      </c>
      <c r="B329">
        <v>9805</v>
      </c>
    </row>
    <row r="330" spans="1:2">
      <c r="A330" t="s">
        <v>1076</v>
      </c>
      <c r="B330">
        <v>183</v>
      </c>
    </row>
    <row r="331" spans="1:2">
      <c r="A331" t="s">
        <v>1077</v>
      </c>
    </row>
    <row r="332" spans="1:2">
      <c r="A332" t="s">
        <v>1078</v>
      </c>
      <c r="B332">
        <v>5524</v>
      </c>
    </row>
    <row r="333" spans="1:2">
      <c r="A333" t="s">
        <v>1079</v>
      </c>
      <c r="B333">
        <v>18791</v>
      </c>
    </row>
    <row r="334" spans="1:2">
      <c r="A334" t="s">
        <v>1080</v>
      </c>
      <c r="B334">
        <v>18780</v>
      </c>
    </row>
    <row r="335" spans="1:2">
      <c r="A335" t="s">
        <v>1081</v>
      </c>
    </row>
    <row r="336" spans="1:2">
      <c r="A336" t="s">
        <v>1082</v>
      </c>
      <c r="B336">
        <v>18780</v>
      </c>
    </row>
    <row r="337" spans="1:2">
      <c r="A337" t="s">
        <v>1083</v>
      </c>
    </row>
    <row r="338" spans="1:2">
      <c r="A338" t="s">
        <v>1084</v>
      </c>
    </row>
    <row r="339" spans="1:2">
      <c r="A339" t="s">
        <v>1085</v>
      </c>
      <c r="B339">
        <v>11</v>
      </c>
    </row>
    <row r="340" spans="1:2">
      <c r="A340" t="s">
        <v>1086</v>
      </c>
      <c r="B340">
        <v>764</v>
      </c>
    </row>
    <row r="341" spans="1:2">
      <c r="A341" t="s">
        <v>1087</v>
      </c>
      <c r="B341">
        <v>764</v>
      </c>
    </row>
    <row r="342" spans="1:2">
      <c r="A342" t="s">
        <v>1088</v>
      </c>
    </row>
    <row r="343" spans="1:2">
      <c r="A343" t="s">
        <v>1089</v>
      </c>
      <c r="B343">
        <v>764</v>
      </c>
    </row>
    <row r="344" spans="1:2">
      <c r="A344" t="s">
        <v>1090</v>
      </c>
    </row>
    <row r="345" spans="1:2">
      <c r="A345" t="s">
        <v>1091</v>
      </c>
    </row>
    <row r="346" spans="1:2">
      <c r="A346" t="s">
        <v>1092</v>
      </c>
    </row>
    <row r="347" spans="1:2">
      <c r="A347" t="s">
        <v>1093</v>
      </c>
      <c r="B347">
        <v>32815</v>
      </c>
    </row>
    <row r="348" spans="1:2">
      <c r="A348" t="s">
        <v>1094</v>
      </c>
      <c r="B348">
        <v>29952</v>
      </c>
    </row>
    <row r="349" spans="1:2">
      <c r="A349" t="s">
        <v>1095</v>
      </c>
      <c r="B349">
        <v>23</v>
      </c>
    </row>
    <row r="350" spans="1:2">
      <c r="A350" t="s">
        <v>1096</v>
      </c>
      <c r="B350">
        <v>18</v>
      </c>
    </row>
    <row r="351" spans="1:2">
      <c r="A351" t="s">
        <v>1097</v>
      </c>
      <c r="B351">
        <v>29911</v>
      </c>
    </row>
    <row r="352" spans="1:2">
      <c r="A352" t="s">
        <v>1098</v>
      </c>
    </row>
    <row r="353" spans="1:2">
      <c r="A353" t="s">
        <v>1099</v>
      </c>
    </row>
    <row r="354" spans="1:2">
      <c r="A354" t="s">
        <v>1100</v>
      </c>
    </row>
    <row r="355" spans="1:2">
      <c r="A355" t="s">
        <v>1101</v>
      </c>
    </row>
    <row r="356" spans="1:2">
      <c r="A356" t="s">
        <v>1102</v>
      </c>
    </row>
    <row r="357" spans="1:2">
      <c r="A357" t="s">
        <v>1103</v>
      </c>
      <c r="B357">
        <v>23</v>
      </c>
    </row>
    <row r="358" spans="1:2">
      <c r="A358" t="s">
        <v>1104</v>
      </c>
      <c r="B358">
        <v>23</v>
      </c>
    </row>
    <row r="359" spans="1:2">
      <c r="A359" t="s">
        <v>1105</v>
      </c>
    </row>
    <row r="360" spans="1:2">
      <c r="A360" t="s">
        <v>1106</v>
      </c>
      <c r="B360">
        <v>27</v>
      </c>
    </row>
    <row r="361" spans="1:2">
      <c r="A361" t="s">
        <v>1107</v>
      </c>
      <c r="B361">
        <v>27</v>
      </c>
    </row>
    <row r="362" spans="1:2">
      <c r="A362" t="s">
        <v>1108</v>
      </c>
    </row>
    <row r="363" spans="1:2">
      <c r="A363" t="s">
        <v>1109</v>
      </c>
    </row>
    <row r="364" spans="1:2">
      <c r="A364" t="s">
        <v>1110</v>
      </c>
    </row>
    <row r="365" spans="1:2">
      <c r="A365" t="s">
        <v>1111</v>
      </c>
    </row>
    <row r="366" spans="1:2">
      <c r="A366" t="s">
        <v>1112</v>
      </c>
    </row>
    <row r="367" spans="1:2">
      <c r="A367" t="s">
        <v>1113</v>
      </c>
      <c r="B367">
        <v>32738</v>
      </c>
    </row>
    <row r="368" spans="1:2">
      <c r="A368" t="s">
        <v>1114</v>
      </c>
      <c r="B368">
        <v>29875</v>
      </c>
    </row>
    <row r="369" spans="1:2">
      <c r="A369" t="s">
        <v>1115</v>
      </c>
      <c r="B369">
        <v>18</v>
      </c>
    </row>
    <row r="370" spans="1:2">
      <c r="A370" t="s">
        <v>1116</v>
      </c>
      <c r="B370">
        <v>29857</v>
      </c>
    </row>
    <row r="371" spans="1:2">
      <c r="A371" t="s">
        <v>1117</v>
      </c>
    </row>
    <row r="372" spans="1:2">
      <c r="A372" t="s">
        <v>1118</v>
      </c>
      <c r="B372">
        <v>2863</v>
      </c>
    </row>
    <row r="373" spans="1:2">
      <c r="A373" t="s">
        <v>1119</v>
      </c>
    </row>
    <row r="374" spans="1:2">
      <c r="A374" t="s">
        <v>1120</v>
      </c>
    </row>
    <row r="375" spans="1:2">
      <c r="A375" t="s">
        <v>1121</v>
      </c>
    </row>
    <row r="376" spans="1:2">
      <c r="A376" t="s">
        <v>1122</v>
      </c>
    </row>
    <row r="377" spans="1:2">
      <c r="A377" t="s">
        <v>1123</v>
      </c>
    </row>
    <row r="378" spans="1:2">
      <c r="A378" t="s">
        <v>1124</v>
      </c>
    </row>
    <row r="379" spans="1:2">
      <c r="A379" t="s">
        <v>1125</v>
      </c>
    </row>
    <row r="380" spans="1:2">
      <c r="A380" t="s">
        <v>1126</v>
      </c>
    </row>
    <row r="381" spans="1:2">
      <c r="A381" t="s">
        <v>1127</v>
      </c>
      <c r="B381">
        <v>4126</v>
      </c>
    </row>
    <row r="382" spans="1:2">
      <c r="A382" t="s">
        <v>1128</v>
      </c>
      <c r="B382">
        <v>4126</v>
      </c>
    </row>
    <row r="383" spans="1:2">
      <c r="A383" t="s">
        <v>1129</v>
      </c>
      <c r="B383">
        <v>620</v>
      </c>
    </row>
    <row r="384" spans="1:2">
      <c r="A384" t="s">
        <v>1130</v>
      </c>
      <c r="B384">
        <v>3506</v>
      </c>
    </row>
    <row r="385" spans="1:2">
      <c r="A385" t="s">
        <v>1131</v>
      </c>
    </row>
    <row r="386" spans="1:2">
      <c r="A386" t="s">
        <v>1132</v>
      </c>
    </row>
    <row r="387" spans="1:2">
      <c r="A387" t="s">
        <v>1133</v>
      </c>
    </row>
    <row r="388" spans="1:2">
      <c r="A388" t="s">
        <v>1134</v>
      </c>
    </row>
    <row r="389" spans="1:2">
      <c r="A389" t="s">
        <v>1135</v>
      </c>
    </row>
    <row r="390" spans="1:2">
      <c r="A390" t="s">
        <v>1136</v>
      </c>
    </row>
    <row r="391" spans="1:2">
      <c r="A391" t="s">
        <v>1137</v>
      </c>
    </row>
    <row r="392" spans="1:2">
      <c r="A392" t="s">
        <v>1138</v>
      </c>
    </row>
    <row r="393" spans="1:2">
      <c r="A393" t="s">
        <v>1139</v>
      </c>
    </row>
    <row r="394" spans="1:2">
      <c r="A394" t="s">
        <v>1140</v>
      </c>
    </row>
    <row r="395" spans="1:2">
      <c r="A395" t="s">
        <v>1141</v>
      </c>
      <c r="B395">
        <v>3043</v>
      </c>
    </row>
    <row r="396" spans="1:2">
      <c r="A396" t="s">
        <v>1142</v>
      </c>
      <c r="B396">
        <v>17412</v>
      </c>
    </row>
    <row r="397" spans="1:2">
      <c r="A397" t="s">
        <v>1143</v>
      </c>
      <c r="B397">
        <v>17136</v>
      </c>
    </row>
    <row r="398" spans="1:2">
      <c r="A398" t="s">
        <v>1144</v>
      </c>
    </row>
    <row r="399" spans="1:2">
      <c r="A399" t="s">
        <v>1145</v>
      </c>
    </row>
    <row r="400" spans="1:2">
      <c r="A400" t="s">
        <v>1146</v>
      </c>
      <c r="B400">
        <v>17136</v>
      </c>
    </row>
    <row r="401" spans="1:2">
      <c r="A401" t="s">
        <v>1147</v>
      </c>
    </row>
    <row r="402" spans="1:2">
      <c r="A402" t="s">
        <v>1148</v>
      </c>
    </row>
    <row r="403" spans="1:2">
      <c r="A403" t="s">
        <v>1149</v>
      </c>
      <c r="B403">
        <v>276</v>
      </c>
    </row>
    <row r="404" spans="1:2">
      <c r="A404" t="s">
        <v>1150</v>
      </c>
    </row>
    <row r="405" spans="1:2">
      <c r="A405" t="s">
        <v>1151</v>
      </c>
    </row>
    <row r="406" spans="1:2">
      <c r="A406" t="s">
        <v>1152</v>
      </c>
    </row>
    <row r="407" spans="1:2">
      <c r="A407" t="s">
        <v>1153</v>
      </c>
    </row>
    <row r="408" spans="1:2">
      <c r="A408" t="s">
        <v>1154</v>
      </c>
    </row>
    <row r="409" spans="1:2">
      <c r="A409" t="s">
        <v>1155</v>
      </c>
      <c r="B409">
        <v>93</v>
      </c>
    </row>
    <row r="410" spans="1:2">
      <c r="A410" t="s">
        <v>1156</v>
      </c>
    </row>
    <row r="411" spans="1:2">
      <c r="A411" t="s">
        <v>1157</v>
      </c>
    </row>
    <row r="412" spans="1:2">
      <c r="A412" t="s">
        <v>1158</v>
      </c>
      <c r="B412">
        <v>93</v>
      </c>
    </row>
    <row r="413" spans="1:2">
      <c r="A413" t="s">
        <v>1159</v>
      </c>
    </row>
    <row r="414" spans="1:2">
      <c r="A414" t="s">
        <v>1160</v>
      </c>
    </row>
    <row r="415" spans="1:2">
      <c r="A415" t="s">
        <v>1161</v>
      </c>
    </row>
    <row r="416" spans="1:2">
      <c r="A416" t="s">
        <v>1162</v>
      </c>
    </row>
    <row r="417" spans="1:2">
      <c r="A417" t="s">
        <v>1163</v>
      </c>
    </row>
    <row r="418" spans="1:2">
      <c r="A418" t="s">
        <v>1164</v>
      </c>
    </row>
    <row r="419" spans="1:2">
      <c r="A419" t="s">
        <v>1165</v>
      </c>
    </row>
    <row r="420" spans="1:2">
      <c r="A420" t="s">
        <v>1166</v>
      </c>
    </row>
    <row r="421" spans="1:2">
      <c r="A421" t="s">
        <v>1167</v>
      </c>
    </row>
    <row r="422" spans="1:2">
      <c r="A422" t="s">
        <v>1168</v>
      </c>
    </row>
    <row r="423" spans="1:2">
      <c r="A423" t="s">
        <v>1169</v>
      </c>
    </row>
    <row r="424" spans="1:2">
      <c r="A424" t="s">
        <v>1170</v>
      </c>
    </row>
    <row r="425" spans="1:2">
      <c r="A425" t="s">
        <v>1171</v>
      </c>
    </row>
    <row r="426" spans="1:2">
      <c r="A426" t="s">
        <v>1172</v>
      </c>
    </row>
    <row r="427" spans="1:2">
      <c r="A427" t="s">
        <v>1173</v>
      </c>
    </row>
    <row r="428" spans="1:2">
      <c r="A428" t="s">
        <v>1174</v>
      </c>
    </row>
    <row r="429" spans="1:2">
      <c r="A429" t="s">
        <v>1175</v>
      </c>
      <c r="B429">
        <v>93</v>
      </c>
    </row>
    <row r="430" spans="1:2">
      <c r="A430" t="s">
        <v>1176</v>
      </c>
    </row>
    <row r="431" spans="1:2">
      <c r="A431" t="s">
        <v>1177</v>
      </c>
    </row>
    <row r="432" spans="1:2">
      <c r="A432" t="s">
        <v>1178</v>
      </c>
      <c r="B432">
        <v>93</v>
      </c>
    </row>
    <row r="433" spans="1:2">
      <c r="A433" t="s">
        <v>1179</v>
      </c>
    </row>
    <row r="434" spans="1:2">
      <c r="A434" t="s">
        <v>1180</v>
      </c>
    </row>
    <row r="435" spans="1:2">
      <c r="A435" t="s">
        <v>1181</v>
      </c>
    </row>
    <row r="436" spans="1:2">
      <c r="A436" t="s">
        <v>1182</v>
      </c>
    </row>
    <row r="437" spans="1:2">
      <c r="A437" t="s">
        <v>1183</v>
      </c>
    </row>
    <row r="438" spans="1:2">
      <c r="A438" t="s">
        <v>1184</v>
      </c>
    </row>
    <row r="439" spans="1:2">
      <c r="A439" t="s">
        <v>1185</v>
      </c>
    </row>
    <row r="440" spans="1:2">
      <c r="A440" t="s">
        <v>1186</v>
      </c>
    </row>
    <row r="441" spans="1:2">
      <c r="A441" t="s">
        <v>1187</v>
      </c>
      <c r="B441">
        <v>51695</v>
      </c>
    </row>
    <row r="442" spans="1:2">
      <c r="A442" t="s">
        <v>1188</v>
      </c>
      <c r="B442">
        <v>51695</v>
      </c>
    </row>
    <row r="443" spans="1:2">
      <c r="A443" t="s">
        <v>1189</v>
      </c>
    </row>
    <row r="444" spans="1:2">
      <c r="A444" t="s">
        <v>1190</v>
      </c>
      <c r="B444">
        <v>63218</v>
      </c>
    </row>
    <row r="445" spans="1:2">
      <c r="A445" t="s">
        <v>1191</v>
      </c>
      <c r="B445">
        <v>2608</v>
      </c>
    </row>
    <row r="446" spans="1:2">
      <c r="A446" t="s">
        <v>1192</v>
      </c>
      <c r="B446">
        <v>60610</v>
      </c>
    </row>
    <row r="447" spans="1:2">
      <c r="A447" t="s">
        <v>1193</v>
      </c>
    </row>
    <row r="448" spans="1:2">
      <c r="A448" t="s">
        <v>1194</v>
      </c>
    </row>
    <row r="449" spans="1:2">
      <c r="A449" t="s">
        <v>1195</v>
      </c>
    </row>
    <row r="450" spans="1:2">
      <c r="A450" t="s">
        <v>1196</v>
      </c>
    </row>
    <row r="451" spans="1:2">
      <c r="A451" t="s">
        <v>1197</v>
      </c>
    </row>
    <row r="452" spans="1:2">
      <c r="A452" t="s">
        <v>1198</v>
      </c>
    </row>
    <row r="453" spans="1:2">
      <c r="A453" t="s">
        <v>1199</v>
      </c>
    </row>
    <row r="454" spans="1:2">
      <c r="A454" t="s">
        <v>1200</v>
      </c>
    </row>
    <row r="455" spans="1:2">
      <c r="A455" t="s">
        <v>1201</v>
      </c>
    </row>
    <row r="456" spans="1:2">
      <c r="A456" t="s">
        <v>1202</v>
      </c>
      <c r="B456">
        <v>30190</v>
      </c>
    </row>
    <row r="457" spans="1:2">
      <c r="A457" t="s">
        <v>1203</v>
      </c>
    </row>
    <row r="458" spans="1:2">
      <c r="A458" t="s">
        <v>1204</v>
      </c>
      <c r="B458">
        <v>30190</v>
      </c>
    </row>
    <row r="459" spans="1:2">
      <c r="A459" t="s">
        <v>1205</v>
      </c>
    </row>
    <row r="460" spans="1:2">
      <c r="A460" t="s">
        <v>1206</v>
      </c>
    </row>
    <row r="461" spans="1:2">
      <c r="A461" t="s">
        <v>1207</v>
      </c>
    </row>
    <row r="462" spans="1:2">
      <c r="A462" t="s">
        <v>1208</v>
      </c>
    </row>
    <row r="463" spans="1:2">
      <c r="A463" t="s">
        <v>1209</v>
      </c>
    </row>
    <row r="464" spans="1:2">
      <c r="A464" t="s">
        <v>1210</v>
      </c>
    </row>
    <row r="465" spans="1:1">
      <c r="A465" t="s">
        <v>1211</v>
      </c>
    </row>
    <row r="466" spans="1:1">
      <c r="A466" t="s">
        <v>1212</v>
      </c>
    </row>
    <row r="467" spans="1:1">
      <c r="A467" t="s">
        <v>1213</v>
      </c>
    </row>
    <row r="468" spans="1:1">
      <c r="A468" t="s">
        <v>1214</v>
      </c>
    </row>
    <row r="469" spans="1:1">
      <c r="A469" t="s">
        <v>1215</v>
      </c>
    </row>
    <row r="470" spans="1:1">
      <c r="A470" t="s">
        <v>1216</v>
      </c>
    </row>
    <row r="471" spans="1:1">
      <c r="A471" t="s">
        <v>1217</v>
      </c>
    </row>
    <row r="472" spans="1:1">
      <c r="A472" t="s">
        <v>1218</v>
      </c>
    </row>
    <row r="473" spans="1:1">
      <c r="A473" t="s">
        <v>1219</v>
      </c>
    </row>
    <row r="474" spans="1:1">
      <c r="A474" t="s">
        <v>1220</v>
      </c>
    </row>
    <row r="475" spans="1:1">
      <c r="A475" t="s">
        <v>1221</v>
      </c>
    </row>
    <row r="476" spans="1:1">
      <c r="A476" t="s">
        <v>1222</v>
      </c>
    </row>
    <row r="477" spans="1:1">
      <c r="A477" t="s">
        <v>1223</v>
      </c>
    </row>
    <row r="478" spans="1:1">
      <c r="A478" t="s">
        <v>1224</v>
      </c>
    </row>
    <row r="479" spans="1:1">
      <c r="A479" t="s">
        <v>1225</v>
      </c>
    </row>
    <row r="480" spans="1:1">
      <c r="A480" t="s">
        <v>1226</v>
      </c>
    </row>
    <row r="481" spans="1:1">
      <c r="A481" t="s">
        <v>1227</v>
      </c>
    </row>
    <row r="482" spans="1:1">
      <c r="A482" t="s">
        <v>1228</v>
      </c>
    </row>
    <row r="483" spans="1:1">
      <c r="A483" t="s">
        <v>1229</v>
      </c>
    </row>
    <row r="484" spans="1:1">
      <c r="A484" t="s">
        <v>1230</v>
      </c>
    </row>
    <row r="485" spans="1:1">
      <c r="A485" t="s">
        <v>1231</v>
      </c>
    </row>
    <row r="486" spans="1:1">
      <c r="A486" t="s">
        <v>1232</v>
      </c>
    </row>
    <row r="487" spans="1:1">
      <c r="A487" t="s">
        <v>1233</v>
      </c>
    </row>
    <row r="488" spans="1:1">
      <c r="A488" t="s">
        <v>1234</v>
      </c>
    </row>
    <row r="489" spans="1:1">
      <c r="A489" t="s">
        <v>1235</v>
      </c>
    </row>
    <row r="490" spans="1:1">
      <c r="A490" t="s">
        <v>1236</v>
      </c>
    </row>
    <row r="491" spans="1:1">
      <c r="A491" t="s">
        <v>1237</v>
      </c>
    </row>
    <row r="492" spans="1:1">
      <c r="A492" t="s">
        <v>1238</v>
      </c>
    </row>
    <row r="493" spans="1:1">
      <c r="A493" t="s">
        <v>1239</v>
      </c>
    </row>
    <row r="494" spans="1:1">
      <c r="A494" t="s">
        <v>1240</v>
      </c>
    </row>
    <row r="495" spans="1:1">
      <c r="A495" t="s">
        <v>1241</v>
      </c>
    </row>
    <row r="496" spans="1:1">
      <c r="A496" t="s">
        <v>1242</v>
      </c>
    </row>
    <row r="497" spans="1:2">
      <c r="A497" t="s">
        <v>1243</v>
      </c>
    </row>
    <row r="498" spans="1:2">
      <c r="A498" t="s">
        <v>1244</v>
      </c>
    </row>
    <row r="499" spans="1:2">
      <c r="A499" t="s">
        <v>1245</v>
      </c>
      <c r="B499">
        <v>41713</v>
      </c>
    </row>
    <row r="500" spans="1:2">
      <c r="A500" t="s">
        <v>1246</v>
      </c>
      <c r="B500">
        <v>717</v>
      </c>
    </row>
    <row r="501" spans="1:2">
      <c r="A501" t="s">
        <v>1247</v>
      </c>
      <c r="B501">
        <v>40996</v>
      </c>
    </row>
    <row r="502" spans="1:2">
      <c r="A502" t="s">
        <v>1248</v>
      </c>
    </row>
    <row r="503" spans="1:2">
      <c r="A503" t="s">
        <v>1249</v>
      </c>
    </row>
    <row r="504" spans="1:2">
      <c r="A504" t="s">
        <v>1250</v>
      </c>
    </row>
    <row r="505" spans="1:2">
      <c r="A505" t="s">
        <v>1251</v>
      </c>
    </row>
    <row r="506" spans="1:2">
      <c r="A506" t="s">
        <v>1252</v>
      </c>
    </row>
    <row r="507" spans="1:2">
      <c r="A507" t="s">
        <v>1253</v>
      </c>
    </row>
    <row r="508" spans="1:2">
      <c r="A508" t="s">
        <v>1254</v>
      </c>
    </row>
    <row r="509" spans="1:2">
      <c r="A509" t="s">
        <v>1255</v>
      </c>
    </row>
    <row r="510" spans="1:2">
      <c r="A510" t="s">
        <v>1256</v>
      </c>
    </row>
    <row r="511" spans="1:2">
      <c r="A511" t="s">
        <v>1257</v>
      </c>
    </row>
    <row r="512" spans="1:2">
      <c r="A512" t="s">
        <v>1258</v>
      </c>
    </row>
    <row r="513" spans="1:1">
      <c r="A513" t="s">
        <v>1259</v>
      </c>
    </row>
    <row r="514" spans="1:1">
      <c r="A514" t="s">
        <v>1260</v>
      </c>
    </row>
    <row r="515" spans="1:1">
      <c r="A515" t="s">
        <v>1261</v>
      </c>
    </row>
    <row r="516" spans="1:1">
      <c r="A516" t="s">
        <v>1262</v>
      </c>
    </row>
    <row r="517" spans="1:1">
      <c r="A517" t="s">
        <v>1263</v>
      </c>
    </row>
    <row r="518" spans="1:1">
      <c r="A518" t="s">
        <v>1264</v>
      </c>
    </row>
    <row r="519" spans="1:1">
      <c r="A519" t="s">
        <v>1265</v>
      </c>
    </row>
    <row r="520" spans="1:1">
      <c r="A520" t="s">
        <v>1266</v>
      </c>
    </row>
    <row r="521" spans="1:1">
      <c r="A521" t="s">
        <v>1267</v>
      </c>
    </row>
    <row r="522" spans="1:1">
      <c r="A522" t="s">
        <v>1268</v>
      </c>
    </row>
    <row r="523" spans="1:1">
      <c r="A523" t="s">
        <v>1269</v>
      </c>
    </row>
    <row r="524" spans="1:1">
      <c r="A524" t="s">
        <v>1270</v>
      </c>
    </row>
    <row r="525" spans="1:1">
      <c r="A525" t="s">
        <v>1271</v>
      </c>
    </row>
    <row r="526" spans="1:1">
      <c r="A526" t="s">
        <v>1272</v>
      </c>
    </row>
    <row r="527" spans="1:1">
      <c r="A527" t="s">
        <v>1273</v>
      </c>
    </row>
    <row r="528" spans="1:1">
      <c r="A528" t="s">
        <v>1274</v>
      </c>
    </row>
    <row r="529" spans="1:2">
      <c r="A529" t="s">
        <v>1275</v>
      </c>
    </row>
    <row r="530" spans="1:2">
      <c r="A530" t="s">
        <v>1276</v>
      </c>
    </row>
    <row r="531" spans="1:2">
      <c r="A531" t="s">
        <v>1277</v>
      </c>
    </row>
    <row r="532" spans="1:2">
      <c r="A532" t="s">
        <v>1278</v>
      </c>
    </row>
    <row r="533" spans="1:2">
      <c r="A533" t="s">
        <v>1279</v>
      </c>
    </row>
    <row r="534" spans="1:2">
      <c r="A534" t="s">
        <v>1280</v>
      </c>
    </row>
    <row r="535" spans="1:2">
      <c r="A535" t="s">
        <v>1281</v>
      </c>
    </row>
    <row r="536" spans="1:2">
      <c r="A536" t="s">
        <v>1282</v>
      </c>
    </row>
    <row r="537" spans="1:2">
      <c r="A537" t="s">
        <v>1283</v>
      </c>
    </row>
    <row r="538" spans="1:2">
      <c r="A538" t="s">
        <v>1284</v>
      </c>
    </row>
    <row r="539" spans="1:2">
      <c r="A539" t="s">
        <v>1285</v>
      </c>
    </row>
    <row r="540" spans="1:2">
      <c r="A540" t="s">
        <v>1286</v>
      </c>
    </row>
    <row r="541" spans="1:2">
      <c r="A541" t="s">
        <v>1287</v>
      </c>
    </row>
    <row r="542" spans="1:2">
      <c r="A542" t="s">
        <v>1288</v>
      </c>
      <c r="B542">
        <v>51695</v>
      </c>
    </row>
    <row r="543" spans="1:2">
      <c r="A543" t="s">
        <v>1289</v>
      </c>
      <c r="B543">
        <v>1891</v>
      </c>
    </row>
    <row r="544" spans="1:2">
      <c r="A544" t="s">
        <v>1290</v>
      </c>
      <c r="B544">
        <v>49804</v>
      </c>
    </row>
    <row r="545" spans="1:1">
      <c r="A545" t="s">
        <v>1291</v>
      </c>
    </row>
    <row r="546" spans="1:1">
      <c r="A546" t="s">
        <v>1292</v>
      </c>
    </row>
    <row r="547" spans="1:1">
      <c r="A547" t="s">
        <v>1293</v>
      </c>
    </row>
    <row r="548" spans="1:1">
      <c r="A548" t="s">
        <v>1294</v>
      </c>
    </row>
    <row r="549" spans="1:1">
      <c r="A549" t="s">
        <v>1295</v>
      </c>
    </row>
    <row r="550" spans="1:1">
      <c r="A550" t="s">
        <v>1296</v>
      </c>
    </row>
    <row r="551" spans="1:1">
      <c r="A551" t="s">
        <v>1297</v>
      </c>
    </row>
    <row r="552" spans="1:1">
      <c r="A552" t="s">
        <v>1298</v>
      </c>
    </row>
    <row r="553" spans="1:1">
      <c r="A553" t="s">
        <v>1299</v>
      </c>
    </row>
    <row r="554" spans="1:1">
      <c r="A554" t="s">
        <v>1300</v>
      </c>
    </row>
    <row r="555" spans="1:1">
      <c r="A555" t="s">
        <v>1301</v>
      </c>
    </row>
    <row r="556" spans="1:1">
      <c r="A556" t="s">
        <v>1302</v>
      </c>
    </row>
    <row r="557" spans="1:1">
      <c r="A557" t="s">
        <v>1303</v>
      </c>
    </row>
    <row r="558" spans="1:1">
      <c r="A558" t="s">
        <v>1304</v>
      </c>
    </row>
    <row r="559" spans="1:1">
      <c r="A559" t="s">
        <v>1305</v>
      </c>
    </row>
    <row r="560" spans="1:1">
      <c r="A560" t="s">
        <v>1306</v>
      </c>
    </row>
    <row r="561" spans="1:2">
      <c r="A561" t="s">
        <v>1307</v>
      </c>
    </row>
    <row r="562" spans="1:2">
      <c r="A562" t="s">
        <v>1308</v>
      </c>
    </row>
    <row r="563" spans="1:2">
      <c r="A563" t="s">
        <v>1309</v>
      </c>
    </row>
    <row r="564" spans="1:2">
      <c r="A564" t="s">
        <v>1310</v>
      </c>
    </row>
    <row r="565" spans="1:2">
      <c r="A565" t="s">
        <v>1311</v>
      </c>
    </row>
    <row r="566" spans="1:2">
      <c r="A566" t="s">
        <v>1312</v>
      </c>
    </row>
    <row r="567" spans="1:2">
      <c r="A567" t="s">
        <v>1313</v>
      </c>
    </row>
    <row r="568" spans="1:2">
      <c r="A568" t="s">
        <v>1314</v>
      </c>
    </row>
    <row r="569" spans="1:2">
      <c r="A569" t="s">
        <v>1315</v>
      </c>
    </row>
    <row r="570" spans="1:2">
      <c r="A570" t="s">
        <v>1316</v>
      </c>
    </row>
    <row r="571" spans="1:2">
      <c r="A571" t="s">
        <v>1317</v>
      </c>
    </row>
    <row r="572" spans="1:2">
      <c r="A572" t="s">
        <v>1318</v>
      </c>
    </row>
    <row r="573" spans="1:2">
      <c r="A573" t="s">
        <v>1319</v>
      </c>
    </row>
    <row r="574" spans="1:2">
      <c r="A574" t="s">
        <v>1320</v>
      </c>
    </row>
    <row r="575" spans="1:2">
      <c r="A575" t="s">
        <v>1321</v>
      </c>
      <c r="B575">
        <v>220609</v>
      </c>
    </row>
    <row r="576" spans="1:2">
      <c r="A576" t="s">
        <v>1322</v>
      </c>
    </row>
    <row r="577" spans="1:2">
      <c r="A577" t="s">
        <v>1323</v>
      </c>
    </row>
    <row r="578" spans="1:2">
      <c r="A578" t="s">
        <v>1324</v>
      </c>
    </row>
    <row r="579" spans="1:2">
      <c r="A579" t="s">
        <v>1325</v>
      </c>
    </row>
    <row r="580" spans="1:2">
      <c r="A580" t="s">
        <v>1326</v>
      </c>
    </row>
    <row r="581" spans="1:2">
      <c r="A581" t="s">
        <v>1327</v>
      </c>
    </row>
    <row r="582" spans="1:2">
      <c r="A582" t="s">
        <v>1328</v>
      </c>
    </row>
    <row r="583" spans="1:2">
      <c r="A583" t="s">
        <v>1329</v>
      </c>
    </row>
    <row r="584" spans="1:2">
      <c r="A584" t="s">
        <v>1330</v>
      </c>
    </row>
    <row r="585" spans="1:2">
      <c r="A585" t="s">
        <v>1331</v>
      </c>
    </row>
    <row r="586" spans="1:2">
      <c r="A586" t="s">
        <v>1332</v>
      </c>
    </row>
    <row r="587" spans="1:2">
      <c r="A587" t="s">
        <v>1333</v>
      </c>
    </row>
    <row r="588" spans="1:2">
      <c r="A588" t="s">
        <v>1334</v>
      </c>
    </row>
    <row r="589" spans="1:2">
      <c r="A589" t="s">
        <v>1335</v>
      </c>
    </row>
    <row r="590" spans="1:2">
      <c r="A590" t="s">
        <v>1336</v>
      </c>
    </row>
    <row r="591" spans="1:2">
      <c r="A591" t="s">
        <v>1337</v>
      </c>
      <c r="B591">
        <v>220609</v>
      </c>
    </row>
    <row r="592" spans="1:2">
      <c r="A592" t="s">
        <v>1338</v>
      </c>
      <c r="B592">
        <v>2931</v>
      </c>
    </row>
    <row r="593" spans="1:2">
      <c r="A593" t="s">
        <v>1339</v>
      </c>
    </row>
    <row r="594" spans="1:2">
      <c r="A594" t="s">
        <v>1340</v>
      </c>
      <c r="B594">
        <v>217678</v>
      </c>
    </row>
    <row r="595" spans="1:2">
      <c r="A595" t="s">
        <v>1341</v>
      </c>
    </row>
  </sheetData>
  <pageMargins left="0.7" right="0.7" top="0.75" bottom="0.75" header="0.3" footer="0.3"/>
  <pageSetup orientation="portrait" horizontalDpi="4294967293" verticalDpi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4"/>
  <sheetViews>
    <sheetView topLeftCell="A75" workbookViewId="0">
      <selection activeCell="B118" sqref="B118"/>
    </sheetView>
  </sheetViews>
  <sheetFormatPr baseColWidth="10" defaultColWidth="8.83203125" defaultRowHeight="14" x14ac:dyDescent="0"/>
  <cols>
    <col min="1" max="1" width="16.5" customWidth="1"/>
    <col min="2" max="2" width="10.6640625" customWidth="1"/>
    <col min="9" max="11" width="12" bestFit="1" customWidth="1"/>
  </cols>
  <sheetData>
    <row r="1" spans="1:72">
      <c r="A1" t="s">
        <v>307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260</v>
      </c>
      <c r="H1" t="s">
        <v>261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</row>
    <row r="2" spans="1:72">
      <c r="A2" t="s">
        <v>308</v>
      </c>
      <c r="B2">
        <v>0.16359199999999999</v>
      </c>
      <c r="C2">
        <v>1.10635E-2</v>
      </c>
      <c r="D2">
        <v>0</v>
      </c>
      <c r="E2">
        <v>3.6959999999999998E-4</v>
      </c>
      <c r="F2">
        <v>1.392E-4</v>
      </c>
      <c r="G2">
        <v>0</v>
      </c>
      <c r="H2">
        <v>1.0838E-3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1.7737E-3</v>
      </c>
      <c r="T2">
        <v>0.251473</v>
      </c>
      <c r="U2">
        <v>3.4039399999999997E-2</v>
      </c>
      <c r="V2">
        <v>0</v>
      </c>
      <c r="W2">
        <v>0</v>
      </c>
      <c r="X2">
        <v>0</v>
      </c>
      <c r="Y2">
        <v>0</v>
      </c>
      <c r="Z2">
        <v>1.50349E-2</v>
      </c>
      <c r="AA2">
        <v>0</v>
      </c>
      <c r="AB2">
        <v>1.59E-5</v>
      </c>
      <c r="AC2">
        <v>2.323E-3</v>
      </c>
      <c r="AD2">
        <v>1.7015999999999999E-3</v>
      </c>
      <c r="AE2">
        <v>9.5999999999999996E-6</v>
      </c>
      <c r="AF2">
        <v>2.3259999999999999E-4</v>
      </c>
      <c r="AG2">
        <v>0</v>
      </c>
      <c r="AH2">
        <v>0</v>
      </c>
      <c r="AI2">
        <v>9.9999999999999995E-8</v>
      </c>
      <c r="AJ2">
        <v>0</v>
      </c>
      <c r="AK2">
        <v>0</v>
      </c>
      <c r="AL2">
        <v>0</v>
      </c>
      <c r="AM2">
        <v>4.8690000000000002E-4</v>
      </c>
      <c r="AN2">
        <v>0</v>
      </c>
      <c r="AO2">
        <v>2.6000000000000001E-6</v>
      </c>
      <c r="AP2">
        <v>0</v>
      </c>
      <c r="AQ2">
        <v>0</v>
      </c>
      <c r="AR2">
        <v>0</v>
      </c>
      <c r="AS2">
        <v>3.9999999999999998E-7</v>
      </c>
      <c r="AT2">
        <v>0</v>
      </c>
      <c r="AU2">
        <v>0</v>
      </c>
      <c r="AV2">
        <v>0</v>
      </c>
      <c r="AW2">
        <v>1.8499999999999999E-5</v>
      </c>
      <c r="AX2">
        <v>1.1000000000000001E-6</v>
      </c>
      <c r="AY2">
        <v>0</v>
      </c>
      <c r="AZ2">
        <v>4.6E-6</v>
      </c>
      <c r="BA2">
        <v>1.9999999999999999E-6</v>
      </c>
      <c r="BB2">
        <v>4.9109999999999996E-4</v>
      </c>
      <c r="BC2">
        <v>4.6E-5</v>
      </c>
      <c r="BD2">
        <v>1.1302E-3</v>
      </c>
      <c r="BE2">
        <v>0</v>
      </c>
      <c r="BF2">
        <v>9.3570000000000003E-4</v>
      </c>
      <c r="BG2">
        <v>3.4000000000000001E-6</v>
      </c>
      <c r="BH2">
        <v>6.41E-5</v>
      </c>
      <c r="BI2">
        <v>1.5300000000000001E-4</v>
      </c>
      <c r="BJ2">
        <v>0</v>
      </c>
      <c r="BK2">
        <v>0</v>
      </c>
      <c r="BL2">
        <v>1.8073E-3</v>
      </c>
      <c r="BM2">
        <v>2.586E-4</v>
      </c>
      <c r="BN2">
        <v>1.8324999999999999E-3</v>
      </c>
      <c r="BO2">
        <v>2.3799999999999999E-5</v>
      </c>
      <c r="BP2">
        <v>2.23E-5</v>
      </c>
      <c r="BQ2">
        <v>3.5565000000000002E-3</v>
      </c>
      <c r="BR2">
        <v>2.6599999999999999E-5</v>
      </c>
      <c r="BS2">
        <v>8.2989999999999995E-4</v>
      </c>
      <c r="BT2">
        <v>0</v>
      </c>
    </row>
    <row r="3" spans="1:72">
      <c r="A3" t="s">
        <v>309</v>
      </c>
      <c r="B3">
        <v>6.1235100000000001E-2</v>
      </c>
      <c r="C3">
        <v>0.112418</v>
      </c>
      <c r="D3">
        <v>0</v>
      </c>
      <c r="E3">
        <v>4.1070000000000001E-4</v>
      </c>
      <c r="F3">
        <v>0</v>
      </c>
      <c r="G3">
        <v>0</v>
      </c>
      <c r="H3">
        <v>0</v>
      </c>
      <c r="I3">
        <v>0.109345</v>
      </c>
      <c r="J3">
        <v>2.3200000000000001E-5</v>
      </c>
      <c r="K3">
        <v>0</v>
      </c>
      <c r="L3">
        <v>0</v>
      </c>
      <c r="M3">
        <v>0</v>
      </c>
      <c r="N3">
        <v>0</v>
      </c>
      <c r="O3">
        <v>3.9400000000000002E-5</v>
      </c>
      <c r="P3">
        <v>9.7000000000000003E-6</v>
      </c>
      <c r="Q3">
        <v>0</v>
      </c>
      <c r="R3">
        <v>5.7450000000000003E-4</v>
      </c>
      <c r="S3">
        <v>1.2641E-3</v>
      </c>
      <c r="T3">
        <v>6.7077999999999999E-3</v>
      </c>
      <c r="U3">
        <v>0</v>
      </c>
      <c r="V3">
        <v>3.4504000000000002E-3</v>
      </c>
      <c r="W3">
        <v>1.6468099999999999E-2</v>
      </c>
      <c r="X3">
        <v>2.8130000000000001E-4</v>
      </c>
      <c r="Y3">
        <v>5.8000000000000004E-6</v>
      </c>
      <c r="Z3">
        <v>5.8310000000000002E-4</v>
      </c>
      <c r="AA3">
        <v>9.0521000000000004E-3</v>
      </c>
      <c r="AB3">
        <v>0</v>
      </c>
      <c r="AC3">
        <v>0</v>
      </c>
      <c r="AD3">
        <v>2.0102000000000002E-3</v>
      </c>
      <c r="AE3">
        <v>0</v>
      </c>
      <c r="AF3">
        <v>0</v>
      </c>
      <c r="AG3">
        <v>0</v>
      </c>
      <c r="AH3">
        <v>0</v>
      </c>
      <c r="AI3">
        <v>4.0999999999999997E-6</v>
      </c>
      <c r="AJ3">
        <v>0</v>
      </c>
      <c r="AK3">
        <v>0</v>
      </c>
      <c r="AL3">
        <v>0</v>
      </c>
      <c r="AM3">
        <v>1.2999999999999999E-5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1.3019999999999999E-4</v>
      </c>
      <c r="BC3">
        <v>2.1299999999999999E-5</v>
      </c>
      <c r="BD3">
        <v>1.3E-6</v>
      </c>
      <c r="BE3">
        <v>0</v>
      </c>
      <c r="BF3">
        <v>3.2759999999999999E-4</v>
      </c>
      <c r="BG3">
        <v>0</v>
      </c>
      <c r="BH3">
        <v>3.8910000000000003E-4</v>
      </c>
      <c r="BI3">
        <v>8.6580000000000001E-4</v>
      </c>
      <c r="BJ3">
        <v>0</v>
      </c>
      <c r="BK3">
        <v>0</v>
      </c>
      <c r="BL3">
        <v>1.1942000000000001E-3</v>
      </c>
      <c r="BM3">
        <v>1.5336E-3</v>
      </c>
      <c r="BN3">
        <v>7.6668999999999999E-3</v>
      </c>
      <c r="BO3">
        <v>7.8800000000000004E-5</v>
      </c>
      <c r="BP3">
        <v>0</v>
      </c>
      <c r="BQ3">
        <v>0</v>
      </c>
      <c r="BR3">
        <v>4.5449999999999999E-4</v>
      </c>
      <c r="BS3">
        <v>4.3780000000000002E-4</v>
      </c>
      <c r="BT3">
        <v>0</v>
      </c>
    </row>
    <row r="4" spans="1:72">
      <c r="A4" t="s">
        <v>310</v>
      </c>
      <c r="B4">
        <v>0</v>
      </c>
      <c r="C4">
        <v>0</v>
      </c>
      <c r="D4">
        <v>0.10198400000000001</v>
      </c>
      <c r="E4">
        <v>8.4400000000000005E-5</v>
      </c>
      <c r="F4">
        <v>8.3999999999999992E-6</v>
      </c>
      <c r="G4">
        <v>8.9601200000000006E-2</v>
      </c>
      <c r="H4">
        <v>0</v>
      </c>
      <c r="I4">
        <v>5.0899999999999997E-5</v>
      </c>
      <c r="J4">
        <v>1.2500000000000001E-5</v>
      </c>
      <c r="K4">
        <v>2.0350000000000001E-4</v>
      </c>
      <c r="L4">
        <v>6.7000000000000002E-6</v>
      </c>
      <c r="M4">
        <v>8.8000000000000004E-6</v>
      </c>
      <c r="N4">
        <v>0</v>
      </c>
      <c r="O4">
        <v>3.1E-6</v>
      </c>
      <c r="P4">
        <v>3.1E-6</v>
      </c>
      <c r="Q4">
        <v>3.8999999999999999E-6</v>
      </c>
      <c r="R4">
        <v>1.11E-5</v>
      </c>
      <c r="S4">
        <v>4.3000000000000003E-6</v>
      </c>
      <c r="T4">
        <v>5.5999999999999997E-6</v>
      </c>
      <c r="U4">
        <v>1.77E-5</v>
      </c>
      <c r="V4">
        <v>0</v>
      </c>
      <c r="W4">
        <v>2.76E-5</v>
      </c>
      <c r="X4">
        <v>8.4999999999999999E-6</v>
      </c>
      <c r="Y4">
        <v>0.62239699999999998</v>
      </c>
      <c r="Z4">
        <v>9.5551999999999998E-3</v>
      </c>
      <c r="AA4">
        <v>2.1299999999999999E-5</v>
      </c>
      <c r="AB4">
        <v>1.7799999999999999E-5</v>
      </c>
      <c r="AC4">
        <v>3.0199999999999999E-5</v>
      </c>
      <c r="AD4">
        <v>4.0500000000000002E-5</v>
      </c>
      <c r="AE4">
        <v>3.79E-5</v>
      </c>
      <c r="AF4">
        <v>2.5999999999999998E-5</v>
      </c>
      <c r="AG4">
        <v>0</v>
      </c>
      <c r="AH4">
        <v>0</v>
      </c>
      <c r="AI4">
        <v>0</v>
      </c>
      <c r="AJ4">
        <v>9.9999999999999995E-8</v>
      </c>
      <c r="AK4">
        <v>1.384E-4</v>
      </c>
      <c r="AL4">
        <v>2.58969E-2</v>
      </c>
      <c r="AM4">
        <v>0</v>
      </c>
      <c r="AN4">
        <v>5.8100000000000003E-5</v>
      </c>
      <c r="AO4">
        <v>3.9999999999999998E-6</v>
      </c>
      <c r="AP4">
        <v>3.5999999999999998E-6</v>
      </c>
      <c r="AQ4">
        <v>8.3000000000000002E-6</v>
      </c>
      <c r="AR4">
        <v>5.4E-6</v>
      </c>
      <c r="AS4">
        <v>0</v>
      </c>
      <c r="AT4">
        <v>5.4999999999999999E-6</v>
      </c>
      <c r="AU4">
        <v>8.9999999999999996E-7</v>
      </c>
      <c r="AV4">
        <v>0</v>
      </c>
      <c r="AW4">
        <v>0</v>
      </c>
      <c r="AX4">
        <v>2.09E-5</v>
      </c>
      <c r="AY4">
        <v>1.3300000000000001E-4</v>
      </c>
      <c r="AZ4">
        <v>6.4999999999999996E-6</v>
      </c>
      <c r="BA4">
        <v>3.0000000000000001E-6</v>
      </c>
      <c r="BB4">
        <v>1.8300000000000001E-5</v>
      </c>
      <c r="BC4">
        <v>9.7299999999999993E-5</v>
      </c>
      <c r="BD4">
        <v>1.33E-5</v>
      </c>
      <c r="BE4">
        <v>8.5199999999999997E-5</v>
      </c>
      <c r="BF4">
        <v>1.84E-5</v>
      </c>
      <c r="BG4">
        <v>1.9199999999999999E-5</v>
      </c>
      <c r="BH4">
        <v>4.1600000000000002E-5</v>
      </c>
      <c r="BI4">
        <v>6.7999999999999999E-5</v>
      </c>
      <c r="BJ4">
        <v>4.49E-5</v>
      </c>
      <c r="BK4">
        <v>3.5800000000000003E-5</v>
      </c>
      <c r="BL4">
        <v>1.036E-4</v>
      </c>
      <c r="BM4">
        <v>1.562E-4</v>
      </c>
      <c r="BN4">
        <v>6.8700000000000003E-5</v>
      </c>
      <c r="BO4">
        <v>5.3999999999999998E-5</v>
      </c>
      <c r="BP4">
        <v>0</v>
      </c>
      <c r="BQ4">
        <v>0</v>
      </c>
      <c r="BR4">
        <v>1.2057200000000001E-2</v>
      </c>
      <c r="BS4">
        <v>0</v>
      </c>
      <c r="BT4">
        <v>3.4602099999999997E-2</v>
      </c>
    </row>
    <row r="5" spans="1:72">
      <c r="A5" t="s">
        <v>311</v>
      </c>
      <c r="B5">
        <v>5.7720000000000002E-3</v>
      </c>
      <c r="C5">
        <v>2.8099999999999999E-5</v>
      </c>
      <c r="D5">
        <v>1.571E-4</v>
      </c>
      <c r="E5">
        <v>9.60115E-2</v>
      </c>
      <c r="F5">
        <v>9.5279999999999996E-4</v>
      </c>
      <c r="G5">
        <v>1.47723E-2</v>
      </c>
      <c r="H5">
        <v>8.5533999999999992E-3</v>
      </c>
      <c r="I5">
        <v>1.137E-4</v>
      </c>
      <c r="J5">
        <v>9.0633199999999997E-2</v>
      </c>
      <c r="K5">
        <v>8.7350300000000006E-2</v>
      </c>
      <c r="L5">
        <v>9.2469999999999998E-4</v>
      </c>
      <c r="M5">
        <v>2.9550000000000003E-4</v>
      </c>
      <c r="N5">
        <v>2.7800000000000001E-5</v>
      </c>
      <c r="O5">
        <v>7.0640000000000004E-4</v>
      </c>
      <c r="P5">
        <v>8.1899999999999999E-5</v>
      </c>
      <c r="Q5">
        <v>6.4539999999999997E-4</v>
      </c>
      <c r="R5">
        <v>4.7080000000000001E-4</v>
      </c>
      <c r="S5">
        <v>1.1712999999999999E-3</v>
      </c>
      <c r="T5">
        <v>1.8117000000000001E-3</v>
      </c>
      <c r="U5">
        <v>1.2620000000000001E-3</v>
      </c>
      <c r="V5">
        <v>6.7600000000000003E-5</v>
      </c>
      <c r="W5">
        <v>9.7192000000000008E-3</v>
      </c>
      <c r="X5">
        <v>0</v>
      </c>
      <c r="Y5">
        <v>2.1221E-3</v>
      </c>
      <c r="Z5">
        <v>5.2709999999999996E-3</v>
      </c>
      <c r="AA5">
        <v>6.0260000000000001E-4</v>
      </c>
      <c r="AB5">
        <v>1.2099999999999999E-5</v>
      </c>
      <c r="AC5">
        <v>0</v>
      </c>
      <c r="AD5">
        <v>0</v>
      </c>
      <c r="AE5">
        <v>0</v>
      </c>
      <c r="AF5">
        <v>1.7E-6</v>
      </c>
      <c r="AG5">
        <v>0</v>
      </c>
      <c r="AH5">
        <v>1.3655E-3</v>
      </c>
      <c r="AI5">
        <v>0</v>
      </c>
      <c r="AJ5">
        <v>0</v>
      </c>
      <c r="AK5">
        <v>0</v>
      </c>
      <c r="AL5">
        <v>0</v>
      </c>
      <c r="AM5">
        <v>6.9E-6</v>
      </c>
      <c r="AN5">
        <v>6.0399999999999998E-5</v>
      </c>
      <c r="AO5">
        <v>4.1100000000000003E-5</v>
      </c>
      <c r="AP5">
        <v>1.1120000000000001E-4</v>
      </c>
      <c r="AQ5">
        <v>2.2680000000000001E-4</v>
      </c>
      <c r="AR5">
        <v>4.8349999999999999E-4</v>
      </c>
      <c r="AS5">
        <v>1.03E-5</v>
      </c>
      <c r="AT5">
        <v>4.1999999999999996E-6</v>
      </c>
      <c r="AU5">
        <v>4.9999999999999998E-7</v>
      </c>
      <c r="AV5">
        <v>0</v>
      </c>
      <c r="AW5">
        <v>1.0679999999999999E-4</v>
      </c>
      <c r="AX5">
        <v>3.5582999999999999E-3</v>
      </c>
      <c r="AY5">
        <v>1.5629999999999999E-3</v>
      </c>
      <c r="AZ5">
        <v>3.4000000000000001E-6</v>
      </c>
      <c r="BA5">
        <v>9.9999999999999995E-7</v>
      </c>
      <c r="BB5">
        <v>7.4949999999999995E-4</v>
      </c>
      <c r="BC5">
        <v>1.08E-4</v>
      </c>
      <c r="BD5">
        <v>2.3440000000000001E-4</v>
      </c>
      <c r="BE5">
        <v>7.3309999999999998E-4</v>
      </c>
      <c r="BF5">
        <v>5.9590000000000001E-4</v>
      </c>
      <c r="BG5">
        <v>0</v>
      </c>
      <c r="BH5">
        <v>1.171E-4</v>
      </c>
      <c r="BI5">
        <v>1.8369999999999999E-4</v>
      </c>
      <c r="BJ5">
        <v>3.8499999999999998E-4</v>
      </c>
      <c r="BK5">
        <v>1.4571E-3</v>
      </c>
      <c r="BL5">
        <v>4.1297E-3</v>
      </c>
      <c r="BM5">
        <v>3.86E-4</v>
      </c>
      <c r="BN5">
        <v>3.6410000000000001E-4</v>
      </c>
      <c r="BO5">
        <v>6.9030000000000003E-4</v>
      </c>
      <c r="BP5">
        <v>0</v>
      </c>
      <c r="BQ5">
        <v>1.5738E-3</v>
      </c>
      <c r="BR5">
        <v>0</v>
      </c>
      <c r="BS5">
        <v>7.9799999999999999E-4</v>
      </c>
      <c r="BT5">
        <v>1.41336E-2</v>
      </c>
    </row>
    <row r="6" spans="1:72">
      <c r="A6" t="s">
        <v>312</v>
      </c>
      <c r="B6">
        <v>0</v>
      </c>
      <c r="C6">
        <v>0</v>
      </c>
      <c r="D6">
        <v>1.7307199999999998E-2</v>
      </c>
      <c r="E6">
        <v>1.26724E-2</v>
      </c>
      <c r="F6">
        <v>1.16106E-2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1.8289000000000001E-3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3.4499999999999998E-5</v>
      </c>
      <c r="BC6">
        <v>4.8999999999999997E-6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t="s">
        <v>260</v>
      </c>
      <c r="B7">
        <v>1.12161E-2</v>
      </c>
      <c r="C7">
        <v>1.1077999999999999E-3</v>
      </c>
      <c r="D7">
        <v>6.9930000000000001E-3</v>
      </c>
      <c r="E7">
        <v>1.48104E-2</v>
      </c>
      <c r="F7">
        <v>1.4660999999999999E-3</v>
      </c>
      <c r="G7">
        <v>7.4297E-3</v>
      </c>
      <c r="H7">
        <v>1.8351999999999999E-3</v>
      </c>
      <c r="I7">
        <v>1.4508699999999999E-2</v>
      </c>
      <c r="J7">
        <v>3.1850799999999999E-2</v>
      </c>
      <c r="K7">
        <v>2.5379499999999999E-2</v>
      </c>
      <c r="L7">
        <v>1.1241599999999999E-2</v>
      </c>
      <c r="M7">
        <v>5.4354E-3</v>
      </c>
      <c r="N7">
        <v>2.5690999999999999E-3</v>
      </c>
      <c r="O7">
        <v>6.0391000000000004E-3</v>
      </c>
      <c r="P7">
        <v>4.1253000000000001E-3</v>
      </c>
      <c r="Q7">
        <v>4.7419000000000003E-3</v>
      </c>
      <c r="R7">
        <v>7.2021999999999997E-3</v>
      </c>
      <c r="S7">
        <v>4.8726000000000004E-3</v>
      </c>
      <c r="T7">
        <v>1.01183E-2</v>
      </c>
      <c r="U7">
        <v>1.35353E-2</v>
      </c>
      <c r="V7">
        <v>8.0523999999999995E-3</v>
      </c>
      <c r="W7">
        <v>3.4766400000000003E-2</v>
      </c>
      <c r="X7">
        <v>9.9836000000000005E-3</v>
      </c>
      <c r="Y7">
        <v>7.0917000000000003E-3</v>
      </c>
      <c r="Z7">
        <v>1.7596299999999999E-2</v>
      </c>
      <c r="AA7">
        <v>1.4242899999999999E-2</v>
      </c>
      <c r="AB7">
        <v>3.3243999999999999E-3</v>
      </c>
      <c r="AC7">
        <v>7.0711999999999997E-3</v>
      </c>
      <c r="AD7">
        <v>1.54463E-2</v>
      </c>
      <c r="AE7">
        <v>7.8937999999999994E-3</v>
      </c>
      <c r="AF7">
        <v>6.2900999999999999E-3</v>
      </c>
      <c r="AG7">
        <v>8.1629999999999995E-4</v>
      </c>
      <c r="AH7">
        <v>1.4302E-3</v>
      </c>
      <c r="AI7">
        <v>2.2532900000000002E-2</v>
      </c>
      <c r="AJ7">
        <v>1.7384E-3</v>
      </c>
      <c r="AK7">
        <v>1.5875299999999998E-2</v>
      </c>
      <c r="AL7">
        <v>3.1018E-3</v>
      </c>
      <c r="AM7">
        <v>5.8487000000000001E-3</v>
      </c>
      <c r="AN7">
        <v>2.14711E-2</v>
      </c>
      <c r="AO7">
        <v>8.2299999999999995E-4</v>
      </c>
      <c r="AP7">
        <v>8.5809999999999999E-4</v>
      </c>
      <c r="AQ7">
        <v>3.8270000000000001E-3</v>
      </c>
      <c r="AR7">
        <v>4.5117999999999998E-3</v>
      </c>
      <c r="AS7">
        <v>1.2351E-3</v>
      </c>
      <c r="AT7">
        <v>1.6609999999999999E-3</v>
      </c>
      <c r="AU7">
        <v>4.4850000000000001E-4</v>
      </c>
      <c r="AV7">
        <v>2.9200000000000002E-5</v>
      </c>
      <c r="AW7">
        <v>5.9999999999999997E-7</v>
      </c>
      <c r="AX7">
        <v>7.1413500000000005E-2</v>
      </c>
      <c r="AY7">
        <v>3.5198999999999999E-3</v>
      </c>
      <c r="AZ7">
        <v>9.3539999999999997E-4</v>
      </c>
      <c r="BA7">
        <v>1.0480000000000001E-3</v>
      </c>
      <c r="BB7">
        <v>2.2667E-3</v>
      </c>
      <c r="BC7">
        <v>7.9795999999999999E-3</v>
      </c>
      <c r="BD7">
        <v>2.1549999999999998E-3</v>
      </c>
      <c r="BE7">
        <v>4.5390999999999999E-3</v>
      </c>
      <c r="BF7">
        <v>4.21898E-2</v>
      </c>
      <c r="BG7">
        <v>2.6167999999999999E-3</v>
      </c>
      <c r="BH7">
        <v>1.0255800000000001E-2</v>
      </c>
      <c r="BI7">
        <v>1.06E-2</v>
      </c>
      <c r="BJ7">
        <v>5.0943999999999998E-3</v>
      </c>
      <c r="BK7">
        <v>4.5312E-3</v>
      </c>
      <c r="BL7">
        <v>1.3973599999999999E-2</v>
      </c>
      <c r="BM7">
        <v>1.8533399999999998E-2</v>
      </c>
      <c r="BN7">
        <v>8.6038999999999994E-3</v>
      </c>
      <c r="BO7">
        <v>5.5104000000000004E-3</v>
      </c>
      <c r="BP7">
        <v>2.9737000000000001E-3</v>
      </c>
      <c r="BQ7">
        <v>1.6217E-3</v>
      </c>
      <c r="BR7">
        <v>2.9704999999999999E-2</v>
      </c>
      <c r="BS7">
        <v>1.05521E-2</v>
      </c>
      <c r="BT7">
        <v>5.6417999999999998E-3</v>
      </c>
    </row>
    <row r="8" spans="1:72">
      <c r="A8" t="s">
        <v>261</v>
      </c>
      <c r="B8">
        <v>6.4719E-3</v>
      </c>
      <c r="C8">
        <v>1.0956E-3</v>
      </c>
      <c r="D8">
        <v>9.7578999999999999E-3</v>
      </c>
      <c r="E8">
        <v>1.34121E-2</v>
      </c>
      <c r="F8">
        <v>3.9446999999999998E-3</v>
      </c>
      <c r="G8">
        <v>1.1470599999999999E-2</v>
      </c>
      <c r="H8">
        <v>1.2229999999999999E-4</v>
      </c>
      <c r="I8">
        <v>2.4096E-3</v>
      </c>
      <c r="J8">
        <v>2.8379999999999998E-3</v>
      </c>
      <c r="K8">
        <v>2.9740000000000001E-3</v>
      </c>
      <c r="L8">
        <v>1.8567E-3</v>
      </c>
      <c r="M8">
        <v>1.1456000000000001E-3</v>
      </c>
      <c r="N8">
        <v>7.3859999999999996E-4</v>
      </c>
      <c r="O8">
        <v>9.0660000000000003E-4</v>
      </c>
      <c r="P8">
        <v>1.1546E-3</v>
      </c>
      <c r="Q8">
        <v>9.2820000000000001E-4</v>
      </c>
      <c r="R8">
        <v>1.291E-3</v>
      </c>
      <c r="S8">
        <v>1.0169000000000001E-3</v>
      </c>
      <c r="T8">
        <v>1.423E-3</v>
      </c>
      <c r="U8">
        <v>2.4491000000000001E-3</v>
      </c>
      <c r="V8">
        <v>1.4295E-3</v>
      </c>
      <c r="W8">
        <v>3.3310000000000002E-3</v>
      </c>
      <c r="X8">
        <v>2.5760000000000002E-3</v>
      </c>
      <c r="Y8">
        <v>1.00914E-2</v>
      </c>
      <c r="Z8">
        <v>1.3917000000000001E-3</v>
      </c>
      <c r="AA8">
        <v>1.8079000000000001E-3</v>
      </c>
      <c r="AB8">
        <v>1.0299E-3</v>
      </c>
      <c r="AC8">
        <v>2.3010999999999999E-3</v>
      </c>
      <c r="AD8">
        <v>2.6638999999999999E-3</v>
      </c>
      <c r="AE8">
        <v>9.2730000000000004E-4</v>
      </c>
      <c r="AF8">
        <v>2.2257000000000002E-3</v>
      </c>
      <c r="AG8">
        <v>3.6600000000000002E-5</v>
      </c>
      <c r="AH8">
        <v>1.0344600000000001E-2</v>
      </c>
      <c r="AI8">
        <v>0</v>
      </c>
      <c r="AJ8">
        <v>5.6190000000000005E-4</v>
      </c>
      <c r="AK8">
        <v>1.46149E-2</v>
      </c>
      <c r="AL8">
        <v>1.2933099999999999E-2</v>
      </c>
      <c r="AM8">
        <v>9.8069999999999997E-3</v>
      </c>
      <c r="AN8">
        <v>2.3349999999999998E-3</v>
      </c>
      <c r="AO8">
        <v>1.673E-4</v>
      </c>
      <c r="AP8">
        <v>2.5819999999999999E-4</v>
      </c>
      <c r="AQ8">
        <v>3.0452000000000001E-3</v>
      </c>
      <c r="AR8">
        <v>9.5520000000000002E-4</v>
      </c>
      <c r="AS8">
        <v>3.1392E-3</v>
      </c>
      <c r="AT8">
        <v>7.3629999999999995E-4</v>
      </c>
      <c r="AU8">
        <v>9.98E-5</v>
      </c>
      <c r="AV8">
        <v>6.3499999999999999E-5</v>
      </c>
      <c r="AW8">
        <v>3.6085100000000002E-2</v>
      </c>
      <c r="AX8">
        <v>6.2735799999999994E-2</v>
      </c>
      <c r="AY8">
        <v>7.3850000000000001E-4</v>
      </c>
      <c r="AZ8">
        <v>2.7080000000000002E-4</v>
      </c>
      <c r="BA8">
        <v>7.0599999999999995E-5</v>
      </c>
      <c r="BB8">
        <v>4.5219999999999999E-4</v>
      </c>
      <c r="BC8">
        <v>1.5206E-3</v>
      </c>
      <c r="BD8">
        <v>6.0950000000000002E-4</v>
      </c>
      <c r="BE8">
        <v>3.614E-4</v>
      </c>
      <c r="BF8">
        <v>7.4540000000000001E-4</v>
      </c>
      <c r="BG8">
        <v>6.1059999999999999E-4</v>
      </c>
      <c r="BH8">
        <v>1.4710999999999999E-3</v>
      </c>
      <c r="BI8">
        <v>2.1037E-3</v>
      </c>
      <c r="BJ8">
        <v>1.8262E-3</v>
      </c>
      <c r="BK8">
        <v>8.1479999999999996E-4</v>
      </c>
      <c r="BL8">
        <v>1.9445E-3</v>
      </c>
      <c r="BM8">
        <v>7.3322999999999999E-3</v>
      </c>
      <c r="BN8">
        <v>1.7922999999999999E-3</v>
      </c>
      <c r="BO8">
        <v>4.8824000000000003E-3</v>
      </c>
      <c r="BP8">
        <v>7.3657000000000002E-3</v>
      </c>
      <c r="BQ8">
        <v>4.7209000000000001E-3</v>
      </c>
      <c r="BR8">
        <v>2.5293199999999998E-2</v>
      </c>
      <c r="BS8">
        <v>1.22632E-2</v>
      </c>
      <c r="BT8">
        <v>0.143291</v>
      </c>
    </row>
    <row r="9" spans="1:72">
      <c r="A9" t="s">
        <v>313</v>
      </c>
      <c r="B9">
        <v>1.4243999999999999E-3</v>
      </c>
      <c r="C9">
        <v>3.2590000000000002E-3</v>
      </c>
      <c r="D9">
        <v>0</v>
      </c>
      <c r="E9">
        <v>4.3649999999999998E-4</v>
      </c>
      <c r="F9">
        <v>5.9590000000000001E-4</v>
      </c>
      <c r="G9">
        <v>2.3999999999999999E-6</v>
      </c>
      <c r="H9">
        <v>2.0669699999999999E-2</v>
      </c>
      <c r="I9">
        <v>0.21807399999999999</v>
      </c>
      <c r="J9">
        <v>3.1419999999999998E-3</v>
      </c>
      <c r="K9">
        <v>1.5939000000000001E-3</v>
      </c>
      <c r="L9">
        <v>6.6430000000000005E-4</v>
      </c>
      <c r="M9">
        <v>2.3471E-3</v>
      </c>
      <c r="N9">
        <v>7.829E-4</v>
      </c>
      <c r="O9">
        <v>2.0807E-3</v>
      </c>
      <c r="P9">
        <v>4.5710000000000004E-3</v>
      </c>
      <c r="Q9">
        <v>8.0139999999999996E-4</v>
      </c>
      <c r="R9">
        <v>0.100033</v>
      </c>
      <c r="S9">
        <v>6.8024000000000001E-3</v>
      </c>
      <c r="T9">
        <v>4.2210000000000001E-4</v>
      </c>
      <c r="U9">
        <v>1.0430999999999999E-3</v>
      </c>
      <c r="V9">
        <v>1.841E-4</v>
      </c>
      <c r="W9">
        <v>2.86509E-2</v>
      </c>
      <c r="X9">
        <v>6.0600000000000003E-5</v>
      </c>
      <c r="Y9">
        <v>5.9999999999999997E-7</v>
      </c>
      <c r="Z9">
        <v>4.5980000000000001E-4</v>
      </c>
      <c r="AA9">
        <v>5.5633999999999996E-3</v>
      </c>
      <c r="AB9">
        <v>1.5924999999999999E-3</v>
      </c>
      <c r="AC9">
        <v>6.533E-4</v>
      </c>
      <c r="AD9">
        <v>2.4981999999999999E-3</v>
      </c>
      <c r="AE9">
        <v>6.2270000000000001E-4</v>
      </c>
      <c r="AF9">
        <v>1.0790999999999999E-3</v>
      </c>
      <c r="AG9">
        <v>1.1999999999999999E-6</v>
      </c>
      <c r="AH9">
        <v>1.65632E-2</v>
      </c>
      <c r="AI9">
        <v>0</v>
      </c>
      <c r="AJ9">
        <v>4.5080000000000001E-4</v>
      </c>
      <c r="AK9">
        <v>0</v>
      </c>
      <c r="AL9">
        <v>3.947E-4</v>
      </c>
      <c r="AM9">
        <v>5.486E-4</v>
      </c>
      <c r="AN9">
        <v>7.6270000000000005E-4</v>
      </c>
      <c r="AO9">
        <v>3.0210000000000002E-4</v>
      </c>
      <c r="AP9">
        <v>8.1769999999999998E-4</v>
      </c>
      <c r="AQ9">
        <v>9.3700000000000001E-4</v>
      </c>
      <c r="AR9">
        <v>1.4628800000000001E-2</v>
      </c>
      <c r="AS9">
        <v>8.7200000000000005E-5</v>
      </c>
      <c r="AT9">
        <v>4.4000000000000002E-6</v>
      </c>
      <c r="AU9">
        <v>4.8600000000000002E-5</v>
      </c>
      <c r="AV9">
        <v>0</v>
      </c>
      <c r="AW9">
        <v>1.4387E-3</v>
      </c>
      <c r="AX9">
        <v>1.6421000000000001E-3</v>
      </c>
      <c r="AY9">
        <v>5.9778000000000001E-3</v>
      </c>
      <c r="AZ9">
        <v>2.5599999999999999E-5</v>
      </c>
      <c r="BA9">
        <v>1.9400000000000001E-5</v>
      </c>
      <c r="BB9">
        <v>5.844E-4</v>
      </c>
      <c r="BC9">
        <v>1.08E-5</v>
      </c>
      <c r="BD9">
        <v>7.7950000000000003E-4</v>
      </c>
      <c r="BE9">
        <v>4.8879999999999996E-4</v>
      </c>
      <c r="BF9">
        <v>3.2840000000000001E-4</v>
      </c>
      <c r="BG9">
        <v>2.7599999999999999E-4</v>
      </c>
      <c r="BH9">
        <v>2.9990000000000003E-4</v>
      </c>
      <c r="BI9">
        <v>3.8699999999999999E-5</v>
      </c>
      <c r="BJ9">
        <v>3.9262999999999998E-3</v>
      </c>
      <c r="BK9">
        <v>1.147E-4</v>
      </c>
      <c r="BL9">
        <v>1.7451999999999999E-3</v>
      </c>
      <c r="BM9">
        <v>3.0612E-3</v>
      </c>
      <c r="BN9">
        <v>4.1444000000000003E-3</v>
      </c>
      <c r="BO9">
        <v>3.5639999999999999E-4</v>
      </c>
      <c r="BP9">
        <v>8.3499999999999997E-5</v>
      </c>
      <c r="BQ9">
        <v>1.2689999999999999E-4</v>
      </c>
      <c r="BR9">
        <v>7.64E-5</v>
      </c>
      <c r="BS9">
        <v>1.6846000000000001E-3</v>
      </c>
      <c r="BT9">
        <v>5.3450000000000004E-4</v>
      </c>
    </row>
    <row r="10" spans="1:72">
      <c r="A10" t="s">
        <v>314</v>
      </c>
      <c r="B10">
        <v>4.8000000000000001E-5</v>
      </c>
      <c r="C10">
        <v>2.5829999999999999E-4</v>
      </c>
      <c r="D10">
        <v>1.263E-3</v>
      </c>
      <c r="E10">
        <v>3.2047999999999998E-3</v>
      </c>
      <c r="F10">
        <v>2.8318000000000002E-3</v>
      </c>
      <c r="G10">
        <v>2.0230000000000001E-4</v>
      </c>
      <c r="H10">
        <v>3.3998100000000003E-2</v>
      </c>
      <c r="I10">
        <v>1.04914E-2</v>
      </c>
      <c r="J10">
        <v>0.109705</v>
      </c>
      <c r="K10">
        <v>1.31422E-2</v>
      </c>
      <c r="L10">
        <v>3.8105999999999999E-3</v>
      </c>
      <c r="M10">
        <v>5.7736999999999997E-3</v>
      </c>
      <c r="N10">
        <v>1.4552E-3</v>
      </c>
      <c r="O10">
        <v>1.1376600000000001E-2</v>
      </c>
      <c r="P10">
        <v>1.04023E-2</v>
      </c>
      <c r="Q10">
        <v>1.8936000000000001E-3</v>
      </c>
      <c r="R10">
        <v>4.3533000000000001E-3</v>
      </c>
      <c r="S10">
        <v>4.2814000000000003E-3</v>
      </c>
      <c r="T10">
        <v>5.9791999999999996E-3</v>
      </c>
      <c r="U10">
        <v>2.5807E-3</v>
      </c>
      <c r="V10">
        <v>0</v>
      </c>
      <c r="W10">
        <v>1.7832E-3</v>
      </c>
      <c r="X10">
        <v>2.1299999999999999E-5</v>
      </c>
      <c r="Y10">
        <v>7.7689999999999996E-4</v>
      </c>
      <c r="Z10">
        <v>2.0996000000000001E-3</v>
      </c>
      <c r="AA10">
        <v>7.2832000000000001E-3</v>
      </c>
      <c r="AB10">
        <v>1.193E-4</v>
      </c>
      <c r="AC10">
        <v>1.2034999999999999E-3</v>
      </c>
      <c r="AD10">
        <v>3.8779999999999999E-4</v>
      </c>
      <c r="AE10">
        <v>5.7200000000000001E-5</v>
      </c>
      <c r="AF10">
        <v>6.5430000000000002E-4</v>
      </c>
      <c r="AG10">
        <v>2.2000000000000001E-6</v>
      </c>
      <c r="AH10">
        <v>1.7210000000000001E-4</v>
      </c>
      <c r="AI10">
        <v>0</v>
      </c>
      <c r="AJ10">
        <v>1.54E-4</v>
      </c>
      <c r="AK10">
        <v>3.3599999999999997E-5</v>
      </c>
      <c r="AL10">
        <v>1.562E-4</v>
      </c>
      <c r="AM10">
        <v>2.4889999999999998E-4</v>
      </c>
      <c r="AN10">
        <v>4.394E-4</v>
      </c>
      <c r="AO10">
        <v>1.73E-5</v>
      </c>
      <c r="AP10">
        <v>1.8099999999999999E-5</v>
      </c>
      <c r="AQ10">
        <v>1.8644E-3</v>
      </c>
      <c r="AR10">
        <v>9.8142000000000004E-3</v>
      </c>
      <c r="AS10">
        <v>4.9400000000000001E-5</v>
      </c>
      <c r="AT10">
        <v>2.8399999999999999E-5</v>
      </c>
      <c r="AU10">
        <v>4.1100000000000003E-5</v>
      </c>
      <c r="AV10">
        <v>0</v>
      </c>
      <c r="AW10">
        <v>2.2589999999999999E-4</v>
      </c>
      <c r="AX10">
        <v>3.1199999999999999E-5</v>
      </c>
      <c r="AY10">
        <v>1.6863E-3</v>
      </c>
      <c r="AZ10">
        <v>3.5800000000000003E-5</v>
      </c>
      <c r="BA10">
        <v>1.102E-4</v>
      </c>
      <c r="BB10">
        <v>3.0005000000000001E-3</v>
      </c>
      <c r="BC10">
        <v>1.839E-4</v>
      </c>
      <c r="BD10">
        <v>1.0409E-3</v>
      </c>
      <c r="BE10">
        <v>9.6060000000000004E-4</v>
      </c>
      <c r="BF10">
        <v>5.2709999999999996E-4</v>
      </c>
      <c r="BG10">
        <v>1.7750000000000001E-3</v>
      </c>
      <c r="BH10">
        <v>2.1602000000000001E-3</v>
      </c>
      <c r="BI10">
        <v>1.1666000000000001E-3</v>
      </c>
      <c r="BJ10">
        <v>1.6513999999999999E-3</v>
      </c>
      <c r="BK10">
        <v>1.8550000000000001E-4</v>
      </c>
      <c r="BL10">
        <v>1.6922E-3</v>
      </c>
      <c r="BM10">
        <v>4.593E-4</v>
      </c>
      <c r="BN10">
        <v>5.9971E-3</v>
      </c>
      <c r="BO10">
        <v>1.2694E-3</v>
      </c>
      <c r="BP10">
        <v>7.9400000000000006E-5</v>
      </c>
      <c r="BQ10">
        <v>5.2910000000000001E-4</v>
      </c>
      <c r="BR10">
        <v>0</v>
      </c>
      <c r="BS10">
        <v>3.7599999999999998E-4</v>
      </c>
      <c r="BT10">
        <v>6.7368000000000003E-3</v>
      </c>
    </row>
    <row r="11" spans="1:72">
      <c r="A11" t="s">
        <v>315</v>
      </c>
      <c r="B11">
        <v>3.6210000000000002E-4</v>
      </c>
      <c r="C11">
        <v>7.7000000000000008E-6</v>
      </c>
      <c r="D11">
        <v>1.02217E-2</v>
      </c>
      <c r="E11">
        <v>6.5858999999999996E-3</v>
      </c>
      <c r="F11">
        <v>4.7885999999999996E-3</v>
      </c>
      <c r="G11">
        <v>9.9000000000000001E-6</v>
      </c>
      <c r="H11">
        <v>4.3109000000000003E-3</v>
      </c>
      <c r="I11">
        <v>3.6654999999999999E-3</v>
      </c>
      <c r="J11">
        <v>7.9783000000000007E-3</v>
      </c>
      <c r="K11">
        <v>0.337476</v>
      </c>
      <c r="L11">
        <v>0.23296800000000001</v>
      </c>
      <c r="M11">
        <v>0.104355</v>
      </c>
      <c r="N11">
        <v>2.2386199999999998E-2</v>
      </c>
      <c r="O11">
        <v>0.17505999999999999</v>
      </c>
      <c r="P11">
        <v>6.3499399999999998E-2</v>
      </c>
      <c r="Q11">
        <v>5.5949100000000002E-2</v>
      </c>
      <c r="R11">
        <v>5.92822E-2</v>
      </c>
      <c r="S11">
        <v>7.7199400000000001E-2</v>
      </c>
      <c r="T11">
        <v>6.0403000000000002E-3</v>
      </c>
      <c r="U11">
        <v>3.8747E-3</v>
      </c>
      <c r="V11">
        <v>0</v>
      </c>
      <c r="W11">
        <v>3.0937999999999998E-3</v>
      </c>
      <c r="X11">
        <v>2.7540000000000003E-4</v>
      </c>
      <c r="Y11">
        <v>1.8369999999999999E-4</v>
      </c>
      <c r="Z11">
        <v>4.8749999999999998E-4</v>
      </c>
      <c r="AA11">
        <v>8.2807999999999996E-3</v>
      </c>
      <c r="AB11">
        <v>2.6160000000000002E-4</v>
      </c>
      <c r="AC11">
        <v>5.0699999999999999E-5</v>
      </c>
      <c r="AD11">
        <v>5.9999999999999997E-7</v>
      </c>
      <c r="AE11">
        <v>9.9999999999999995E-8</v>
      </c>
      <c r="AF11">
        <v>3.93E-5</v>
      </c>
      <c r="AG11">
        <v>9.9999999999999995E-8</v>
      </c>
      <c r="AH11">
        <v>1.8588299999999999E-2</v>
      </c>
      <c r="AI11">
        <v>0</v>
      </c>
      <c r="AJ11">
        <v>0</v>
      </c>
      <c r="AK11">
        <v>0</v>
      </c>
      <c r="AL11">
        <v>0</v>
      </c>
      <c r="AM11">
        <v>7.8839999999999997E-4</v>
      </c>
      <c r="AN11">
        <v>0</v>
      </c>
      <c r="AO11">
        <v>5.94E-5</v>
      </c>
      <c r="AP11">
        <v>1.5789999999999999E-4</v>
      </c>
      <c r="AQ11">
        <v>5.5250000000000004E-4</v>
      </c>
      <c r="AR11">
        <v>3.3741999999999999E-3</v>
      </c>
      <c r="AS11">
        <v>0</v>
      </c>
      <c r="AT11">
        <v>0</v>
      </c>
      <c r="AU11">
        <v>8.3000000000000002E-6</v>
      </c>
      <c r="AV11">
        <v>0</v>
      </c>
      <c r="AW11">
        <v>1.88E-5</v>
      </c>
      <c r="AX11">
        <v>2.3340000000000001E-3</v>
      </c>
      <c r="AY11">
        <v>3.7897999999999999E-3</v>
      </c>
      <c r="AZ11">
        <v>1.9999999999999999E-7</v>
      </c>
      <c r="BA11">
        <v>1.52E-5</v>
      </c>
      <c r="BB11">
        <v>2.434E-3</v>
      </c>
      <c r="BC11">
        <v>1.047E-4</v>
      </c>
      <c r="BD11">
        <v>4.682E-4</v>
      </c>
      <c r="BE11">
        <v>1.25025E-2</v>
      </c>
      <c r="BF11">
        <v>5.3010000000000004E-4</v>
      </c>
      <c r="BG11">
        <v>2.297E-4</v>
      </c>
      <c r="BH11">
        <v>9.7399999999999996E-5</v>
      </c>
      <c r="BI11">
        <v>1.393E-4</v>
      </c>
      <c r="BJ11">
        <v>1.3125999999999999E-3</v>
      </c>
      <c r="BK11">
        <v>3.0620000000000002E-4</v>
      </c>
      <c r="BL11">
        <v>3.4042E-3</v>
      </c>
      <c r="BM11">
        <v>2.2039999999999999E-4</v>
      </c>
      <c r="BN11">
        <v>6.5240000000000003E-4</v>
      </c>
      <c r="BO11">
        <v>1.0287E-3</v>
      </c>
      <c r="BP11">
        <v>2.678E-4</v>
      </c>
      <c r="BQ11">
        <v>5.4529999999999997E-4</v>
      </c>
      <c r="BR11">
        <v>0</v>
      </c>
      <c r="BS11">
        <v>1.339E-4</v>
      </c>
      <c r="BT11">
        <v>2.7231999999999998E-3</v>
      </c>
    </row>
    <row r="12" spans="1:72">
      <c r="A12" t="s">
        <v>316</v>
      </c>
      <c r="B12">
        <v>6.1545999999999997E-3</v>
      </c>
      <c r="C12">
        <v>4.7163999999999999E-3</v>
      </c>
      <c r="D12">
        <v>9.0573000000000008E-3</v>
      </c>
      <c r="E12">
        <v>7.8883000000000009E-3</v>
      </c>
      <c r="F12">
        <v>3.2953000000000001E-3</v>
      </c>
      <c r="G12">
        <v>6.7469999999999997E-4</v>
      </c>
      <c r="H12">
        <v>4.4000999999999998E-2</v>
      </c>
      <c r="I12">
        <v>2.6814299999999999E-2</v>
      </c>
      <c r="J12">
        <v>2.3151700000000001E-2</v>
      </c>
      <c r="K12">
        <v>1.9572599999999999E-2</v>
      </c>
      <c r="L12">
        <v>0.109263</v>
      </c>
      <c r="M12">
        <v>8.2068600000000005E-2</v>
      </c>
      <c r="N12">
        <v>2.6507300000000001E-2</v>
      </c>
      <c r="O12">
        <v>6.6370700000000005E-2</v>
      </c>
      <c r="P12">
        <v>5.9598400000000003E-2</v>
      </c>
      <c r="Q12">
        <v>5.0644799999999997E-2</v>
      </c>
      <c r="R12">
        <v>4.4470000000000003E-2</v>
      </c>
      <c r="S12">
        <v>2.99542E-2</v>
      </c>
      <c r="T12">
        <v>1.5667899999999998E-2</v>
      </c>
      <c r="U12">
        <v>9.4339999999999997E-3</v>
      </c>
      <c r="V12">
        <v>6.4481E-3</v>
      </c>
      <c r="W12">
        <v>2.7368099999999999E-2</v>
      </c>
      <c r="X12">
        <v>1.3425599999999999E-2</v>
      </c>
      <c r="Y12">
        <v>3.8319999999999999E-4</v>
      </c>
      <c r="Z12">
        <v>8.7541000000000008E-3</v>
      </c>
      <c r="AA12">
        <v>2.8922900000000001E-2</v>
      </c>
      <c r="AB12">
        <v>9.1779999999999997E-4</v>
      </c>
      <c r="AC12">
        <v>2.2975000000000001E-3</v>
      </c>
      <c r="AD12">
        <v>6.9800000000000005E-4</v>
      </c>
      <c r="AE12">
        <v>1.3990000000000001E-4</v>
      </c>
      <c r="AF12">
        <v>1.7631999999999999E-3</v>
      </c>
      <c r="AG12">
        <v>1.1649E-3</v>
      </c>
      <c r="AH12">
        <v>3.7702E-3</v>
      </c>
      <c r="AI12">
        <v>2.23035E-2</v>
      </c>
      <c r="AJ12">
        <v>9.1830999999999996E-3</v>
      </c>
      <c r="AK12">
        <v>4.9624999999999999E-3</v>
      </c>
      <c r="AL12">
        <v>5.15539E-2</v>
      </c>
      <c r="AM12">
        <v>6.1345000000000002E-3</v>
      </c>
      <c r="AN12">
        <v>3.9081000000000003E-3</v>
      </c>
      <c r="AO12">
        <v>2.5390999999999999E-3</v>
      </c>
      <c r="AP12">
        <v>1.9039999999999999E-4</v>
      </c>
      <c r="AQ12">
        <v>1.42375E-2</v>
      </c>
      <c r="AR12">
        <v>1.5842100000000001E-2</v>
      </c>
      <c r="AS12">
        <v>1.166E-4</v>
      </c>
      <c r="AT12">
        <v>7.6500000000000003E-5</v>
      </c>
      <c r="AU12">
        <v>1.6239999999999999E-4</v>
      </c>
      <c r="AV12">
        <v>4.5300000000000003E-5</v>
      </c>
      <c r="AW12">
        <v>5.4759999999999997E-4</v>
      </c>
      <c r="AX12">
        <v>4.6059999999999997E-4</v>
      </c>
      <c r="AY12">
        <v>6.1459000000000001E-3</v>
      </c>
      <c r="AZ12">
        <v>2.1719999999999999E-4</v>
      </c>
      <c r="BA12">
        <v>1.8779999999999999E-3</v>
      </c>
      <c r="BB12">
        <v>3.8517E-3</v>
      </c>
      <c r="BC12">
        <v>1.7692000000000001E-3</v>
      </c>
      <c r="BD12">
        <v>3.1865999999999999E-3</v>
      </c>
      <c r="BE12">
        <v>2.6129200000000002E-2</v>
      </c>
      <c r="BF12">
        <v>1.3512999999999999E-3</v>
      </c>
      <c r="BG12">
        <v>4.2769999999999999E-4</v>
      </c>
      <c r="BH12">
        <v>8.4599999999999996E-4</v>
      </c>
      <c r="BI12">
        <v>1.4789999999999999E-4</v>
      </c>
      <c r="BJ12">
        <v>6.8211000000000001E-3</v>
      </c>
      <c r="BK12">
        <v>2.9300000000000002E-4</v>
      </c>
      <c r="BL12">
        <v>4.8636E-3</v>
      </c>
      <c r="BM12">
        <v>4.3349E-3</v>
      </c>
      <c r="BN12">
        <v>9.6255999999999998E-3</v>
      </c>
      <c r="BO12">
        <v>5.7432000000000004E-3</v>
      </c>
      <c r="BP12">
        <v>1.23388E-2</v>
      </c>
      <c r="BQ12">
        <v>2.2623999999999999E-3</v>
      </c>
      <c r="BR12">
        <v>5.8409000000000004E-3</v>
      </c>
      <c r="BS12">
        <v>1.7677999999999999E-3</v>
      </c>
      <c r="BT12">
        <v>1.2862200000000001E-2</v>
      </c>
    </row>
    <row r="13" spans="1:72">
      <c r="A13" t="s">
        <v>317</v>
      </c>
      <c r="B13">
        <v>8.3517999999999995E-3</v>
      </c>
      <c r="C13">
        <v>5.1527999999999999E-3</v>
      </c>
      <c r="D13">
        <v>1.3678900000000001E-2</v>
      </c>
      <c r="E13">
        <v>4.0607299999999999E-2</v>
      </c>
      <c r="F13">
        <v>4.0500800000000003E-2</v>
      </c>
      <c r="G13">
        <v>3.4256E-3</v>
      </c>
      <c r="H13">
        <v>1.9387999999999999E-2</v>
      </c>
      <c r="I13">
        <v>5.2161000000000004E-3</v>
      </c>
      <c r="J13">
        <v>3.3362999999999999E-3</v>
      </c>
      <c r="K13">
        <v>1.0691300000000001E-2</v>
      </c>
      <c r="L13">
        <v>1.3237000000000001E-2</v>
      </c>
      <c r="M13">
        <v>0.10687000000000001</v>
      </c>
      <c r="N13">
        <v>1.8238E-3</v>
      </c>
      <c r="O13">
        <v>1.9227999999999999E-2</v>
      </c>
      <c r="P13">
        <v>3.8317200000000003E-2</v>
      </c>
      <c r="Q13">
        <v>1.9906500000000001E-2</v>
      </c>
      <c r="R13">
        <v>1.9476000000000001E-3</v>
      </c>
      <c r="S13">
        <v>8.2462999999999998E-3</v>
      </c>
      <c r="T13">
        <v>4.2627000000000003E-3</v>
      </c>
      <c r="U13">
        <v>4.6749999999999998E-4</v>
      </c>
      <c r="V13">
        <v>1.4660000000000001E-4</v>
      </c>
      <c r="W13">
        <v>7.7679999999999997E-3</v>
      </c>
      <c r="X13">
        <v>1.9875899999999998E-2</v>
      </c>
      <c r="Y13">
        <v>8.0599999999999994E-5</v>
      </c>
      <c r="Z13">
        <v>7.5418000000000004E-3</v>
      </c>
      <c r="AA13">
        <v>1.0135399999999999E-2</v>
      </c>
      <c r="AB13">
        <v>7.9210000000000001E-4</v>
      </c>
      <c r="AC13">
        <v>1.4576000000000001E-3</v>
      </c>
      <c r="AD13">
        <v>7.2729999999999995E-4</v>
      </c>
      <c r="AE13">
        <v>3.2670000000000003E-4</v>
      </c>
      <c r="AF13">
        <v>9.6989999999999999E-4</v>
      </c>
      <c r="AG13">
        <v>2.1399999999999998E-5</v>
      </c>
      <c r="AH13">
        <v>1.1705999999999999E-3</v>
      </c>
      <c r="AI13">
        <v>3.6099999999999999E-4</v>
      </c>
      <c r="AJ13">
        <v>9.5960000000000001E-4</v>
      </c>
      <c r="AK13">
        <v>1.2971E-3</v>
      </c>
      <c r="AL13">
        <v>6.0070999999999996E-3</v>
      </c>
      <c r="AM13">
        <v>6.1650000000000003E-3</v>
      </c>
      <c r="AN13">
        <v>1.3221999999999999E-2</v>
      </c>
      <c r="AO13">
        <v>3.7120000000000002E-4</v>
      </c>
      <c r="AP13">
        <v>3.009E-4</v>
      </c>
      <c r="AQ13">
        <v>1.6766000000000001E-3</v>
      </c>
      <c r="AR13">
        <v>4.8424000000000002E-3</v>
      </c>
      <c r="AS13">
        <v>1.5500000000000001E-5</v>
      </c>
      <c r="AT13">
        <v>5.3699999999999997E-5</v>
      </c>
      <c r="AU13">
        <v>7.5199999999999998E-5</v>
      </c>
      <c r="AV13">
        <v>0</v>
      </c>
      <c r="AW13">
        <v>2.7809999999999998E-4</v>
      </c>
      <c r="AX13">
        <v>1.6501E-3</v>
      </c>
      <c r="AY13">
        <v>3.1719999999999999E-3</v>
      </c>
      <c r="AZ13">
        <v>1.8650000000000001E-4</v>
      </c>
      <c r="BA13">
        <v>1.1907E-3</v>
      </c>
      <c r="BB13">
        <v>2.0996999999999999E-3</v>
      </c>
      <c r="BC13">
        <v>6.5769999999999999E-4</v>
      </c>
      <c r="BD13">
        <v>6.6356999999999996E-3</v>
      </c>
      <c r="BE13">
        <v>4.5364599999999998E-2</v>
      </c>
      <c r="BF13">
        <v>1.1592399999999999E-2</v>
      </c>
      <c r="BG13">
        <v>5.53E-4</v>
      </c>
      <c r="BH13">
        <v>8.4690000000000004E-4</v>
      </c>
      <c r="BI13">
        <v>9.7499999999999996E-4</v>
      </c>
      <c r="BJ13">
        <v>6.845E-4</v>
      </c>
      <c r="BK13">
        <v>1.9039999999999999E-4</v>
      </c>
      <c r="BL13">
        <v>1.2903999999999999E-3</v>
      </c>
      <c r="BM13">
        <v>4.2870000000000001E-4</v>
      </c>
      <c r="BN13">
        <v>2.4935999999999999E-3</v>
      </c>
      <c r="BO13">
        <v>7.6108E-3</v>
      </c>
      <c r="BP13">
        <v>1.4545999999999999E-3</v>
      </c>
      <c r="BQ13">
        <v>2.1210000000000001E-4</v>
      </c>
      <c r="BR13">
        <v>1.0663000000000001E-3</v>
      </c>
      <c r="BS13">
        <v>1.9013999999999999E-3</v>
      </c>
      <c r="BT13">
        <v>4.5262000000000002E-3</v>
      </c>
    </row>
    <row r="14" spans="1:72">
      <c r="A14" t="s">
        <v>318</v>
      </c>
      <c r="B14">
        <v>4.3699999999999998E-5</v>
      </c>
      <c r="C14">
        <v>2.72E-5</v>
      </c>
      <c r="D14">
        <v>5.9500000000000003E-5</v>
      </c>
      <c r="E14">
        <v>2.4039999999999999E-4</v>
      </c>
      <c r="F14">
        <v>9.033E-4</v>
      </c>
      <c r="G14">
        <v>2.053E-4</v>
      </c>
      <c r="H14">
        <v>4.2468000000000002E-3</v>
      </c>
      <c r="I14">
        <v>6.1149999999999998E-3</v>
      </c>
      <c r="J14">
        <v>7.5871999999999997E-3</v>
      </c>
      <c r="K14">
        <v>5.8501999999999998E-3</v>
      </c>
      <c r="L14">
        <v>1.01975E-2</v>
      </c>
      <c r="M14">
        <v>1.9195400000000001E-2</v>
      </c>
      <c r="N14">
        <v>0.120189</v>
      </c>
      <c r="O14">
        <v>2.94285E-2</v>
      </c>
      <c r="P14">
        <v>2.9826399999999999E-2</v>
      </c>
      <c r="Q14">
        <v>7.7769900000000003E-2</v>
      </c>
      <c r="R14">
        <v>1.24484E-2</v>
      </c>
      <c r="S14">
        <v>1.5679200000000001E-2</v>
      </c>
      <c r="T14">
        <v>2.2331E-3</v>
      </c>
      <c r="U14">
        <v>6.7552999999999997E-3</v>
      </c>
      <c r="V14">
        <v>2.9789E-3</v>
      </c>
      <c r="W14">
        <v>1.2370000000000001E-2</v>
      </c>
      <c r="X14">
        <v>1.10282E-2</v>
      </c>
      <c r="Y14">
        <v>2.287E-4</v>
      </c>
      <c r="Z14">
        <v>4.0293999999999998E-3</v>
      </c>
      <c r="AA14">
        <v>8.0567999999999994E-3</v>
      </c>
      <c r="AB14">
        <v>3.0401999999999998E-3</v>
      </c>
      <c r="AC14">
        <v>3.1719999999999999E-3</v>
      </c>
      <c r="AD14">
        <v>1.3757000000000001E-3</v>
      </c>
      <c r="AE14">
        <v>2.5240000000000001E-4</v>
      </c>
      <c r="AF14">
        <v>1.0817999999999999E-3</v>
      </c>
      <c r="AG14">
        <v>2.2399999999999999E-5</v>
      </c>
      <c r="AH14">
        <v>8.8080000000000005E-4</v>
      </c>
      <c r="AI14">
        <v>3.4199999999999998E-5</v>
      </c>
      <c r="AJ14">
        <v>9.7630000000000004E-4</v>
      </c>
      <c r="AK14">
        <v>1.166E-4</v>
      </c>
      <c r="AL14">
        <v>1.2467999999999999E-3</v>
      </c>
      <c r="AM14">
        <v>2.4869999999999997E-4</v>
      </c>
      <c r="AN14">
        <v>1.0268E-3</v>
      </c>
      <c r="AO14">
        <v>7.6122999999999998E-3</v>
      </c>
      <c r="AP14">
        <v>3.0287000000000001E-3</v>
      </c>
      <c r="AQ14">
        <v>5.0321499999999998E-2</v>
      </c>
      <c r="AR14">
        <v>2.3896199999999999E-2</v>
      </c>
      <c r="AS14">
        <v>3.9889000000000001E-3</v>
      </c>
      <c r="AT14">
        <v>2.2104E-3</v>
      </c>
      <c r="AU14">
        <v>1.617E-4</v>
      </c>
      <c r="AV14">
        <v>2.0996000000000001E-3</v>
      </c>
      <c r="AW14">
        <v>3.3399999999999999E-5</v>
      </c>
      <c r="AX14">
        <v>1.305E-4</v>
      </c>
      <c r="AY14">
        <v>8.2770000000000001E-4</v>
      </c>
      <c r="AZ14">
        <v>3.3646000000000001E-3</v>
      </c>
      <c r="BA14">
        <v>1.0149999999999999E-2</v>
      </c>
      <c r="BB14">
        <v>7.0369999999999999E-3</v>
      </c>
      <c r="BC14">
        <v>1.2104500000000001E-2</v>
      </c>
      <c r="BD14">
        <v>4.7955000000000003E-3</v>
      </c>
      <c r="BE14">
        <v>1.2681899999999999E-2</v>
      </c>
      <c r="BF14">
        <v>2.8373999999999999E-3</v>
      </c>
      <c r="BG14">
        <v>2.8251000000000001E-3</v>
      </c>
      <c r="BH14">
        <v>5.6749999999999997E-4</v>
      </c>
      <c r="BI14">
        <v>1.1581E-3</v>
      </c>
      <c r="BJ14">
        <v>1.4316000000000001E-3</v>
      </c>
      <c r="BK14">
        <v>2.198E-4</v>
      </c>
      <c r="BL14">
        <v>1.1980999999999999E-3</v>
      </c>
      <c r="BM14">
        <v>1.4093E-3</v>
      </c>
      <c r="BN14">
        <v>7.4089999999999996E-4</v>
      </c>
      <c r="BO14">
        <v>9.4637999999999996E-3</v>
      </c>
      <c r="BP14">
        <v>3.5213300000000003E-2</v>
      </c>
      <c r="BQ14">
        <v>3.1711E-3</v>
      </c>
      <c r="BR14">
        <v>4.4000000000000002E-6</v>
      </c>
      <c r="BS14">
        <v>1.1831000000000001E-3</v>
      </c>
      <c r="BT14">
        <v>7.4606999999999998E-3</v>
      </c>
    </row>
    <row r="15" spans="1:72">
      <c r="A15" t="s">
        <v>319</v>
      </c>
      <c r="B15">
        <v>1.2601999999999999E-3</v>
      </c>
      <c r="C15">
        <v>4.9632000000000001E-3</v>
      </c>
      <c r="D15">
        <v>1.4899999999999999E-4</v>
      </c>
      <c r="E15">
        <v>2.3330000000000001E-4</v>
      </c>
      <c r="F15">
        <v>5.8969999999999997E-4</v>
      </c>
      <c r="G15">
        <v>6.19E-5</v>
      </c>
      <c r="H15">
        <v>2.12129E-2</v>
      </c>
      <c r="I15">
        <v>9.3620000000000005E-3</v>
      </c>
      <c r="J15">
        <v>1.4117999999999999E-3</v>
      </c>
      <c r="K15">
        <v>6.9151000000000004E-3</v>
      </c>
      <c r="L15">
        <v>7.7330999999999997E-3</v>
      </c>
      <c r="M15">
        <v>3.7070699999999998E-2</v>
      </c>
      <c r="N15">
        <v>1.1905900000000001E-2</v>
      </c>
      <c r="O15">
        <v>6.6778699999999996E-2</v>
      </c>
      <c r="P15">
        <v>8.2085999999999999E-3</v>
      </c>
      <c r="Q15">
        <v>1.23091E-2</v>
      </c>
      <c r="R15">
        <v>1.5135999999999999E-3</v>
      </c>
      <c r="S15">
        <v>6.9731999999999997E-3</v>
      </c>
      <c r="T15">
        <v>1.1525000000000001E-3</v>
      </c>
      <c r="U15">
        <v>9.546E-4</v>
      </c>
      <c r="V15">
        <v>3.7589999999999998E-4</v>
      </c>
      <c r="W15">
        <v>2.5330999999999999E-3</v>
      </c>
      <c r="X15">
        <v>1.3202999999999999E-3</v>
      </c>
      <c r="Y15">
        <v>5.8100000000000003E-5</v>
      </c>
      <c r="Z15">
        <v>9.7499999999999996E-4</v>
      </c>
      <c r="AA15">
        <v>4.2849000000000003E-3</v>
      </c>
      <c r="AB15">
        <v>2.3560000000000001E-4</v>
      </c>
      <c r="AC15">
        <v>4.1879999999999999E-4</v>
      </c>
      <c r="AD15">
        <v>2.287E-4</v>
      </c>
      <c r="AE15">
        <v>4.1143000000000004E-3</v>
      </c>
      <c r="AF15">
        <v>3.8000000000000002E-4</v>
      </c>
      <c r="AG15">
        <v>2.05E-5</v>
      </c>
      <c r="AH15">
        <v>2.3684000000000001E-3</v>
      </c>
      <c r="AI15">
        <v>7.1009999999999997E-4</v>
      </c>
      <c r="AJ15">
        <v>8.0699999999999999E-4</v>
      </c>
      <c r="AK15">
        <v>8.4349999999999996E-4</v>
      </c>
      <c r="AL15">
        <v>5.5290000000000005E-4</v>
      </c>
      <c r="AM15">
        <v>5.1060000000000005E-4</v>
      </c>
      <c r="AN15">
        <v>3.7680000000000001E-3</v>
      </c>
      <c r="AO15">
        <v>1.2099999999999999E-5</v>
      </c>
      <c r="AP15">
        <v>2.3999999999999999E-6</v>
      </c>
      <c r="AQ15">
        <v>4.5079999999999999E-3</v>
      </c>
      <c r="AR15">
        <v>4.0463000000000001E-3</v>
      </c>
      <c r="AS15">
        <v>5.8E-5</v>
      </c>
      <c r="AT15">
        <v>4.8099999999999997E-5</v>
      </c>
      <c r="AU15">
        <v>9.4699999999999998E-5</v>
      </c>
      <c r="AV15">
        <v>0</v>
      </c>
      <c r="AW15">
        <v>2.275E-4</v>
      </c>
      <c r="AX15">
        <v>2.7960000000000002E-4</v>
      </c>
      <c r="AY15">
        <v>2.0398E-3</v>
      </c>
      <c r="AZ15">
        <v>1.6747999999999999E-3</v>
      </c>
      <c r="BA15">
        <v>1.6329999999999999E-3</v>
      </c>
      <c r="BB15">
        <v>3.6709999999999998E-3</v>
      </c>
      <c r="BC15">
        <v>3.078E-4</v>
      </c>
      <c r="BD15">
        <v>2.6321999999999999E-3</v>
      </c>
      <c r="BE15">
        <v>7.8303000000000001E-3</v>
      </c>
      <c r="BF15">
        <v>2.9087000000000002E-3</v>
      </c>
      <c r="BG15">
        <v>3.8399999999999998E-5</v>
      </c>
      <c r="BH15">
        <v>4.3560000000000002E-4</v>
      </c>
      <c r="BI15">
        <v>2.2826999999999999E-3</v>
      </c>
      <c r="BJ15">
        <v>1.4E-3</v>
      </c>
      <c r="BK15">
        <v>2.6150000000000001E-4</v>
      </c>
      <c r="BL15">
        <v>1.7417000000000001E-3</v>
      </c>
      <c r="BM15">
        <v>2.2715000000000001E-3</v>
      </c>
      <c r="BN15">
        <v>2.7174E-3</v>
      </c>
      <c r="BO15">
        <v>2.7577999999999999E-3</v>
      </c>
      <c r="BP15">
        <v>1.6360000000000001E-3</v>
      </c>
      <c r="BQ15">
        <v>2.0463999999999999E-3</v>
      </c>
      <c r="BR15">
        <v>6.4860000000000004E-4</v>
      </c>
      <c r="BS15">
        <v>9.2540000000000005E-4</v>
      </c>
      <c r="BT15">
        <v>4.6531000000000003E-3</v>
      </c>
    </row>
    <row r="16" spans="1:72">
      <c r="A16" t="s">
        <v>320</v>
      </c>
      <c r="B16">
        <v>2.3314E-3</v>
      </c>
      <c r="C16">
        <v>2.6404000000000002E-3</v>
      </c>
      <c r="D16">
        <v>9.4339999999999995E-4</v>
      </c>
      <c r="E16">
        <v>5.5811999999999997E-3</v>
      </c>
      <c r="F16">
        <v>1.8959999999999999E-3</v>
      </c>
      <c r="G16">
        <v>9.2100000000000003E-5</v>
      </c>
      <c r="H16">
        <v>5.6734000000000003E-3</v>
      </c>
      <c r="I16">
        <v>6.0317000000000001E-3</v>
      </c>
      <c r="J16">
        <v>4.5358000000000004E-3</v>
      </c>
      <c r="K16">
        <v>2.5352999999999999E-3</v>
      </c>
      <c r="L16">
        <v>3.3931999999999999E-3</v>
      </c>
      <c r="M16">
        <v>3.0888100000000002E-2</v>
      </c>
      <c r="N16">
        <v>2.0815999999999999E-3</v>
      </c>
      <c r="O16">
        <v>2.7236000000000001E-3</v>
      </c>
      <c r="P16">
        <v>0.28207399999999999</v>
      </c>
      <c r="Q16">
        <v>1.6821300000000001E-2</v>
      </c>
      <c r="R16">
        <v>4.9839999999999997E-3</v>
      </c>
      <c r="S16">
        <v>2.9813000000000001E-3</v>
      </c>
      <c r="T16">
        <v>2.6476E-3</v>
      </c>
      <c r="U16">
        <v>1.2976999999999999E-3</v>
      </c>
      <c r="V16">
        <v>1.8450000000000001E-4</v>
      </c>
      <c r="W16">
        <v>4.6993E-3</v>
      </c>
      <c r="X16">
        <v>1.9113999999999999E-3</v>
      </c>
      <c r="Y16">
        <v>8.9499999999999994E-5</v>
      </c>
      <c r="Z16">
        <v>1.1203999999999999E-3</v>
      </c>
      <c r="AA16">
        <v>2.0498000000000001E-3</v>
      </c>
      <c r="AB16">
        <v>1.9946E-3</v>
      </c>
      <c r="AC16">
        <v>6.8795000000000002E-3</v>
      </c>
      <c r="AD16">
        <v>6.6170999999999999E-3</v>
      </c>
      <c r="AE16">
        <v>1.1730000000000001E-4</v>
      </c>
      <c r="AF16">
        <v>4.2798000000000003E-3</v>
      </c>
      <c r="AG16">
        <v>1.1999999999999999E-6</v>
      </c>
      <c r="AH16">
        <v>1.3634999999999999E-3</v>
      </c>
      <c r="AI16">
        <v>1.27E-5</v>
      </c>
      <c r="AJ16">
        <v>3.2848099999999998E-2</v>
      </c>
      <c r="AK16">
        <v>7.6353000000000002E-3</v>
      </c>
      <c r="AL16">
        <v>1.0900000000000001E-4</v>
      </c>
      <c r="AM16">
        <v>5.4041999999999996E-3</v>
      </c>
      <c r="AN16">
        <v>7.7894000000000001E-3</v>
      </c>
      <c r="AO16">
        <v>1.0097000000000001E-3</v>
      </c>
      <c r="AP16">
        <v>1.9660000000000001E-4</v>
      </c>
      <c r="AQ16">
        <v>1.0977999999999999E-3</v>
      </c>
      <c r="AR16">
        <v>4.5590000000000002E-4</v>
      </c>
      <c r="AS16">
        <v>3.366E-4</v>
      </c>
      <c r="AT16">
        <v>3.345E-4</v>
      </c>
      <c r="AU16">
        <v>1.2750000000000001E-4</v>
      </c>
      <c r="AV16">
        <v>0</v>
      </c>
      <c r="AW16">
        <v>9.9999999999999995E-8</v>
      </c>
      <c r="AX16">
        <v>1.874E-4</v>
      </c>
      <c r="AY16">
        <v>3.2869000000000002E-3</v>
      </c>
      <c r="AZ16">
        <v>2.9000000000000002E-6</v>
      </c>
      <c r="BA16">
        <v>5.3300000000000001E-5</v>
      </c>
      <c r="BB16">
        <v>2.3024999999999999E-3</v>
      </c>
      <c r="BC16">
        <v>1.3257E-3</v>
      </c>
      <c r="BD16">
        <v>5.5964999999999999E-3</v>
      </c>
      <c r="BE16">
        <v>1.8654500000000001E-2</v>
      </c>
      <c r="BF16">
        <v>4.3638000000000001E-3</v>
      </c>
      <c r="BG16">
        <v>3.5819999999999998E-4</v>
      </c>
      <c r="BH16">
        <v>5.9960000000000005E-4</v>
      </c>
      <c r="BI16">
        <v>4.1609999999999998E-4</v>
      </c>
      <c r="BJ16">
        <v>4.6059999999999999E-3</v>
      </c>
      <c r="BK16">
        <v>8.0789999999999996E-4</v>
      </c>
      <c r="BL16">
        <v>6.1160000000000001E-4</v>
      </c>
      <c r="BM16">
        <v>6.3190000000000002E-4</v>
      </c>
      <c r="BN16">
        <v>1.2616000000000001E-3</v>
      </c>
      <c r="BO16">
        <v>3.6504700000000001E-2</v>
      </c>
      <c r="BP16">
        <v>8.8818000000000005E-3</v>
      </c>
      <c r="BQ16">
        <v>1.805E-4</v>
      </c>
      <c r="BR16">
        <v>1.8132599999999999E-2</v>
      </c>
      <c r="BS16">
        <v>3.4667000000000001E-3</v>
      </c>
      <c r="BT16">
        <v>8.7449999999999995E-4</v>
      </c>
    </row>
    <row r="17" spans="1:72">
      <c r="A17" t="s">
        <v>321</v>
      </c>
      <c r="B17">
        <v>0</v>
      </c>
      <c r="C17">
        <v>7.5810000000000005E-4</v>
      </c>
      <c r="D17">
        <v>0</v>
      </c>
      <c r="E17">
        <v>1.2990000000000001E-4</v>
      </c>
      <c r="F17">
        <v>0</v>
      </c>
      <c r="G17">
        <v>0</v>
      </c>
      <c r="H17">
        <v>6.0000000000000002E-6</v>
      </c>
      <c r="I17">
        <v>2.5060000000000002E-4</v>
      </c>
      <c r="J17">
        <v>0</v>
      </c>
      <c r="K17">
        <v>0</v>
      </c>
      <c r="L17">
        <v>7.4099999999999999E-5</v>
      </c>
      <c r="M17">
        <v>3.9360000000000003E-4</v>
      </c>
      <c r="N17">
        <v>0</v>
      </c>
      <c r="O17">
        <v>0</v>
      </c>
      <c r="P17">
        <v>3.4499999999999998E-4</v>
      </c>
      <c r="Q17">
        <v>0.19331899999999999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9.9999999999999995E-7</v>
      </c>
      <c r="AC17">
        <v>1.1000000000000001E-6</v>
      </c>
      <c r="AD17">
        <v>0</v>
      </c>
      <c r="AE17">
        <v>0</v>
      </c>
      <c r="AF17">
        <v>0</v>
      </c>
      <c r="AG17">
        <v>4.8364000000000002E-3</v>
      </c>
      <c r="AH17">
        <v>1.9315200000000001E-2</v>
      </c>
      <c r="AI17">
        <v>5.5122000000000001E-3</v>
      </c>
      <c r="AJ17">
        <v>7.5000000000000002E-6</v>
      </c>
      <c r="AK17">
        <v>4.7009999999999999E-4</v>
      </c>
      <c r="AL17">
        <v>0</v>
      </c>
      <c r="AM17">
        <v>6.0534999999999999E-3</v>
      </c>
      <c r="AN17">
        <v>0</v>
      </c>
      <c r="AO17">
        <v>0</v>
      </c>
      <c r="AP17">
        <v>0</v>
      </c>
      <c r="AQ17">
        <v>2.6000000000000001E-6</v>
      </c>
      <c r="AR17">
        <v>0</v>
      </c>
      <c r="AS17">
        <v>0</v>
      </c>
      <c r="AT17">
        <v>0</v>
      </c>
      <c r="AU17">
        <v>5.9999999999999997E-7</v>
      </c>
      <c r="AV17">
        <v>0</v>
      </c>
      <c r="AW17">
        <v>0</v>
      </c>
      <c r="AX17">
        <v>0</v>
      </c>
      <c r="AY17">
        <v>3.9900000000000001E-5</v>
      </c>
      <c r="AZ17">
        <v>0</v>
      </c>
      <c r="BA17">
        <v>0</v>
      </c>
      <c r="BB17">
        <v>1.2979000000000001E-3</v>
      </c>
      <c r="BC17">
        <v>7.9999999999999996E-7</v>
      </c>
      <c r="BD17">
        <v>3.4999999999999997E-5</v>
      </c>
      <c r="BE17">
        <v>1.749E-4</v>
      </c>
      <c r="BF17">
        <v>7.9999999999999996E-7</v>
      </c>
      <c r="BG17">
        <v>0</v>
      </c>
      <c r="BH17">
        <v>0</v>
      </c>
      <c r="BI17">
        <v>0</v>
      </c>
      <c r="BJ17">
        <v>3.54E-5</v>
      </c>
      <c r="BK17">
        <v>0</v>
      </c>
      <c r="BL17">
        <v>3.4700000000000003E-5</v>
      </c>
      <c r="BM17">
        <v>0</v>
      </c>
      <c r="BN17">
        <v>0</v>
      </c>
      <c r="BO17">
        <v>1.1680000000000001E-4</v>
      </c>
      <c r="BP17">
        <v>6.7352200000000001E-2</v>
      </c>
      <c r="BQ17">
        <v>6.5879999999999997E-4</v>
      </c>
      <c r="BR17">
        <v>5.2740000000000003E-4</v>
      </c>
      <c r="BS17">
        <v>3.7000000000000002E-6</v>
      </c>
      <c r="BT17">
        <v>1.3740000000000001E-4</v>
      </c>
    </row>
    <row r="18" spans="1:72">
      <c r="A18" t="s">
        <v>322</v>
      </c>
      <c r="B18">
        <v>3.5999999999999998E-6</v>
      </c>
      <c r="C18">
        <v>0</v>
      </c>
      <c r="D18">
        <v>0</v>
      </c>
      <c r="E18">
        <v>0</v>
      </c>
      <c r="F18">
        <v>0</v>
      </c>
      <c r="G18">
        <v>0</v>
      </c>
      <c r="H18">
        <v>6.7096999999999999E-3</v>
      </c>
      <c r="I18">
        <v>3.1486000000000001E-3</v>
      </c>
      <c r="J18">
        <v>1.47E-5</v>
      </c>
      <c r="K18">
        <v>0</v>
      </c>
      <c r="L18">
        <v>3.5999999999999998E-6</v>
      </c>
      <c r="M18">
        <v>1.0918E-3</v>
      </c>
      <c r="N18">
        <v>7.4750000000000001E-4</v>
      </c>
      <c r="O18">
        <v>1.6900000000000001E-5</v>
      </c>
      <c r="P18">
        <v>6.4789999999999997E-4</v>
      </c>
      <c r="Q18">
        <v>1.5660000000000001E-4</v>
      </c>
      <c r="R18">
        <v>4.5415499999999998E-2</v>
      </c>
      <c r="S18">
        <v>1.9406E-3</v>
      </c>
      <c r="T18">
        <v>0</v>
      </c>
      <c r="U18">
        <v>0</v>
      </c>
      <c r="V18">
        <v>0</v>
      </c>
      <c r="W18">
        <v>1.11E-5</v>
      </c>
      <c r="X18">
        <v>2.3999999999999999E-6</v>
      </c>
      <c r="Y18">
        <v>0</v>
      </c>
      <c r="Z18">
        <v>0</v>
      </c>
      <c r="AA18">
        <v>1.4342999999999999E-3</v>
      </c>
      <c r="AB18">
        <v>4.6250000000000002E-4</v>
      </c>
      <c r="AC18">
        <v>9.8390000000000001E-4</v>
      </c>
      <c r="AD18">
        <v>0</v>
      </c>
      <c r="AE18">
        <v>2.9999999999999999E-7</v>
      </c>
      <c r="AF18">
        <v>8.0730000000000005E-4</v>
      </c>
      <c r="AG18">
        <v>1.1999999999999999E-6</v>
      </c>
      <c r="AH18">
        <v>0</v>
      </c>
      <c r="AI18">
        <v>8.6999999999999997E-6</v>
      </c>
      <c r="AJ18">
        <v>0</v>
      </c>
      <c r="AK18">
        <v>0</v>
      </c>
      <c r="AL18">
        <v>0</v>
      </c>
      <c r="AM18">
        <v>2.6599999999999999E-5</v>
      </c>
      <c r="AN18">
        <v>0</v>
      </c>
      <c r="AO18">
        <v>1.31E-5</v>
      </c>
      <c r="AP18">
        <v>0</v>
      </c>
      <c r="AQ18">
        <v>1.4889999999999999E-4</v>
      </c>
      <c r="AR18">
        <v>5.3502999999999997E-3</v>
      </c>
      <c r="AS18">
        <v>0</v>
      </c>
      <c r="AT18">
        <v>0</v>
      </c>
      <c r="AU18">
        <v>0</v>
      </c>
      <c r="AV18">
        <v>0</v>
      </c>
      <c r="AW18">
        <v>1.8307E-3</v>
      </c>
      <c r="AX18">
        <v>3.29E-5</v>
      </c>
      <c r="AY18">
        <v>1.2323E-3</v>
      </c>
      <c r="AZ18">
        <v>1.167E-4</v>
      </c>
      <c r="BA18">
        <v>1.06E-5</v>
      </c>
      <c r="BB18">
        <v>2.3489999999999999E-4</v>
      </c>
      <c r="BC18">
        <v>1.91E-5</v>
      </c>
      <c r="BD18">
        <v>1.22E-5</v>
      </c>
      <c r="BE18">
        <v>0</v>
      </c>
      <c r="BF18">
        <v>4.0999999999999997E-6</v>
      </c>
      <c r="BG18">
        <v>2.608E-4</v>
      </c>
      <c r="BH18">
        <v>6.2600000000000004E-5</v>
      </c>
      <c r="BI18">
        <v>1.0699999999999999E-5</v>
      </c>
      <c r="BJ18">
        <v>7.7260000000000002E-4</v>
      </c>
      <c r="BK18">
        <v>3.1021999999999998E-3</v>
      </c>
      <c r="BL18">
        <v>2.1538E-3</v>
      </c>
      <c r="BM18">
        <v>2.09E-5</v>
      </c>
      <c r="BN18">
        <v>1.4364E-3</v>
      </c>
      <c r="BO18">
        <v>1.6000000000000001E-4</v>
      </c>
      <c r="BP18">
        <v>0</v>
      </c>
      <c r="BQ18">
        <v>0</v>
      </c>
      <c r="BR18">
        <v>2.0428999999999998E-3</v>
      </c>
      <c r="BS18">
        <v>3.9999999999999998E-7</v>
      </c>
      <c r="BT18">
        <v>8.9099999999999997E-5</v>
      </c>
    </row>
    <row r="19" spans="1:72">
      <c r="A19" t="s">
        <v>323</v>
      </c>
      <c r="B19">
        <v>7.54E-4</v>
      </c>
      <c r="C19">
        <v>1.418E-4</v>
      </c>
      <c r="D19">
        <v>3.6300000000000001E-5</v>
      </c>
      <c r="E19">
        <v>2.242E-4</v>
      </c>
      <c r="F19">
        <v>1.0119999999999999E-4</v>
      </c>
      <c r="G19">
        <v>1.9999999999999999E-6</v>
      </c>
      <c r="H19">
        <v>6.1519999999999999E-4</v>
      </c>
      <c r="I19">
        <v>2.209E-4</v>
      </c>
      <c r="J19">
        <v>1.6257000000000001E-3</v>
      </c>
      <c r="K19">
        <v>1.2579999999999999E-4</v>
      </c>
      <c r="L19">
        <v>1.3349999999999999E-4</v>
      </c>
      <c r="M19">
        <v>6.5158999999999998E-3</v>
      </c>
      <c r="N19">
        <v>9.2E-6</v>
      </c>
      <c r="O19">
        <v>3.1541999999999998E-3</v>
      </c>
      <c r="P19">
        <v>2.4120000000000001E-3</v>
      </c>
      <c r="Q19">
        <v>2.8210000000000003E-4</v>
      </c>
      <c r="R19">
        <v>1.872E-4</v>
      </c>
      <c r="S19">
        <v>5.3334699999999999E-2</v>
      </c>
      <c r="T19">
        <v>3.7799999999999997E-5</v>
      </c>
      <c r="U19">
        <v>1.3098000000000001E-3</v>
      </c>
      <c r="V19">
        <v>7.2763999999999997E-3</v>
      </c>
      <c r="W19">
        <v>7.3000000000000004E-6</v>
      </c>
      <c r="X19">
        <v>9.87E-5</v>
      </c>
      <c r="Y19">
        <v>6.3999999999999997E-6</v>
      </c>
      <c r="Z19">
        <v>8.6530000000000005E-4</v>
      </c>
      <c r="AA19">
        <v>2.5280000000000002E-4</v>
      </c>
      <c r="AB19">
        <v>4.7320000000000001E-4</v>
      </c>
      <c r="AC19">
        <v>5.8120000000000003E-4</v>
      </c>
      <c r="AD19">
        <v>6.8389999999999998E-4</v>
      </c>
      <c r="AE19">
        <v>1.7499999999999998E-5</v>
      </c>
      <c r="AF19">
        <v>5.5999999999999995E-4</v>
      </c>
      <c r="AG19">
        <v>2.7E-6</v>
      </c>
      <c r="AH19">
        <v>2.8099999999999999E-5</v>
      </c>
      <c r="AI19">
        <v>0</v>
      </c>
      <c r="AJ19">
        <v>2.72E-5</v>
      </c>
      <c r="AK19">
        <v>6.5699999999999998E-5</v>
      </c>
      <c r="AL19">
        <v>5.27E-5</v>
      </c>
      <c r="AM19">
        <v>8.1519999999999997E-4</v>
      </c>
      <c r="AN19">
        <v>1.3979000000000001E-3</v>
      </c>
      <c r="AO19">
        <v>2.5700000000000001E-5</v>
      </c>
      <c r="AP19">
        <v>1.77E-5</v>
      </c>
      <c r="AQ19">
        <v>1.527E-4</v>
      </c>
      <c r="AR19">
        <v>1.1999999999999999E-3</v>
      </c>
      <c r="AS19">
        <v>1.985E-4</v>
      </c>
      <c r="AT19">
        <v>1.03E-4</v>
      </c>
      <c r="AU19">
        <v>7.1699999999999995E-5</v>
      </c>
      <c r="AV19">
        <v>3.1E-6</v>
      </c>
      <c r="AW19">
        <v>6.0000000000000002E-6</v>
      </c>
      <c r="AX19">
        <v>9.4300000000000002E-5</v>
      </c>
      <c r="AY19">
        <v>4.3080000000000001E-4</v>
      </c>
      <c r="AZ19">
        <v>7.0900000000000002E-5</v>
      </c>
      <c r="BA19">
        <v>9.5000000000000005E-5</v>
      </c>
      <c r="BB19">
        <v>1.8856000000000001E-3</v>
      </c>
      <c r="BC19">
        <v>5.1100000000000002E-5</v>
      </c>
      <c r="BD19">
        <v>1.8933999999999999E-3</v>
      </c>
      <c r="BE19">
        <v>6.8926999999999999E-3</v>
      </c>
      <c r="BF19">
        <v>1.9092E-3</v>
      </c>
      <c r="BG19">
        <v>2.2179999999999998E-2</v>
      </c>
      <c r="BH19">
        <v>2.6251400000000001E-2</v>
      </c>
      <c r="BI19">
        <v>8.3558E-3</v>
      </c>
      <c r="BJ19">
        <v>6.5014000000000001E-3</v>
      </c>
      <c r="BK19">
        <v>5.7700000000000004E-4</v>
      </c>
      <c r="BL19">
        <v>2.7452000000000002E-3</v>
      </c>
      <c r="BM19">
        <v>1.6876E-3</v>
      </c>
      <c r="BN19">
        <v>1.0175E-3</v>
      </c>
      <c r="BO19">
        <v>2.1630999999999998E-3</v>
      </c>
      <c r="BP19">
        <v>3.4489999999999998E-4</v>
      </c>
      <c r="BQ19">
        <v>8.5130000000000004E-4</v>
      </c>
      <c r="BR19">
        <v>4.9999999999999998E-7</v>
      </c>
      <c r="BS19">
        <v>2.8714000000000001E-3</v>
      </c>
      <c r="BT19">
        <v>2.812E-4</v>
      </c>
    </row>
    <row r="20" spans="1:72">
      <c r="A20" t="s">
        <v>324</v>
      </c>
      <c r="B20">
        <v>7.3151300000000002E-2</v>
      </c>
      <c r="C20">
        <v>4.2823000000000002E-3</v>
      </c>
      <c r="D20">
        <v>0</v>
      </c>
      <c r="E20">
        <v>0</v>
      </c>
      <c r="F20">
        <v>0</v>
      </c>
      <c r="G20">
        <v>0</v>
      </c>
      <c r="H20">
        <v>0</v>
      </c>
      <c r="I20">
        <v>1.615E-4</v>
      </c>
      <c r="J20">
        <v>6.5879999999999997E-4</v>
      </c>
      <c r="K20">
        <v>1.7099999999999999E-5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7.7000000000000001E-5</v>
      </c>
      <c r="T20">
        <v>0.192471</v>
      </c>
      <c r="U20">
        <v>3.347E-4</v>
      </c>
      <c r="V20">
        <v>2.5320200000000001E-2</v>
      </c>
      <c r="W20">
        <v>3.1499000000000002E-3</v>
      </c>
      <c r="X20">
        <v>7.5049000000000001E-3</v>
      </c>
      <c r="Y20">
        <v>2.6439999999999998E-4</v>
      </c>
      <c r="Z20">
        <v>5.5741000000000002E-3</v>
      </c>
      <c r="AA20">
        <v>2.5920000000000001E-4</v>
      </c>
      <c r="AB20">
        <v>3.6299999999999999E-4</v>
      </c>
      <c r="AC20">
        <v>0</v>
      </c>
      <c r="AD20">
        <v>1.1728000000000001E-3</v>
      </c>
      <c r="AE20">
        <v>1.082E-4</v>
      </c>
      <c r="AF20">
        <v>2.6000000000000001E-6</v>
      </c>
      <c r="AG20">
        <v>5.1150000000000002E-4</v>
      </c>
      <c r="AH20">
        <v>0</v>
      </c>
      <c r="AI20">
        <v>8.3319999999999998E-4</v>
      </c>
      <c r="AJ20">
        <v>0</v>
      </c>
      <c r="AK20">
        <v>0</v>
      </c>
      <c r="AL20">
        <v>0</v>
      </c>
      <c r="AM20">
        <v>1.4789999999999999E-4</v>
      </c>
      <c r="AN20">
        <v>0</v>
      </c>
      <c r="AO20">
        <v>8.2799999999999993E-5</v>
      </c>
      <c r="AP20">
        <v>9.8099999999999999E-5</v>
      </c>
      <c r="AQ20">
        <v>0</v>
      </c>
      <c r="AR20">
        <v>3.4700000000000003E-5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8.5139999999999999E-4</v>
      </c>
      <c r="BC20">
        <v>2.1350000000000001E-4</v>
      </c>
      <c r="BD20">
        <v>1.5E-6</v>
      </c>
      <c r="BE20">
        <v>0</v>
      </c>
      <c r="BF20">
        <v>3.9552499999999997E-2</v>
      </c>
      <c r="BG20">
        <v>1.5999999999999999E-6</v>
      </c>
      <c r="BH20">
        <v>1.5075699999999999E-2</v>
      </c>
      <c r="BI20">
        <v>3.2397299999999997E-2</v>
      </c>
      <c r="BJ20">
        <v>2.80713E-2</v>
      </c>
      <c r="BK20">
        <v>7.5795000000000003E-3</v>
      </c>
      <c r="BL20">
        <v>2.3642699999999999E-2</v>
      </c>
      <c r="BM20">
        <v>1.86657E-2</v>
      </c>
      <c r="BN20">
        <v>0.124607</v>
      </c>
      <c r="BO20">
        <v>1.2914999999999999E-3</v>
      </c>
      <c r="BP20">
        <v>3.7339000000000001E-3</v>
      </c>
      <c r="BQ20">
        <v>-8.1680000000000001E-4</v>
      </c>
      <c r="BR20">
        <v>1.82025E-2</v>
      </c>
      <c r="BS20">
        <v>1.6490000000000001E-2</v>
      </c>
      <c r="BT20">
        <v>0</v>
      </c>
    </row>
    <row r="21" spans="1:72">
      <c r="A21" t="s">
        <v>325</v>
      </c>
      <c r="B21">
        <v>5.1619999999999997E-4</v>
      </c>
      <c r="C21">
        <v>1.4226E-3</v>
      </c>
      <c r="D21">
        <v>0</v>
      </c>
      <c r="E21">
        <v>1.91E-5</v>
      </c>
      <c r="F21">
        <v>0</v>
      </c>
      <c r="G21">
        <v>0</v>
      </c>
      <c r="H21">
        <v>1.1214E-3</v>
      </c>
      <c r="I21">
        <v>5.9773999999999999E-3</v>
      </c>
      <c r="J21">
        <v>3.0533000000000001E-3</v>
      </c>
      <c r="K21">
        <v>0</v>
      </c>
      <c r="L21">
        <v>4.9999999999999998E-7</v>
      </c>
      <c r="M21">
        <v>3.2921999999999999E-3</v>
      </c>
      <c r="N21">
        <v>1.9599999999999999E-5</v>
      </c>
      <c r="O21">
        <v>3.4199999999999998E-5</v>
      </c>
      <c r="P21">
        <v>7.6182000000000003E-3</v>
      </c>
      <c r="Q21">
        <v>3.6671E-3</v>
      </c>
      <c r="R21">
        <v>3.4646900000000001E-2</v>
      </c>
      <c r="S21">
        <v>1.2168399999999999E-2</v>
      </c>
      <c r="T21">
        <v>1.2879999999999999E-4</v>
      </c>
      <c r="U21">
        <v>0.13017400000000001</v>
      </c>
      <c r="V21">
        <v>0.14111499999999999</v>
      </c>
      <c r="W21">
        <v>1.62694E-2</v>
      </c>
      <c r="X21">
        <v>4.2462000000000003E-3</v>
      </c>
      <c r="Y21">
        <v>3.5099999999999999E-5</v>
      </c>
      <c r="Z21">
        <v>4.6E-6</v>
      </c>
      <c r="AA21">
        <v>1.15584E-2</v>
      </c>
      <c r="AB21">
        <v>5.5400000000000002E-4</v>
      </c>
      <c r="AC21">
        <v>3.0289999999999999E-4</v>
      </c>
      <c r="AD21">
        <v>5.8390000000000004E-4</v>
      </c>
      <c r="AE21">
        <v>8.8930999999999993E-3</v>
      </c>
      <c r="AF21">
        <v>2.1825E-3</v>
      </c>
      <c r="AG21">
        <v>9.9999999999999995E-8</v>
      </c>
      <c r="AH21">
        <v>0</v>
      </c>
      <c r="AI21">
        <v>2.1776E-3</v>
      </c>
      <c r="AJ21">
        <v>3.2400000000000001E-5</v>
      </c>
      <c r="AK21">
        <v>0</v>
      </c>
      <c r="AL21">
        <v>1.496E-4</v>
      </c>
      <c r="AM21">
        <v>2.286E-4</v>
      </c>
      <c r="AN21">
        <v>6.1500000000000004E-5</v>
      </c>
      <c r="AO21">
        <v>2.69E-5</v>
      </c>
      <c r="AP21">
        <v>5.5009999999999998E-4</v>
      </c>
      <c r="AQ21">
        <v>1.1E-5</v>
      </c>
      <c r="AR21">
        <v>1.9809999999999999E-4</v>
      </c>
      <c r="AS21">
        <v>1.9999999999999999E-7</v>
      </c>
      <c r="AT21">
        <v>9.2E-6</v>
      </c>
      <c r="AU21">
        <v>2.1100000000000001E-5</v>
      </c>
      <c r="AV21">
        <v>0</v>
      </c>
      <c r="AW21">
        <v>3.9100000000000002E-5</v>
      </c>
      <c r="AX21">
        <v>2.97E-5</v>
      </c>
      <c r="AY21">
        <v>6.7239999999999997E-4</v>
      </c>
      <c r="AZ21">
        <v>0</v>
      </c>
      <c r="BA21">
        <v>0</v>
      </c>
      <c r="BB21">
        <v>2.4149999999999999E-4</v>
      </c>
      <c r="BC21">
        <v>1.4E-5</v>
      </c>
      <c r="BD21">
        <v>1.6080000000000001E-4</v>
      </c>
      <c r="BE21">
        <v>5.7240000000000004E-4</v>
      </c>
      <c r="BF21">
        <v>1.4200000000000001E-4</v>
      </c>
      <c r="BG21">
        <v>4.8399999999999997E-5</v>
      </c>
      <c r="BH21">
        <v>1.0838E-3</v>
      </c>
      <c r="BI21">
        <v>4.7511000000000003E-3</v>
      </c>
      <c r="BJ21">
        <v>1.9425E-3</v>
      </c>
      <c r="BK21">
        <v>1.13E-5</v>
      </c>
      <c r="BL21">
        <v>4.0255000000000004E-3</v>
      </c>
      <c r="BM21">
        <v>3.2420000000000001E-3</v>
      </c>
      <c r="BN21">
        <v>5.4129999999999998E-4</v>
      </c>
      <c r="BO21">
        <v>1.1225E-3</v>
      </c>
      <c r="BP21">
        <v>1.354E-3</v>
      </c>
      <c r="BQ21">
        <v>4.3520000000000001E-4</v>
      </c>
      <c r="BR21">
        <v>3.6300000000000001E-5</v>
      </c>
      <c r="BS21">
        <v>4.4129999999999999E-4</v>
      </c>
      <c r="BT21">
        <v>1.59E-5</v>
      </c>
    </row>
    <row r="22" spans="1:72">
      <c r="A22" t="s">
        <v>326</v>
      </c>
      <c r="B22">
        <v>1.25E-4</v>
      </c>
      <c r="C22">
        <v>0</v>
      </c>
      <c r="D22">
        <v>0</v>
      </c>
      <c r="E22">
        <v>0</v>
      </c>
      <c r="F22">
        <v>0</v>
      </c>
      <c r="G22">
        <v>2.69E-5</v>
      </c>
      <c r="H22">
        <v>0</v>
      </c>
      <c r="I22">
        <v>8.4999999999999999E-6</v>
      </c>
      <c r="J22">
        <v>6.3999999999999997E-6</v>
      </c>
      <c r="K22">
        <v>0</v>
      </c>
      <c r="L22">
        <v>0</v>
      </c>
      <c r="M22">
        <v>0</v>
      </c>
      <c r="N22">
        <v>8.6000000000000003E-5</v>
      </c>
      <c r="O22">
        <v>0</v>
      </c>
      <c r="P22">
        <v>2.6475000000000001E-3</v>
      </c>
      <c r="Q22">
        <v>0</v>
      </c>
      <c r="R22">
        <v>0</v>
      </c>
      <c r="S22">
        <v>3.9500000000000001E-4</v>
      </c>
      <c r="T22">
        <v>1.34E-5</v>
      </c>
      <c r="U22">
        <v>4.1992300000000003E-2</v>
      </c>
      <c r="V22">
        <v>0.12174</v>
      </c>
      <c r="W22">
        <v>0</v>
      </c>
      <c r="X22">
        <v>4.17883E-2</v>
      </c>
      <c r="Y22">
        <v>1.515E-4</v>
      </c>
      <c r="Z22">
        <v>0</v>
      </c>
      <c r="AA22">
        <v>4.3000000000000003E-6</v>
      </c>
      <c r="AB22">
        <v>5.128E-4</v>
      </c>
      <c r="AC22">
        <v>3.7047E-3</v>
      </c>
      <c r="AD22">
        <v>2.2780000000000001E-4</v>
      </c>
      <c r="AE22">
        <v>2.258E-3</v>
      </c>
      <c r="AF22">
        <v>1.3983000000000001E-3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1.128E-4</v>
      </c>
      <c r="AQ22">
        <v>2.4654999999999998E-3</v>
      </c>
      <c r="AR22">
        <v>2.51E-5</v>
      </c>
      <c r="AS22">
        <v>1.117E-4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1.7773999999999999E-3</v>
      </c>
      <c r="AZ22">
        <v>0</v>
      </c>
      <c r="BA22">
        <v>0</v>
      </c>
      <c r="BB22">
        <v>2.9099999999999999E-5</v>
      </c>
      <c r="BC22">
        <v>2.0999999999999999E-5</v>
      </c>
      <c r="BD22">
        <v>4.9629999999999997E-4</v>
      </c>
      <c r="BE22">
        <v>1.5034E-3</v>
      </c>
      <c r="BF22">
        <v>2.343E-4</v>
      </c>
      <c r="BG22">
        <v>3.7320000000000002E-4</v>
      </c>
      <c r="BH22">
        <v>3.6000000000000002E-4</v>
      </c>
      <c r="BI22">
        <v>0</v>
      </c>
      <c r="BJ22">
        <v>4.9569000000000002E-3</v>
      </c>
      <c r="BK22">
        <v>9.6299999999999999E-4</v>
      </c>
      <c r="BL22">
        <v>4.1060000000000001E-4</v>
      </c>
      <c r="BM22">
        <v>1.897E-4</v>
      </c>
      <c r="BN22">
        <v>3.7080000000000001E-4</v>
      </c>
      <c r="BO22">
        <v>2.8528E-3</v>
      </c>
      <c r="BP22">
        <v>1.6831000000000001E-3</v>
      </c>
      <c r="BQ22">
        <v>8.6500000000000002E-5</v>
      </c>
      <c r="BR22">
        <v>9.3700000000000001E-4</v>
      </c>
      <c r="BS22">
        <v>1.8028E-3</v>
      </c>
      <c r="BT22">
        <v>5.3300000000000001E-5</v>
      </c>
    </row>
    <row r="23" spans="1:72">
      <c r="A23" t="s">
        <v>327</v>
      </c>
      <c r="B23">
        <v>1.2822E-3</v>
      </c>
      <c r="C23">
        <v>3.7499999999999997E-5</v>
      </c>
      <c r="D23">
        <v>9.7100000000000002E-5</v>
      </c>
      <c r="E23">
        <v>1.3429E-3</v>
      </c>
      <c r="F23">
        <v>3.7050000000000001E-4</v>
      </c>
      <c r="G23">
        <v>1.1730000000000001E-4</v>
      </c>
      <c r="H23">
        <v>1.9112000000000001E-3</v>
      </c>
      <c r="I23">
        <v>5.2360999999999996E-3</v>
      </c>
      <c r="J23">
        <v>1.1311E-2</v>
      </c>
      <c r="K23">
        <v>5.6128000000000003E-3</v>
      </c>
      <c r="L23">
        <v>6.8531E-3</v>
      </c>
      <c r="M23">
        <v>5.4619999999999998E-3</v>
      </c>
      <c r="N23">
        <v>2.4337E-3</v>
      </c>
      <c r="O23">
        <v>8.5640999999999998E-3</v>
      </c>
      <c r="P23">
        <v>4.2986999999999999E-3</v>
      </c>
      <c r="Q23">
        <v>3.4659999999999999E-3</v>
      </c>
      <c r="R23">
        <v>1.72245E-2</v>
      </c>
      <c r="S23">
        <v>1.2638399999999999E-2</v>
      </c>
      <c r="T23">
        <v>2.34124E-2</v>
      </c>
      <c r="U23">
        <v>7.2918999999999996E-3</v>
      </c>
      <c r="V23">
        <v>3.1310000000000001E-3</v>
      </c>
      <c r="W23">
        <v>0.22583300000000001</v>
      </c>
      <c r="X23">
        <v>7.9613799999999998E-2</v>
      </c>
      <c r="Y23">
        <v>2.029E-4</v>
      </c>
      <c r="Z23">
        <v>5.8198E-3</v>
      </c>
      <c r="AA23">
        <v>2.0695700000000001E-2</v>
      </c>
      <c r="AB23">
        <v>2.3202000000000001E-3</v>
      </c>
      <c r="AC23">
        <v>8.4570000000000001E-4</v>
      </c>
      <c r="AD23">
        <v>4.3141000000000004E-3</v>
      </c>
      <c r="AE23">
        <v>1.0758E-3</v>
      </c>
      <c r="AF23">
        <v>2.2112E-3</v>
      </c>
      <c r="AG23">
        <v>1.4249999999999999E-4</v>
      </c>
      <c r="AH23">
        <v>5.7700000000000004E-4</v>
      </c>
      <c r="AI23">
        <v>1.6330000000000001E-4</v>
      </c>
      <c r="AJ23">
        <v>8.1720000000000002E-4</v>
      </c>
      <c r="AK23">
        <v>1.2748E-3</v>
      </c>
      <c r="AL23">
        <v>3.3612999999999998E-3</v>
      </c>
      <c r="AM23">
        <v>8.2400000000000008E-3</v>
      </c>
      <c r="AN23">
        <v>3.2626999999999999E-3</v>
      </c>
      <c r="AO23">
        <v>3.9665999999999998E-3</v>
      </c>
      <c r="AP23">
        <v>9.3559999999999997E-4</v>
      </c>
      <c r="AQ23">
        <v>5.819E-4</v>
      </c>
      <c r="AR23">
        <v>1.8969E-3</v>
      </c>
      <c r="AS23">
        <v>8.8590000000000001E-4</v>
      </c>
      <c r="AT23">
        <v>3.636E-4</v>
      </c>
      <c r="AU23">
        <v>5.0949999999999997E-4</v>
      </c>
      <c r="AV23">
        <v>4.0500000000000002E-5</v>
      </c>
      <c r="AW23">
        <v>4.1399999999999997E-5</v>
      </c>
      <c r="AX23">
        <v>2.342E-4</v>
      </c>
      <c r="AY23">
        <v>1.7707000000000001E-3</v>
      </c>
      <c r="AZ23">
        <v>1.1391999999999999E-3</v>
      </c>
      <c r="BA23">
        <v>4.8720000000000002E-4</v>
      </c>
      <c r="BB23">
        <v>3.0059000000000002E-3</v>
      </c>
      <c r="BC23">
        <v>1.0207E-3</v>
      </c>
      <c r="BD23">
        <v>3.3597000000000002E-3</v>
      </c>
      <c r="BE23">
        <v>3.5254000000000001E-3</v>
      </c>
      <c r="BF23">
        <v>1.6750999999999999E-3</v>
      </c>
      <c r="BG23">
        <v>1.9331999999999999E-3</v>
      </c>
      <c r="BH23">
        <v>3.9826000000000002E-3</v>
      </c>
      <c r="BI23">
        <v>4.5995999999999997E-3</v>
      </c>
      <c r="BJ23">
        <v>2.4118999999999998E-3</v>
      </c>
      <c r="BK23">
        <v>8.1789999999999999E-4</v>
      </c>
      <c r="BL23">
        <v>1.2703E-3</v>
      </c>
      <c r="BM23">
        <v>1.24423E-2</v>
      </c>
      <c r="BN23">
        <v>4.3562000000000002E-3</v>
      </c>
      <c r="BO23">
        <v>1.506E-3</v>
      </c>
      <c r="BP23">
        <v>3.123E-4</v>
      </c>
      <c r="BQ23">
        <v>2.2943999999999998E-3</v>
      </c>
      <c r="BR23">
        <v>1.508E-3</v>
      </c>
      <c r="BS23">
        <v>3.8825000000000001E-3</v>
      </c>
      <c r="BT23">
        <v>4.7800000000000003E-5</v>
      </c>
    </row>
    <row r="24" spans="1:72">
      <c r="A24" t="s">
        <v>328</v>
      </c>
      <c r="B24">
        <v>9.1000000000000003E-5</v>
      </c>
      <c r="C24">
        <v>1.34E-5</v>
      </c>
      <c r="D24">
        <v>2.02E-5</v>
      </c>
      <c r="E24">
        <v>4.1399999999999997E-5</v>
      </c>
      <c r="F24">
        <v>0</v>
      </c>
      <c r="G24">
        <v>9.5000000000000005E-6</v>
      </c>
      <c r="H24">
        <v>2.5599999999999999E-5</v>
      </c>
      <c r="I24">
        <v>1.161E-4</v>
      </c>
      <c r="J24">
        <v>0</v>
      </c>
      <c r="K24">
        <v>1.9999999999999999E-7</v>
      </c>
      <c r="L24">
        <v>4.4000000000000002E-6</v>
      </c>
      <c r="M24">
        <v>5.4500000000000003E-5</v>
      </c>
      <c r="N24">
        <v>9.9999999999999995E-8</v>
      </c>
      <c r="O24">
        <v>5.6499999999999998E-5</v>
      </c>
      <c r="P24">
        <v>7.7999999999999999E-6</v>
      </c>
      <c r="Q24">
        <v>0</v>
      </c>
      <c r="R24">
        <v>0</v>
      </c>
      <c r="S24">
        <v>1.1999999999999999E-6</v>
      </c>
      <c r="T24">
        <v>3.1129999999999998E-4</v>
      </c>
      <c r="U24">
        <v>0</v>
      </c>
      <c r="V24">
        <v>3.5114E-3</v>
      </c>
      <c r="W24">
        <v>0</v>
      </c>
      <c r="X24">
        <v>1.6554200000000002E-2</v>
      </c>
      <c r="Y24">
        <v>4.5000000000000001E-6</v>
      </c>
      <c r="Z24">
        <v>5.3019999999999999E-4</v>
      </c>
      <c r="AA24">
        <v>0</v>
      </c>
      <c r="AB24">
        <v>3.2028E-3</v>
      </c>
      <c r="AC24">
        <v>9.3459999999999995E-4</v>
      </c>
      <c r="AD24">
        <v>9.881E-4</v>
      </c>
      <c r="AE24">
        <v>1.7420000000000001E-4</v>
      </c>
      <c r="AF24">
        <v>5.7857999999999998E-3</v>
      </c>
      <c r="AG24">
        <v>0</v>
      </c>
      <c r="AH24">
        <v>2.5139999999999999E-4</v>
      </c>
      <c r="AI24">
        <v>0</v>
      </c>
      <c r="AJ24">
        <v>5.934E-4</v>
      </c>
      <c r="AK24">
        <v>7.6539999999999996E-4</v>
      </c>
      <c r="AL24">
        <v>3.5270000000000001E-4</v>
      </c>
      <c r="AM24">
        <v>3.9159999999999998E-4</v>
      </c>
      <c r="AN24">
        <v>1.373E-4</v>
      </c>
      <c r="AO24">
        <v>1.9012399999999999E-2</v>
      </c>
      <c r="AP24">
        <v>2.9665999999999998E-3</v>
      </c>
      <c r="AQ24">
        <v>4.6210000000000001E-4</v>
      </c>
      <c r="AR24">
        <v>9.3025999999999994E-3</v>
      </c>
      <c r="AS24">
        <v>3.9520000000000001E-4</v>
      </c>
      <c r="AT24">
        <v>5.7469000000000001E-3</v>
      </c>
      <c r="AU24">
        <v>4.9753999999999996E-3</v>
      </c>
      <c r="AV24">
        <v>0</v>
      </c>
      <c r="AW24">
        <v>0</v>
      </c>
      <c r="AX24">
        <v>2.0299999999999999E-5</v>
      </c>
      <c r="AY24">
        <v>7.9799999999999999E-4</v>
      </c>
      <c r="AZ24">
        <v>2.3898999999999999E-3</v>
      </c>
      <c r="BA24">
        <v>4.058E-4</v>
      </c>
      <c r="BB24">
        <v>4.1970999999999996E-3</v>
      </c>
      <c r="BC24">
        <v>1.8664E-3</v>
      </c>
      <c r="BD24">
        <v>3.2225000000000001E-3</v>
      </c>
      <c r="BE24">
        <v>3.2890000000000003E-4</v>
      </c>
      <c r="BF24">
        <v>3.3857000000000002E-3</v>
      </c>
      <c r="BG24">
        <v>1.7845999999999999E-3</v>
      </c>
      <c r="BH24">
        <v>2.3156000000000001E-3</v>
      </c>
      <c r="BI24">
        <v>7.0359999999999997E-4</v>
      </c>
      <c r="BJ24">
        <v>4.1514000000000004E-3</v>
      </c>
      <c r="BK24">
        <v>5.8763000000000001E-3</v>
      </c>
      <c r="BL24">
        <v>1.4819E-3</v>
      </c>
      <c r="BM24">
        <v>4.4898000000000004E-3</v>
      </c>
      <c r="BN24">
        <v>9.412E-4</v>
      </c>
      <c r="BO24">
        <v>2.1272000000000001E-3</v>
      </c>
      <c r="BP24">
        <v>1.2643000000000001E-3</v>
      </c>
      <c r="BQ24">
        <v>2.3506999999999998E-3</v>
      </c>
      <c r="BR24">
        <v>2.5466999999999998E-3</v>
      </c>
      <c r="BS24">
        <v>3.5404E-3</v>
      </c>
      <c r="BT24">
        <v>6.8340000000000002E-4</v>
      </c>
    </row>
    <row r="25" spans="1:72">
      <c r="A25" t="s">
        <v>329</v>
      </c>
      <c r="B25">
        <v>4.6133399999999998E-2</v>
      </c>
      <c r="C25">
        <v>1.2712299999999999E-2</v>
      </c>
      <c r="D25">
        <v>7.7082000000000001E-3</v>
      </c>
      <c r="E25">
        <v>5.26842E-2</v>
      </c>
      <c r="F25">
        <v>1.7023799999999999E-2</v>
      </c>
      <c r="G25">
        <v>5.1480199999999997E-2</v>
      </c>
      <c r="H25">
        <v>3.7270699999999997E-2</v>
      </c>
      <c r="I25">
        <v>9.7309000000000007E-3</v>
      </c>
      <c r="J25">
        <v>1.09827E-2</v>
      </c>
      <c r="K25">
        <v>7.7622999999999998E-3</v>
      </c>
      <c r="L25">
        <v>3.0471000000000001E-3</v>
      </c>
      <c r="M25">
        <v>5.5374999999999999E-3</v>
      </c>
      <c r="N25">
        <v>8.6819999999999996E-4</v>
      </c>
      <c r="O25">
        <v>9.1216999999999999E-3</v>
      </c>
      <c r="P25">
        <v>1.1261999999999999E-3</v>
      </c>
      <c r="Q25">
        <v>2.1732000000000001E-3</v>
      </c>
      <c r="R25">
        <v>4.4492999999999998E-3</v>
      </c>
      <c r="S25">
        <v>3.7372E-3</v>
      </c>
      <c r="T25">
        <v>3.9690999999999997E-3</v>
      </c>
      <c r="U25">
        <v>3.3238999999999999E-3</v>
      </c>
      <c r="V25">
        <v>1.3286000000000001E-3</v>
      </c>
      <c r="W25">
        <v>1.7733100000000002E-2</v>
      </c>
      <c r="X25">
        <v>2.2355799999999999E-2</v>
      </c>
      <c r="Y25">
        <v>3.0937599999999999E-2</v>
      </c>
      <c r="Z25">
        <v>1.89561E-2</v>
      </c>
      <c r="AA25">
        <v>6.1059E-3</v>
      </c>
      <c r="AB25">
        <v>2.8416000000000001E-3</v>
      </c>
      <c r="AC25">
        <v>3.6549E-3</v>
      </c>
      <c r="AD25">
        <v>3.0184000000000001E-3</v>
      </c>
      <c r="AE25">
        <v>1.408E-3</v>
      </c>
      <c r="AF25">
        <v>2.1069999999999999E-3</v>
      </c>
      <c r="AG25">
        <v>0.24376</v>
      </c>
      <c r="AH25">
        <v>0.13658999999999999</v>
      </c>
      <c r="AI25">
        <v>0.18087500000000001</v>
      </c>
      <c r="AJ25">
        <v>0.195493</v>
      </c>
      <c r="AK25">
        <v>9.3246700000000002E-2</v>
      </c>
      <c r="AL25">
        <v>1.7063100000000001E-2</v>
      </c>
      <c r="AM25">
        <v>5.67205E-2</v>
      </c>
      <c r="AN25">
        <v>7.3867000000000004E-3</v>
      </c>
      <c r="AO25">
        <v>6.3139999999999995E-4</v>
      </c>
      <c r="AP25">
        <v>3.5300000000000002E-4</v>
      </c>
      <c r="AQ25">
        <v>7.6979999999999995E-4</v>
      </c>
      <c r="AR25">
        <v>1.5460999999999999E-3</v>
      </c>
      <c r="AS25">
        <v>2.4960999999999998E-3</v>
      </c>
      <c r="AT25">
        <v>6.9260000000000003E-4</v>
      </c>
      <c r="AU25">
        <v>7.5400000000000003E-5</v>
      </c>
      <c r="AV25">
        <v>1.087E-4</v>
      </c>
      <c r="AW25">
        <v>1.439E-4</v>
      </c>
      <c r="AX25">
        <v>2.2829E-3</v>
      </c>
      <c r="AY25">
        <v>5.6582000000000004E-3</v>
      </c>
      <c r="AZ25">
        <v>4.637E-4</v>
      </c>
      <c r="BA25">
        <v>9.1710000000000001E-4</v>
      </c>
      <c r="BB25">
        <v>1.3343999999999999E-3</v>
      </c>
      <c r="BC25">
        <v>3.3595999999999999E-3</v>
      </c>
      <c r="BD25">
        <v>1.02439E-2</v>
      </c>
      <c r="BE25">
        <v>2.0664499999999999E-2</v>
      </c>
      <c r="BF25">
        <v>5.4887E-3</v>
      </c>
      <c r="BG25">
        <v>1.3825E-3</v>
      </c>
      <c r="BH25">
        <v>9.3136999999999994E-3</v>
      </c>
      <c r="BI25">
        <v>7.5611999999999997E-3</v>
      </c>
      <c r="BJ25">
        <v>4.4095000000000002E-3</v>
      </c>
      <c r="BK25">
        <v>2.6822999999999999E-3</v>
      </c>
      <c r="BL25">
        <v>9.7947999999999993E-3</v>
      </c>
      <c r="BM25">
        <v>7.2741999999999998E-3</v>
      </c>
      <c r="BN25">
        <v>3.8011E-3</v>
      </c>
      <c r="BO25">
        <v>5.4130000000000003E-3</v>
      </c>
      <c r="BP25">
        <v>4.1250700000000001E-2</v>
      </c>
      <c r="BQ25">
        <v>4.4670999999999999E-3</v>
      </c>
      <c r="BR25">
        <v>3.9910399999999999E-2</v>
      </c>
      <c r="BS25">
        <v>4.5643799999999998E-2</v>
      </c>
      <c r="BT25">
        <v>4.6210500000000002E-2</v>
      </c>
    </row>
    <row r="26" spans="1:72">
      <c r="A26" t="s">
        <v>330</v>
      </c>
      <c r="B26">
        <v>4.2761500000000001E-2</v>
      </c>
      <c r="C26">
        <v>3.4208299999999997E-2</v>
      </c>
      <c r="D26">
        <v>1.9164299999999999E-2</v>
      </c>
      <c r="E26">
        <v>1.6436800000000001E-2</v>
      </c>
      <c r="F26">
        <v>1.0159400000000001E-2</v>
      </c>
      <c r="G26">
        <v>5.5681000000000003E-3</v>
      </c>
      <c r="H26">
        <v>6.0980000000000001E-3</v>
      </c>
      <c r="I26">
        <v>2.9342400000000001E-2</v>
      </c>
      <c r="J26">
        <v>4.7380800000000001E-2</v>
      </c>
      <c r="K26">
        <v>6.7967000000000001E-3</v>
      </c>
      <c r="L26">
        <v>2.5259E-2</v>
      </c>
      <c r="M26">
        <v>1.3621400000000001E-2</v>
      </c>
      <c r="N26">
        <v>1.14281E-2</v>
      </c>
      <c r="O26">
        <v>2.2583300000000001E-2</v>
      </c>
      <c r="P26">
        <v>1.2579399999999999E-2</v>
      </c>
      <c r="Q26">
        <v>7.5399999999999998E-3</v>
      </c>
      <c r="R26">
        <v>2.43599E-2</v>
      </c>
      <c r="S26">
        <v>4.2784200000000001E-2</v>
      </c>
      <c r="T26">
        <v>8.6610999999999997E-3</v>
      </c>
      <c r="U26">
        <v>0.200655</v>
      </c>
      <c r="V26">
        <v>1.4347E-2</v>
      </c>
      <c r="W26">
        <v>7.1454000000000004E-2</v>
      </c>
      <c r="X26">
        <v>6.3437400000000005E-2</v>
      </c>
      <c r="Y26">
        <v>1.53995E-2</v>
      </c>
      <c r="Z26">
        <v>0.289468</v>
      </c>
      <c r="AA26">
        <v>0.29003499999999999</v>
      </c>
      <c r="AB26">
        <v>9.4600000000000001E-4</v>
      </c>
      <c r="AC26">
        <v>6.9490000000000003E-4</v>
      </c>
      <c r="AD26">
        <v>5.1769999999999995E-4</v>
      </c>
      <c r="AE26">
        <v>3.79E-5</v>
      </c>
      <c r="AF26">
        <v>9.6009999999999997E-4</v>
      </c>
      <c r="AG26">
        <v>9.9000000000000001E-6</v>
      </c>
      <c r="AH26">
        <v>3.0024000000000001E-3</v>
      </c>
      <c r="AI26">
        <v>1.384E-4</v>
      </c>
      <c r="AJ26">
        <v>1.0807E-3</v>
      </c>
      <c r="AK26">
        <v>1.3640000000000001E-4</v>
      </c>
      <c r="AL26">
        <v>3.3760000000000002E-4</v>
      </c>
      <c r="AM26">
        <v>2.9090000000000001E-3</v>
      </c>
      <c r="AN26">
        <v>1.5916000000000001E-3</v>
      </c>
      <c r="AO26">
        <v>1.0678E-3</v>
      </c>
      <c r="AP26">
        <v>4.4630000000000001E-4</v>
      </c>
      <c r="AQ26">
        <v>2.7553999999999999E-3</v>
      </c>
      <c r="AR26">
        <v>3.2873999999999998E-3</v>
      </c>
      <c r="AS26">
        <v>1.272E-4</v>
      </c>
      <c r="AT26">
        <v>1.0009999999999999E-4</v>
      </c>
      <c r="AU26">
        <v>9.87E-5</v>
      </c>
      <c r="AV26">
        <v>3.9999999999999998E-6</v>
      </c>
      <c r="AW26">
        <v>1.673E-4</v>
      </c>
      <c r="AX26">
        <v>6.2706999999999997E-3</v>
      </c>
      <c r="AY26">
        <v>1.2735999999999999E-3</v>
      </c>
      <c r="AZ26">
        <v>3.3149999999999998E-4</v>
      </c>
      <c r="BA26">
        <v>1.952E-4</v>
      </c>
      <c r="BB26">
        <v>1.0378099999999999E-2</v>
      </c>
      <c r="BC26">
        <v>6.9975999999999997E-3</v>
      </c>
      <c r="BD26">
        <v>7.4272000000000001E-3</v>
      </c>
      <c r="BE26">
        <v>1.7783799999999999E-2</v>
      </c>
      <c r="BF26">
        <v>3.5284000000000001E-3</v>
      </c>
      <c r="BG26">
        <v>2.5199599999999999E-2</v>
      </c>
      <c r="BH26">
        <v>2.5043599999999999E-2</v>
      </c>
      <c r="BI26">
        <v>8.8194999999999992E-3</v>
      </c>
      <c r="BJ26">
        <v>2.6500999999999999E-3</v>
      </c>
      <c r="BK26">
        <v>1.3778E-3</v>
      </c>
      <c r="BL26">
        <v>8.0724000000000004E-3</v>
      </c>
      <c r="BM26">
        <v>9.2750000000000005E-4</v>
      </c>
      <c r="BN26">
        <v>2.1226999999999999E-3</v>
      </c>
      <c r="BO26">
        <v>5.8183000000000002E-3</v>
      </c>
      <c r="BP26">
        <v>1.9406E-3</v>
      </c>
      <c r="BQ26">
        <v>3.9858000000000003E-3</v>
      </c>
      <c r="BR26">
        <v>1.1431E-3</v>
      </c>
      <c r="BS26">
        <v>9.8759E-3</v>
      </c>
      <c r="BT26">
        <v>9.0040999999999993E-3</v>
      </c>
    </row>
    <row r="27" spans="1:72">
      <c r="A27" t="s">
        <v>331</v>
      </c>
      <c r="B27">
        <v>5.2017000000000001E-3</v>
      </c>
      <c r="C27">
        <v>2.7387000000000002E-3</v>
      </c>
      <c r="D27">
        <v>1.4420000000000001E-4</v>
      </c>
      <c r="E27">
        <v>1.3638300000000001E-2</v>
      </c>
      <c r="F27">
        <v>2.2954999999999998E-3</v>
      </c>
      <c r="G27">
        <v>1.008E-4</v>
      </c>
      <c r="H27">
        <v>1.33962E-2</v>
      </c>
      <c r="I27">
        <v>6.7941E-3</v>
      </c>
      <c r="J27">
        <v>1.01426E-2</v>
      </c>
      <c r="K27">
        <v>3.1377000000000002E-3</v>
      </c>
      <c r="L27">
        <v>7.0916E-3</v>
      </c>
      <c r="M27">
        <v>2.3696200000000001E-2</v>
      </c>
      <c r="N27">
        <v>6.3042000000000003E-3</v>
      </c>
      <c r="O27">
        <v>1.27242E-2</v>
      </c>
      <c r="P27">
        <v>4.0020899999999998E-2</v>
      </c>
      <c r="Q27">
        <v>1.27133E-2</v>
      </c>
      <c r="R27">
        <v>6.4782099999999995E-2</v>
      </c>
      <c r="S27">
        <v>3.04123E-2</v>
      </c>
      <c r="T27">
        <v>2.1266699999999999E-2</v>
      </c>
      <c r="U27">
        <v>6.9798000000000004E-3</v>
      </c>
      <c r="V27">
        <v>4.4815999999999996E-3</v>
      </c>
      <c r="W27">
        <v>1.49681E-2</v>
      </c>
      <c r="X27">
        <v>7.8708000000000007E-3</v>
      </c>
      <c r="Y27">
        <v>2.431E-4</v>
      </c>
      <c r="Z27">
        <v>1.11021E-2</v>
      </c>
      <c r="AA27">
        <v>8.0170099999999994E-2</v>
      </c>
      <c r="AB27">
        <v>5.1308999999999999E-3</v>
      </c>
      <c r="AC27">
        <v>5.2316999999999997E-3</v>
      </c>
      <c r="AD27">
        <v>9.1468000000000001E-3</v>
      </c>
      <c r="AE27">
        <v>1.4955000000000001E-3</v>
      </c>
      <c r="AF27">
        <v>4.9483000000000001E-3</v>
      </c>
      <c r="AG27">
        <v>1.03E-5</v>
      </c>
      <c r="AH27">
        <v>1.548E-4</v>
      </c>
      <c r="AI27">
        <v>1.6500000000000001E-5</v>
      </c>
      <c r="AJ27">
        <v>7.0699999999999999E-3</v>
      </c>
      <c r="AK27">
        <v>7.1670000000000002E-4</v>
      </c>
      <c r="AL27">
        <v>1.0805199999999999E-2</v>
      </c>
      <c r="AM27">
        <v>1.6825900000000001E-2</v>
      </c>
      <c r="AN27">
        <v>4.5922999999999997E-3</v>
      </c>
      <c r="AO27">
        <v>1.353E-3</v>
      </c>
      <c r="AP27">
        <v>4.794E-4</v>
      </c>
      <c r="AQ27">
        <v>4.1548000000000002E-3</v>
      </c>
      <c r="AR27">
        <v>3.5100999999999999E-3</v>
      </c>
      <c r="AS27">
        <v>8.8499999999999996E-5</v>
      </c>
      <c r="AT27">
        <v>2.3379999999999999E-4</v>
      </c>
      <c r="AU27">
        <v>1.5200000000000001E-3</v>
      </c>
      <c r="AV27">
        <v>7.6000000000000001E-6</v>
      </c>
      <c r="AW27">
        <v>1.6860000000000001E-4</v>
      </c>
      <c r="AX27">
        <v>6.7599999999999995E-4</v>
      </c>
      <c r="AY27">
        <v>5.7854999999999998E-3</v>
      </c>
      <c r="AZ27">
        <v>2.9849999999999999E-4</v>
      </c>
      <c r="BA27">
        <v>7.7499999999999997E-4</v>
      </c>
      <c r="BB27">
        <v>4.0220999999999998E-3</v>
      </c>
      <c r="BC27">
        <v>4.5409999999999998E-4</v>
      </c>
      <c r="BD27">
        <v>2.7127000000000002E-3</v>
      </c>
      <c r="BE27">
        <v>3.9968E-3</v>
      </c>
      <c r="BF27">
        <v>4.2979999999999997E-3</v>
      </c>
      <c r="BG27">
        <v>7.5341000000000002E-3</v>
      </c>
      <c r="BH27">
        <v>5.5798999999999996E-3</v>
      </c>
      <c r="BI27">
        <v>7.3813999999999998E-3</v>
      </c>
      <c r="BJ27">
        <v>5.2909000000000003E-3</v>
      </c>
      <c r="BK27">
        <v>3.8890000000000002E-4</v>
      </c>
      <c r="BL27">
        <v>1.9273999999999999E-3</v>
      </c>
      <c r="BM27">
        <v>9.1850000000000005E-4</v>
      </c>
      <c r="BN27">
        <v>1.08165E-2</v>
      </c>
      <c r="BO27">
        <v>8.0210999999999998E-3</v>
      </c>
      <c r="BP27">
        <v>3.4091E-3</v>
      </c>
      <c r="BQ27">
        <v>1.0394E-3</v>
      </c>
      <c r="BR27">
        <v>5.6669999999999995E-4</v>
      </c>
      <c r="BS27">
        <v>3.5075000000000002E-3</v>
      </c>
      <c r="BT27">
        <v>6.0244000000000001E-3</v>
      </c>
    </row>
    <row r="28" spans="1:72">
      <c r="A28" t="s">
        <v>332</v>
      </c>
      <c r="B28">
        <v>5.7173500000000002E-2</v>
      </c>
      <c r="C28">
        <v>2.7709899999999999E-2</v>
      </c>
      <c r="D28">
        <v>8.2675000000000005E-3</v>
      </c>
      <c r="E28">
        <v>3.0857599999999999E-2</v>
      </c>
      <c r="F28">
        <v>1.30067E-2</v>
      </c>
      <c r="G28">
        <v>1.1658399999999999E-2</v>
      </c>
      <c r="H28">
        <v>3.7115099999999998E-2</v>
      </c>
      <c r="I28">
        <v>6.9073800000000005E-2</v>
      </c>
      <c r="J28">
        <v>3.9306899999999999E-2</v>
      </c>
      <c r="K28">
        <v>6.8899699999999994E-2</v>
      </c>
      <c r="L28">
        <v>4.1809800000000001E-2</v>
      </c>
      <c r="M28">
        <v>6.8649199999999994E-2</v>
      </c>
      <c r="N28">
        <v>3.7303700000000002E-2</v>
      </c>
      <c r="O28">
        <v>6.8757600000000002E-2</v>
      </c>
      <c r="P28">
        <v>7.4720800000000004E-2</v>
      </c>
      <c r="Q28">
        <v>4.0001200000000001E-2</v>
      </c>
      <c r="R28">
        <v>6.7372100000000004E-2</v>
      </c>
      <c r="S28">
        <v>5.0072499999999999E-2</v>
      </c>
      <c r="T28">
        <v>6.4202499999999996E-2</v>
      </c>
      <c r="U28">
        <v>5.6900300000000001E-2</v>
      </c>
      <c r="V28">
        <v>8.0212099999999995E-2</v>
      </c>
      <c r="W28">
        <v>5.4695800000000003E-2</v>
      </c>
      <c r="X28">
        <v>3.21199E-2</v>
      </c>
      <c r="Y28">
        <v>1.69266E-2</v>
      </c>
      <c r="Z28">
        <v>4.1596800000000003E-2</v>
      </c>
      <c r="AA28">
        <v>4.6465300000000001E-2</v>
      </c>
      <c r="AB28">
        <v>2.6149800000000001E-2</v>
      </c>
      <c r="AC28">
        <v>1.28571E-2</v>
      </c>
      <c r="AD28">
        <v>7.9570000000000005E-3</v>
      </c>
      <c r="AE28">
        <v>6.8951999999999998E-3</v>
      </c>
      <c r="AF28">
        <v>2.0966700000000001E-2</v>
      </c>
      <c r="AG28">
        <v>2.0793599999999999E-2</v>
      </c>
      <c r="AH28">
        <v>4.8459000000000002E-2</v>
      </c>
      <c r="AI28">
        <v>5.9513000000000003E-2</v>
      </c>
      <c r="AJ28">
        <v>5.3561999999999999E-2</v>
      </c>
      <c r="AK28">
        <v>2.5368600000000002E-2</v>
      </c>
      <c r="AL28">
        <v>1.15373E-2</v>
      </c>
      <c r="AM28">
        <v>2.7198900000000002E-2</v>
      </c>
      <c r="AN28">
        <v>8.8807999999999995E-3</v>
      </c>
      <c r="AO28">
        <v>4.4205599999999998E-2</v>
      </c>
      <c r="AP28">
        <v>1.0877E-3</v>
      </c>
      <c r="AQ28">
        <v>1.47274E-2</v>
      </c>
      <c r="AR28">
        <v>1.6620200000000002E-2</v>
      </c>
      <c r="AS28">
        <v>1.8848999999999999E-3</v>
      </c>
      <c r="AT28">
        <v>1.5624E-3</v>
      </c>
      <c r="AU28">
        <v>9.4090000000000005E-4</v>
      </c>
      <c r="AV28">
        <v>6.9850000000000001E-4</v>
      </c>
      <c r="AW28">
        <v>7.0169999999999998E-4</v>
      </c>
      <c r="AX28">
        <v>1.9678999999999999E-3</v>
      </c>
      <c r="AY28">
        <v>3.17408E-2</v>
      </c>
      <c r="AZ28">
        <v>2.1565E-3</v>
      </c>
      <c r="BA28">
        <v>3.2796000000000001E-3</v>
      </c>
      <c r="BB28">
        <v>8.9724999999999996E-3</v>
      </c>
      <c r="BC28">
        <v>5.1041999999999997E-3</v>
      </c>
      <c r="BD28">
        <v>1.00494E-2</v>
      </c>
      <c r="BE28">
        <v>2.5510999999999999E-2</v>
      </c>
      <c r="BF28">
        <v>1.3412500000000001E-2</v>
      </c>
      <c r="BG28">
        <v>1.6354500000000001E-2</v>
      </c>
      <c r="BH28">
        <v>1.95654E-2</v>
      </c>
      <c r="BI28">
        <v>1.4004300000000001E-2</v>
      </c>
      <c r="BJ28">
        <v>1.28177E-2</v>
      </c>
      <c r="BK28">
        <v>3.8089E-3</v>
      </c>
      <c r="BL28">
        <v>1.5123599999999999E-2</v>
      </c>
      <c r="BM28">
        <v>8.7351000000000008E-3</v>
      </c>
      <c r="BN28">
        <v>2.95733E-2</v>
      </c>
      <c r="BO28">
        <v>1.53876E-2</v>
      </c>
      <c r="BP28">
        <v>1.8948699999999999E-2</v>
      </c>
      <c r="BQ28">
        <v>4.6522999999999998E-3</v>
      </c>
      <c r="BR28">
        <v>1.8460799999999999E-2</v>
      </c>
      <c r="BS28">
        <v>1.1995799999999999E-2</v>
      </c>
      <c r="BT28">
        <v>1.6095100000000001E-2</v>
      </c>
    </row>
    <row r="29" spans="1:72">
      <c r="A29" t="s">
        <v>333</v>
      </c>
      <c r="B29">
        <v>3.2199999999999997E-5</v>
      </c>
      <c r="C29">
        <v>3.0199999999999999E-5</v>
      </c>
      <c r="D29">
        <v>5.6700000000000003E-5</v>
      </c>
      <c r="E29">
        <v>4.0850000000000001E-4</v>
      </c>
      <c r="F29">
        <v>1.8799999999999999E-4</v>
      </c>
      <c r="G29">
        <v>1.49E-5</v>
      </c>
      <c r="H29">
        <v>1.3450999999999999E-3</v>
      </c>
      <c r="I29">
        <v>5.0379999999999999E-4</v>
      </c>
      <c r="J29">
        <v>6.4689999999999995E-4</v>
      </c>
      <c r="K29">
        <v>1.9919999999999999E-4</v>
      </c>
      <c r="L29">
        <v>3.235E-4</v>
      </c>
      <c r="M29">
        <v>2.3210000000000001E-3</v>
      </c>
      <c r="N29">
        <v>1.4349999999999999E-4</v>
      </c>
      <c r="O29">
        <v>6.1999999999999999E-6</v>
      </c>
      <c r="P29">
        <v>1.0885999999999999E-3</v>
      </c>
      <c r="Q29">
        <v>1.2285E-3</v>
      </c>
      <c r="R29">
        <v>6.3980000000000005E-4</v>
      </c>
      <c r="S29">
        <v>4.772E-4</v>
      </c>
      <c r="T29">
        <v>3.8079999999999999E-4</v>
      </c>
      <c r="U29">
        <v>1.9469999999999999E-4</v>
      </c>
      <c r="V29">
        <v>2.58E-5</v>
      </c>
      <c r="W29">
        <v>6.2699999999999995E-4</v>
      </c>
      <c r="X29">
        <v>2.653E-4</v>
      </c>
      <c r="Y29">
        <v>5.9999999999999997E-7</v>
      </c>
      <c r="Z29">
        <v>1.8200000000000001E-4</v>
      </c>
      <c r="AA29">
        <v>2.4669999999999998E-4</v>
      </c>
      <c r="AB29">
        <v>1.7E-6</v>
      </c>
      <c r="AC29">
        <v>8.5700000000000001E-4</v>
      </c>
      <c r="AD29">
        <v>1.0292999999999999E-3</v>
      </c>
      <c r="AE29">
        <v>1.6500000000000001E-5</v>
      </c>
      <c r="AF29">
        <v>6.3639999999999996E-4</v>
      </c>
      <c r="AG29">
        <v>9.9999999999999995E-8</v>
      </c>
      <c r="AH29">
        <v>9.9300000000000001E-5</v>
      </c>
      <c r="AI29">
        <v>2.9999999999999999E-7</v>
      </c>
      <c r="AJ29">
        <v>4.5491000000000004E-3</v>
      </c>
      <c r="AK29">
        <v>7.0599999999999995E-5</v>
      </c>
      <c r="AL29">
        <v>1.66E-5</v>
      </c>
      <c r="AM29">
        <v>5.8969999999999997E-4</v>
      </c>
      <c r="AN29">
        <v>3.3199999999999999E-4</v>
      </c>
      <c r="AO29">
        <v>1.306E-4</v>
      </c>
      <c r="AP29">
        <v>2.73E-5</v>
      </c>
      <c r="AQ29">
        <v>9.0699999999999996E-5</v>
      </c>
      <c r="AR29">
        <v>2.09E-5</v>
      </c>
      <c r="AS29">
        <v>4.8399999999999997E-5</v>
      </c>
      <c r="AT29">
        <v>5.5600000000000003E-5</v>
      </c>
      <c r="AU29">
        <v>3.43E-5</v>
      </c>
      <c r="AV29">
        <v>0</v>
      </c>
      <c r="AW29">
        <v>1.5E-5</v>
      </c>
      <c r="AX29">
        <v>2.4049999999999999E-4</v>
      </c>
      <c r="AY29">
        <v>4.4729999999999998E-4</v>
      </c>
      <c r="AZ29">
        <v>8.9999999999999996E-7</v>
      </c>
      <c r="BA29">
        <v>5.9000000000000003E-6</v>
      </c>
      <c r="BB29">
        <v>1.6469999999999999E-4</v>
      </c>
      <c r="BC29">
        <v>0</v>
      </c>
      <c r="BD29">
        <v>6.5260000000000003E-4</v>
      </c>
      <c r="BE29">
        <v>3.0299999999999999E-4</v>
      </c>
      <c r="BF29">
        <v>9.9999999999999995E-8</v>
      </c>
      <c r="BG29">
        <v>0</v>
      </c>
      <c r="BH29">
        <v>0</v>
      </c>
      <c r="BI29">
        <v>0</v>
      </c>
      <c r="BJ29">
        <v>0</v>
      </c>
      <c r="BK29">
        <v>1.7200000000000001E-5</v>
      </c>
      <c r="BL29">
        <v>4.57E-5</v>
      </c>
      <c r="BM29">
        <v>5.5099999999999998E-5</v>
      </c>
      <c r="BN29">
        <v>4.6999999999999997E-5</v>
      </c>
      <c r="BO29">
        <v>5.1482000000000003E-3</v>
      </c>
      <c r="BP29">
        <v>0</v>
      </c>
      <c r="BQ29">
        <v>0</v>
      </c>
      <c r="BR29">
        <v>0</v>
      </c>
      <c r="BS29">
        <v>0</v>
      </c>
      <c r="BT29">
        <v>3.1999999999999999E-6</v>
      </c>
    </row>
    <row r="30" spans="1:72">
      <c r="A30" t="s">
        <v>334</v>
      </c>
      <c r="B30">
        <v>1.59E-5</v>
      </c>
      <c r="C30">
        <v>1.3999999999999999E-6</v>
      </c>
      <c r="D30">
        <v>3.4000000000000001E-6</v>
      </c>
      <c r="E30">
        <v>8.4999999999999999E-6</v>
      </c>
      <c r="F30">
        <v>0</v>
      </c>
      <c r="G30">
        <v>1.01E-5</v>
      </c>
      <c r="H30">
        <v>3.5159999999999998E-4</v>
      </c>
      <c r="I30">
        <v>9.9999999999999995E-8</v>
      </c>
      <c r="J30">
        <v>2.1299999999999999E-5</v>
      </c>
      <c r="K30">
        <v>2.3E-6</v>
      </c>
      <c r="L30">
        <v>1.8199999999999999E-5</v>
      </c>
      <c r="M30">
        <v>6.1699999999999995E-5</v>
      </c>
      <c r="N30">
        <v>1.2799999999999999E-5</v>
      </c>
      <c r="O30">
        <v>5.1799999999999999E-5</v>
      </c>
      <c r="P30">
        <v>5.77E-5</v>
      </c>
      <c r="Q30">
        <v>7.9999999999999996E-7</v>
      </c>
      <c r="R30">
        <v>4.9109999999999996E-4</v>
      </c>
      <c r="S30">
        <v>2.0680000000000001E-4</v>
      </c>
      <c r="T30">
        <v>6.2399999999999999E-5</v>
      </c>
      <c r="U30">
        <v>2.9999999999999999E-7</v>
      </c>
      <c r="V30">
        <v>9.9999999999999995E-7</v>
      </c>
      <c r="W30">
        <v>4.9299999999999999E-5</v>
      </c>
      <c r="X30">
        <v>5.9789999999999995E-4</v>
      </c>
      <c r="Y30">
        <v>3.5999999999999998E-6</v>
      </c>
      <c r="Z30">
        <v>1.05E-4</v>
      </c>
      <c r="AA30">
        <v>3.54E-5</v>
      </c>
      <c r="AB30">
        <v>1.03E-5</v>
      </c>
      <c r="AC30">
        <v>6.4300000000000004E-5</v>
      </c>
      <c r="AD30">
        <v>7.9499999999999994E-5</v>
      </c>
      <c r="AE30">
        <v>4.6999999999999999E-6</v>
      </c>
      <c r="AF30">
        <v>4.6100000000000002E-5</v>
      </c>
      <c r="AG30">
        <v>9.9999999999999995E-7</v>
      </c>
      <c r="AH30">
        <v>1.38E-5</v>
      </c>
      <c r="AI30">
        <v>0</v>
      </c>
      <c r="AJ30">
        <v>2.6049999999999999E-4</v>
      </c>
      <c r="AK30">
        <v>3.29E-5</v>
      </c>
      <c r="AL30">
        <v>4.0899999999999998E-5</v>
      </c>
      <c r="AM30">
        <v>3.9999999999999998E-6</v>
      </c>
      <c r="AN30">
        <v>3.8999999999999999E-6</v>
      </c>
      <c r="AO30">
        <v>9.9999999999999995E-7</v>
      </c>
      <c r="AP30">
        <v>3.0000000000000001E-6</v>
      </c>
      <c r="AQ30">
        <v>8.9999999999999996E-7</v>
      </c>
      <c r="AR30">
        <v>2.9300000000000001E-5</v>
      </c>
      <c r="AS30">
        <v>9.0999999999999993E-6</v>
      </c>
      <c r="AT30">
        <v>4.8999999999999997E-6</v>
      </c>
      <c r="AU30">
        <v>4.0999999999999997E-6</v>
      </c>
      <c r="AV30">
        <v>0</v>
      </c>
      <c r="AW30">
        <v>1.126E-4</v>
      </c>
      <c r="AX30">
        <v>4.6199999999999998E-5</v>
      </c>
      <c r="AY30">
        <v>1.31E-5</v>
      </c>
      <c r="AZ30">
        <v>9.5999999999999996E-6</v>
      </c>
      <c r="BA30">
        <v>3.0000000000000001E-6</v>
      </c>
      <c r="BB30">
        <v>1.7600000000000001E-5</v>
      </c>
      <c r="BC30">
        <v>0</v>
      </c>
      <c r="BD30">
        <v>6.3E-5</v>
      </c>
      <c r="BE30">
        <v>1.2099999999999999E-5</v>
      </c>
      <c r="BF30">
        <v>1.5800000000000001E-5</v>
      </c>
      <c r="BG30">
        <v>1.63E-5</v>
      </c>
      <c r="BH30">
        <v>1.2799999999999999E-5</v>
      </c>
      <c r="BI30">
        <v>5.8000000000000004E-6</v>
      </c>
      <c r="BJ30">
        <v>9.2E-6</v>
      </c>
      <c r="BK30">
        <v>5.2000000000000002E-6</v>
      </c>
      <c r="BL30">
        <v>1.2300000000000001E-5</v>
      </c>
      <c r="BM30">
        <v>3.143E-4</v>
      </c>
      <c r="BN30">
        <v>4.7800000000000003E-5</v>
      </c>
      <c r="BO30">
        <v>1.6579999999999999E-4</v>
      </c>
      <c r="BP30">
        <v>0</v>
      </c>
      <c r="BQ30">
        <v>1.9999999999999999E-7</v>
      </c>
      <c r="BR30">
        <v>2.3E-6</v>
      </c>
      <c r="BS30">
        <v>4.9999999999999998E-7</v>
      </c>
      <c r="BT30">
        <v>0</v>
      </c>
    </row>
    <row r="31" spans="1:72">
      <c r="A31" t="s">
        <v>335</v>
      </c>
      <c r="B31">
        <v>3.7400000000000001E-5</v>
      </c>
      <c r="C31">
        <v>1.2099999999999999E-5</v>
      </c>
      <c r="D31">
        <v>9.3999999999999998E-6</v>
      </c>
      <c r="E31">
        <v>3.5800000000000003E-5</v>
      </c>
      <c r="F31">
        <v>8.8000000000000004E-6</v>
      </c>
      <c r="G31">
        <v>1.63E-5</v>
      </c>
      <c r="H31">
        <v>1.2662999999999999E-3</v>
      </c>
      <c r="I31">
        <v>6.6199999999999996E-5</v>
      </c>
      <c r="J31">
        <v>6.02E-5</v>
      </c>
      <c r="K31">
        <v>1.3699999999999999E-5</v>
      </c>
      <c r="L31">
        <v>5.13E-5</v>
      </c>
      <c r="M31">
        <v>2.3039999999999999E-4</v>
      </c>
      <c r="N31">
        <v>3.2199999999999997E-5</v>
      </c>
      <c r="O31">
        <v>1.0349999999999999E-4</v>
      </c>
      <c r="P31">
        <v>1.738E-4</v>
      </c>
      <c r="Q31">
        <v>5.8600000000000001E-5</v>
      </c>
      <c r="R31">
        <v>1.0088E-3</v>
      </c>
      <c r="S31">
        <v>4.3429999999999999E-4</v>
      </c>
      <c r="T31">
        <v>1.4210000000000001E-4</v>
      </c>
      <c r="U31">
        <v>1.4870000000000001E-4</v>
      </c>
      <c r="V31">
        <v>3.1999999999999999E-6</v>
      </c>
      <c r="W31">
        <v>1.2740000000000001E-4</v>
      </c>
      <c r="X31">
        <v>2.4431000000000001E-3</v>
      </c>
      <c r="Y31">
        <v>5.1000000000000003E-6</v>
      </c>
      <c r="Z31">
        <v>1.8239999999999999E-4</v>
      </c>
      <c r="AA31">
        <v>1.0119999999999999E-4</v>
      </c>
      <c r="AB31">
        <v>4.0000000000000003E-5</v>
      </c>
      <c r="AC31">
        <v>1.7880000000000001E-4</v>
      </c>
      <c r="AD31">
        <v>2.441E-4</v>
      </c>
      <c r="AE31">
        <v>1.9400000000000001E-5</v>
      </c>
      <c r="AF31">
        <v>1.618E-4</v>
      </c>
      <c r="AG31">
        <v>2.0999999999999998E-6</v>
      </c>
      <c r="AH31">
        <v>2.9600000000000001E-5</v>
      </c>
      <c r="AI31">
        <v>0</v>
      </c>
      <c r="AJ31">
        <v>8.7379999999999999E-4</v>
      </c>
      <c r="AK31">
        <v>5.13E-5</v>
      </c>
      <c r="AL31">
        <v>1.5860000000000001E-4</v>
      </c>
      <c r="AM31">
        <v>3.4600000000000001E-5</v>
      </c>
      <c r="AN31">
        <v>2.34E-5</v>
      </c>
      <c r="AO31">
        <v>1.2E-5</v>
      </c>
      <c r="AP31">
        <v>1.27E-5</v>
      </c>
      <c r="AQ31">
        <v>6.7000000000000002E-6</v>
      </c>
      <c r="AR31">
        <v>1.148E-4</v>
      </c>
      <c r="AS31">
        <v>3.7499999999999997E-5</v>
      </c>
      <c r="AT31">
        <v>2.1299999999999999E-5</v>
      </c>
      <c r="AU31">
        <v>1.7600000000000001E-5</v>
      </c>
      <c r="AV31">
        <v>0</v>
      </c>
      <c r="AW31">
        <v>2.262E-4</v>
      </c>
      <c r="AX31">
        <v>1.5579999999999999E-4</v>
      </c>
      <c r="AY31">
        <v>6.5199999999999999E-5</v>
      </c>
      <c r="AZ31">
        <v>3.2799999999999998E-5</v>
      </c>
      <c r="BA31">
        <v>1.11E-5</v>
      </c>
      <c r="BB31">
        <v>6.7600000000000003E-5</v>
      </c>
      <c r="BC31">
        <v>0</v>
      </c>
      <c r="BD31">
        <v>2.3570000000000001E-4</v>
      </c>
      <c r="BE31">
        <v>6.0600000000000003E-5</v>
      </c>
      <c r="BF31">
        <v>8.6510000000000005E-4</v>
      </c>
      <c r="BG31">
        <v>6.6799999999999997E-5</v>
      </c>
      <c r="BH31">
        <v>5.0899999999999997E-5</v>
      </c>
      <c r="BI31">
        <v>3.9900000000000001E-5</v>
      </c>
      <c r="BJ31">
        <v>3.8099999999999998E-5</v>
      </c>
      <c r="BK31">
        <v>5.7599999999999997E-5</v>
      </c>
      <c r="BL31">
        <v>6.6199999999999996E-5</v>
      </c>
      <c r="BM31">
        <v>1.214E-3</v>
      </c>
      <c r="BN31">
        <v>6.6160000000000004E-4</v>
      </c>
      <c r="BO31">
        <v>6.2449999999999995E-4</v>
      </c>
      <c r="BP31">
        <v>1.9999999999999999E-7</v>
      </c>
      <c r="BQ31">
        <v>2.6000000000000001E-6</v>
      </c>
      <c r="BR31">
        <v>8.8999999999999995E-6</v>
      </c>
      <c r="BS31">
        <v>8.1000000000000004E-6</v>
      </c>
      <c r="BT31">
        <v>1.9999999999999999E-7</v>
      </c>
    </row>
    <row r="32" spans="1:72">
      <c r="A32" t="s">
        <v>336</v>
      </c>
      <c r="B32">
        <v>3.949E-4</v>
      </c>
      <c r="C32">
        <v>2.8500000000000002E-5</v>
      </c>
      <c r="D32">
        <v>6.5300000000000002E-5</v>
      </c>
      <c r="E32">
        <v>9.1020000000000001E-4</v>
      </c>
      <c r="F32">
        <v>2.4499999999999999E-5</v>
      </c>
      <c r="G32">
        <v>8.7250000000000001E-4</v>
      </c>
      <c r="H32">
        <v>6.1812600000000002E-2</v>
      </c>
      <c r="I32">
        <v>9.8780000000000005E-4</v>
      </c>
      <c r="J32">
        <v>1.3459999999999999E-4</v>
      </c>
      <c r="K32">
        <v>6.3700000000000003E-5</v>
      </c>
      <c r="L32">
        <v>3.523E-4</v>
      </c>
      <c r="M32">
        <v>1.3546000000000001E-3</v>
      </c>
      <c r="N32">
        <v>2.374E-4</v>
      </c>
      <c r="O32">
        <v>8.8579999999999996E-4</v>
      </c>
      <c r="P32">
        <v>1.1425000000000001E-3</v>
      </c>
      <c r="Q32">
        <v>1.695E-4</v>
      </c>
      <c r="R32">
        <v>8.4746999999999999E-3</v>
      </c>
      <c r="S32">
        <v>3.5937E-3</v>
      </c>
      <c r="T32">
        <v>1.1150999999999999E-3</v>
      </c>
      <c r="U32">
        <v>1.4767999999999999E-3</v>
      </c>
      <c r="V32">
        <v>2.0800000000000001E-5</v>
      </c>
      <c r="W32">
        <v>9.2250000000000003E-4</v>
      </c>
      <c r="X32">
        <v>1.54431E-2</v>
      </c>
      <c r="Y32">
        <v>3.1139999999999998E-4</v>
      </c>
      <c r="Z32">
        <v>4.4865E-3</v>
      </c>
      <c r="AA32">
        <v>7.1650000000000001E-4</v>
      </c>
      <c r="AB32">
        <v>2.5799999999999998E-4</v>
      </c>
      <c r="AC32">
        <v>7.4482999999999997E-3</v>
      </c>
      <c r="AD32">
        <v>1.5638E-3</v>
      </c>
      <c r="AE32">
        <v>3.6131000000000002E-3</v>
      </c>
      <c r="AF32">
        <v>2.1784999999999999E-3</v>
      </c>
      <c r="AG32">
        <v>1.7900000000000001E-5</v>
      </c>
      <c r="AH32">
        <v>3.4739999999999999E-4</v>
      </c>
      <c r="AI32">
        <v>8.0613999999999998E-3</v>
      </c>
      <c r="AJ32">
        <v>7.0746999999999997E-3</v>
      </c>
      <c r="AK32">
        <v>1.258E-3</v>
      </c>
      <c r="AL32">
        <v>1.0202E-3</v>
      </c>
      <c r="AM32">
        <v>2.1391000000000001E-3</v>
      </c>
      <c r="AN32">
        <v>1.111E-4</v>
      </c>
      <c r="AO32">
        <v>7.0500000000000006E-5</v>
      </c>
      <c r="AP32">
        <v>7.75E-5</v>
      </c>
      <c r="AQ32">
        <v>3.0300000000000001E-5</v>
      </c>
      <c r="AR32">
        <v>7.4350000000000002E-4</v>
      </c>
      <c r="AS32">
        <v>2.352E-4</v>
      </c>
      <c r="AT32">
        <v>1.2860000000000001E-4</v>
      </c>
      <c r="AU32">
        <v>1.075E-4</v>
      </c>
      <c r="AV32">
        <v>0</v>
      </c>
      <c r="AW32">
        <v>2.1404000000000002E-3</v>
      </c>
      <c r="AX32">
        <v>8.187E-4</v>
      </c>
      <c r="AY32">
        <v>3.0669999999999997E-4</v>
      </c>
      <c r="AZ32">
        <v>2.4020000000000001E-4</v>
      </c>
      <c r="BA32">
        <v>7.25E-5</v>
      </c>
      <c r="BB32">
        <v>4.3679999999999999E-4</v>
      </c>
      <c r="BC32">
        <v>0</v>
      </c>
      <c r="BD32">
        <v>9.3809999999999998E-4</v>
      </c>
      <c r="BE32">
        <v>3.3859999999999999E-4</v>
      </c>
      <c r="BF32">
        <v>1.3284E-3</v>
      </c>
      <c r="BG32">
        <v>4.8319999999999998E-4</v>
      </c>
      <c r="BH32">
        <v>3.4709999999999998E-4</v>
      </c>
      <c r="BI32">
        <v>5.2309999999999998E-4</v>
      </c>
      <c r="BJ32">
        <v>2.5450000000000001E-4</v>
      </c>
      <c r="BK32">
        <v>5.7162000000000003E-3</v>
      </c>
      <c r="BL32">
        <v>3.1508999999999999E-3</v>
      </c>
      <c r="BM32">
        <v>7.8565000000000006E-3</v>
      </c>
      <c r="BN32">
        <v>5.9900999999999999E-3</v>
      </c>
      <c r="BO32">
        <v>3.8945999999999998E-3</v>
      </c>
      <c r="BP32">
        <v>2.3E-6</v>
      </c>
      <c r="BQ32">
        <v>3.1300000000000002E-5</v>
      </c>
      <c r="BR32">
        <v>5.94E-5</v>
      </c>
      <c r="BS32">
        <v>9.6600000000000003E-5</v>
      </c>
      <c r="BT32">
        <v>6.9999999999999997E-7</v>
      </c>
    </row>
    <row r="33" spans="1:72">
      <c r="A33" t="s">
        <v>337</v>
      </c>
      <c r="B33">
        <v>6.6909999999999995E-4</v>
      </c>
      <c r="C33">
        <v>3.5290000000000001E-4</v>
      </c>
      <c r="D33">
        <v>9.8999999999999994E-5</v>
      </c>
      <c r="E33">
        <v>4.9039999999999999E-4</v>
      </c>
      <c r="F33">
        <v>1.3538000000000001E-3</v>
      </c>
      <c r="G33">
        <v>1.6539E-3</v>
      </c>
      <c r="H33">
        <v>1.1031000000000001E-3</v>
      </c>
      <c r="I33">
        <v>4.0486999999999997E-3</v>
      </c>
      <c r="J33">
        <v>3.7296999999999999E-3</v>
      </c>
      <c r="K33">
        <v>2.0585999999999998E-3</v>
      </c>
      <c r="L33">
        <v>3.2883999999999999E-3</v>
      </c>
      <c r="M33">
        <v>2.9326999999999999E-3</v>
      </c>
      <c r="N33">
        <v>1.0606000000000001E-3</v>
      </c>
      <c r="O33">
        <v>1.1054999999999999E-3</v>
      </c>
      <c r="P33">
        <v>1.8591E-3</v>
      </c>
      <c r="Q33">
        <v>2.1277000000000002E-3</v>
      </c>
      <c r="R33">
        <v>4.3899999999999998E-3</v>
      </c>
      <c r="S33">
        <v>3.1004000000000001E-3</v>
      </c>
      <c r="T33">
        <v>2.0909000000000001E-3</v>
      </c>
      <c r="U33">
        <v>2.9332999999999998E-3</v>
      </c>
      <c r="V33">
        <v>2.9933E-3</v>
      </c>
      <c r="W33">
        <v>2.9418000000000001E-3</v>
      </c>
      <c r="X33">
        <v>6.3227999999999999E-3</v>
      </c>
      <c r="Y33">
        <v>4.3419999999999998E-4</v>
      </c>
      <c r="Z33">
        <v>1.6371999999999999E-3</v>
      </c>
      <c r="AA33">
        <v>3.6825E-3</v>
      </c>
      <c r="AB33">
        <v>3.3303E-3</v>
      </c>
      <c r="AC33">
        <v>1.2492E-3</v>
      </c>
      <c r="AD33">
        <v>5.2680000000000001E-4</v>
      </c>
      <c r="AE33">
        <v>1.6538E-3</v>
      </c>
      <c r="AF33">
        <v>1.1398000000000001E-3</v>
      </c>
      <c r="AG33">
        <v>2.5899999999999999E-5</v>
      </c>
      <c r="AH33">
        <v>4.2569999999999999E-4</v>
      </c>
      <c r="AI33">
        <v>3.6854000000000001E-3</v>
      </c>
      <c r="AJ33">
        <v>6.8387999999999999E-3</v>
      </c>
      <c r="AK33">
        <v>5.0440000000000001E-4</v>
      </c>
      <c r="AL33">
        <v>1.638E-4</v>
      </c>
      <c r="AM33">
        <v>7.6280000000000002E-3</v>
      </c>
      <c r="AN33">
        <v>1.4506E-3</v>
      </c>
      <c r="AO33">
        <v>3.4237E-3</v>
      </c>
      <c r="AP33">
        <v>1.946E-3</v>
      </c>
      <c r="AQ33">
        <v>1.7025E-3</v>
      </c>
      <c r="AR33">
        <v>8.3423000000000004E-3</v>
      </c>
      <c r="AS33">
        <v>5.0080999999999997E-3</v>
      </c>
      <c r="AT33">
        <v>4.3756999999999997E-3</v>
      </c>
      <c r="AU33">
        <v>1.707E-3</v>
      </c>
      <c r="AV33">
        <v>1.2541E-3</v>
      </c>
      <c r="AW33">
        <v>3.6399999999999997E-5</v>
      </c>
      <c r="AX33">
        <v>2.2815000000000001E-3</v>
      </c>
      <c r="AY33">
        <v>2.4467E-3</v>
      </c>
      <c r="AZ33">
        <v>4.8552999999999999E-3</v>
      </c>
      <c r="BA33">
        <v>4.6941999999999999E-3</v>
      </c>
      <c r="BB33">
        <v>4.3544999999999999E-3</v>
      </c>
      <c r="BC33">
        <v>1.0604E-3</v>
      </c>
      <c r="BD33">
        <v>6.9607000000000002E-3</v>
      </c>
      <c r="BE33">
        <v>5.9683000000000002E-3</v>
      </c>
      <c r="BF33">
        <v>5.3160999999999998E-3</v>
      </c>
      <c r="BG33">
        <v>2.9226E-3</v>
      </c>
      <c r="BH33">
        <v>9.4359999999999995E-4</v>
      </c>
      <c r="BI33">
        <v>2.2238000000000002E-3</v>
      </c>
      <c r="BJ33">
        <v>2.5303999999999999E-3</v>
      </c>
      <c r="BK33">
        <v>1.6974E-3</v>
      </c>
      <c r="BL33">
        <v>4.5807E-3</v>
      </c>
      <c r="BM33">
        <v>1.8427999999999999E-3</v>
      </c>
      <c r="BN33">
        <v>1.7417999999999999E-3</v>
      </c>
      <c r="BO33">
        <v>1.4316000000000001E-3</v>
      </c>
      <c r="BP33">
        <v>1.39715E-2</v>
      </c>
      <c r="BQ33">
        <v>4.0768999999999996E-3</v>
      </c>
      <c r="BR33">
        <v>8.3219999999999995E-3</v>
      </c>
      <c r="BS33">
        <v>1.6738E-3</v>
      </c>
      <c r="BT33">
        <v>4.9450000000000004E-4</v>
      </c>
    </row>
    <row r="34" spans="1:72">
      <c r="A34" t="s">
        <v>338</v>
      </c>
      <c r="B34">
        <v>5.7111000000000002E-3</v>
      </c>
      <c r="C34">
        <v>1.0766E-3</v>
      </c>
      <c r="D34">
        <v>8.5630000000000005E-4</v>
      </c>
      <c r="E34">
        <v>2.8501100000000001E-2</v>
      </c>
      <c r="F34">
        <v>1.1359E-3</v>
      </c>
      <c r="G34">
        <v>6.5636999999999996E-3</v>
      </c>
      <c r="H34">
        <v>1.3749999999999999E-3</v>
      </c>
      <c r="I34">
        <v>8.5609999999999992E-3</v>
      </c>
      <c r="J34">
        <v>3.0867700000000001E-2</v>
      </c>
      <c r="K34">
        <v>2.56463E-2</v>
      </c>
      <c r="L34">
        <v>3.0506000000000001E-3</v>
      </c>
      <c r="M34">
        <v>1.5261000000000001E-3</v>
      </c>
      <c r="N34">
        <v>4.1859999999999998E-4</v>
      </c>
      <c r="O34">
        <v>2.6499000000000002E-3</v>
      </c>
      <c r="P34">
        <v>1.8813E-3</v>
      </c>
      <c r="Q34">
        <v>1.2814E-3</v>
      </c>
      <c r="R34">
        <v>4.3509999999999998E-3</v>
      </c>
      <c r="S34">
        <v>1.6542E-3</v>
      </c>
      <c r="T34">
        <v>6.5985000000000002E-3</v>
      </c>
      <c r="U34">
        <v>1.3883999999999999E-3</v>
      </c>
      <c r="V34">
        <v>2.9179999999999999E-4</v>
      </c>
      <c r="W34">
        <v>1.43135E-2</v>
      </c>
      <c r="X34">
        <v>1.8396E-3</v>
      </c>
      <c r="Y34">
        <v>5.0677999999999999E-3</v>
      </c>
      <c r="Z34">
        <v>6.8979000000000002E-3</v>
      </c>
      <c r="AA34">
        <v>7.1501999999999998E-3</v>
      </c>
      <c r="AB34">
        <v>1.203E-4</v>
      </c>
      <c r="AC34">
        <v>1.236E-4</v>
      </c>
      <c r="AD34">
        <v>1.8459999999999999E-4</v>
      </c>
      <c r="AE34">
        <v>4.7899999999999999E-5</v>
      </c>
      <c r="AF34">
        <v>1.3630000000000001E-4</v>
      </c>
      <c r="AG34">
        <v>6.6750000000000002E-4</v>
      </c>
      <c r="AH34">
        <v>3.4386999999999998E-3</v>
      </c>
      <c r="AI34">
        <v>5.0489999999999997E-4</v>
      </c>
      <c r="AJ34">
        <v>1.11932E-2</v>
      </c>
      <c r="AK34">
        <v>2.9379999999999999E-4</v>
      </c>
      <c r="AL34">
        <v>1.325E-4</v>
      </c>
      <c r="AM34">
        <v>3.8299999999999999E-4</v>
      </c>
      <c r="AN34">
        <v>1.069E-4</v>
      </c>
      <c r="AO34">
        <v>9.8800000000000003E-5</v>
      </c>
      <c r="AP34">
        <v>2.51E-5</v>
      </c>
      <c r="AQ34">
        <v>4.4519999999999998E-4</v>
      </c>
      <c r="AR34">
        <v>2.9550000000000003E-4</v>
      </c>
      <c r="AS34">
        <v>3.54E-5</v>
      </c>
      <c r="AT34">
        <v>1.6099999999999998E-5</v>
      </c>
      <c r="AU34">
        <v>1.507E-4</v>
      </c>
      <c r="AV34">
        <v>2.6000000000000001E-6</v>
      </c>
      <c r="AW34">
        <v>3.2199999999999997E-5</v>
      </c>
      <c r="AX34">
        <v>8.5369999999999999E-4</v>
      </c>
      <c r="AY34">
        <v>2.008E-4</v>
      </c>
      <c r="AZ34">
        <v>1.7919999999999999E-4</v>
      </c>
      <c r="BA34">
        <v>5.6900000000000001E-5</v>
      </c>
      <c r="BB34">
        <v>6.267E-4</v>
      </c>
      <c r="BC34">
        <v>9.1500000000000001E-5</v>
      </c>
      <c r="BD34">
        <v>4.9649999999999998E-4</v>
      </c>
      <c r="BE34">
        <v>8.0000000000000004E-4</v>
      </c>
      <c r="BF34">
        <v>2.7480000000000001E-4</v>
      </c>
      <c r="BG34">
        <v>4.3310000000000001E-4</v>
      </c>
      <c r="BH34">
        <v>4.7810000000000002E-4</v>
      </c>
      <c r="BI34">
        <v>3.3750000000000002E-4</v>
      </c>
      <c r="BJ34">
        <v>5.5840000000000002E-4</v>
      </c>
      <c r="BK34">
        <v>1.9019999999999999E-4</v>
      </c>
      <c r="BL34">
        <v>5.061E-4</v>
      </c>
      <c r="BM34">
        <v>3.615E-4</v>
      </c>
      <c r="BN34">
        <v>1.2114999999999999E-3</v>
      </c>
      <c r="BO34">
        <v>2.742E-4</v>
      </c>
      <c r="BP34">
        <v>1.0217E-3</v>
      </c>
      <c r="BQ34">
        <v>8.5550000000000003E-4</v>
      </c>
      <c r="BR34">
        <v>6.8868000000000002E-3</v>
      </c>
      <c r="BS34">
        <v>8.03E-4</v>
      </c>
      <c r="BT34">
        <v>5.5687000000000002E-3</v>
      </c>
    </row>
    <row r="35" spans="1:72">
      <c r="A35" t="s">
        <v>339</v>
      </c>
      <c r="B35">
        <v>4.3946999999999996E-3</v>
      </c>
      <c r="C35">
        <v>3.2150000000000001E-4</v>
      </c>
      <c r="D35">
        <v>4.2630000000000001E-4</v>
      </c>
      <c r="E35">
        <v>3.3154999999999999E-3</v>
      </c>
      <c r="F35">
        <v>5.3899999999999998E-4</v>
      </c>
      <c r="G35">
        <v>5.3770000000000001E-4</v>
      </c>
      <c r="H35">
        <v>1.4071000000000001E-3</v>
      </c>
      <c r="I35">
        <v>2.7030000000000001E-4</v>
      </c>
      <c r="J35">
        <v>4.5006999999999998E-3</v>
      </c>
      <c r="K35">
        <v>3.5366999999999998E-3</v>
      </c>
      <c r="L35">
        <v>3.2759999999999999E-4</v>
      </c>
      <c r="M35">
        <v>2.018E-4</v>
      </c>
      <c r="N35">
        <v>1.4100000000000001E-4</v>
      </c>
      <c r="O35">
        <v>8.0179999999999997E-4</v>
      </c>
      <c r="P35">
        <v>1.3669999999999999E-4</v>
      </c>
      <c r="Q35">
        <v>2.263E-4</v>
      </c>
      <c r="R35">
        <v>3.6739999999999999E-4</v>
      </c>
      <c r="S35">
        <v>4.4680000000000002E-4</v>
      </c>
      <c r="T35">
        <v>3.6963999999999999E-3</v>
      </c>
      <c r="U35">
        <v>3.6620000000000001E-4</v>
      </c>
      <c r="V35">
        <v>4.6799999999999999E-5</v>
      </c>
      <c r="W35">
        <v>9.2360000000000001E-4</v>
      </c>
      <c r="X35">
        <v>1.2799999999999999E-4</v>
      </c>
      <c r="Y35">
        <v>1.3569999999999999E-4</v>
      </c>
      <c r="Z35">
        <v>1.9773999999999998E-3</v>
      </c>
      <c r="AA35">
        <v>2.6650000000000003E-4</v>
      </c>
      <c r="AB35">
        <v>2.9200000000000002E-5</v>
      </c>
      <c r="AC35">
        <v>1.171E-4</v>
      </c>
      <c r="AD35">
        <v>5.3900000000000002E-5</v>
      </c>
      <c r="AE35">
        <v>5.4999999999999999E-6</v>
      </c>
      <c r="AF35">
        <v>3.4400000000000003E-5</v>
      </c>
      <c r="AG35">
        <v>4.4700000000000002E-4</v>
      </c>
      <c r="AH35">
        <v>4.3829999999999997E-4</v>
      </c>
      <c r="AI35">
        <v>3.3429999999999999E-4</v>
      </c>
      <c r="AJ35">
        <v>5.8259999999999996E-4</v>
      </c>
      <c r="AK35">
        <v>1.727E-4</v>
      </c>
      <c r="AL35">
        <v>2.2599999999999999E-4</v>
      </c>
      <c r="AM35">
        <v>1.8220000000000001E-4</v>
      </c>
      <c r="AN35">
        <v>2.34E-5</v>
      </c>
      <c r="AO35">
        <v>1.08E-5</v>
      </c>
      <c r="AP35">
        <v>6.6000000000000003E-6</v>
      </c>
      <c r="AQ35">
        <v>5.8900000000000002E-5</v>
      </c>
      <c r="AR35">
        <v>8.9499999999999994E-5</v>
      </c>
      <c r="AS35">
        <v>7.3000000000000004E-6</v>
      </c>
      <c r="AT35">
        <v>3.8999999999999999E-6</v>
      </c>
      <c r="AU35">
        <v>1.9E-6</v>
      </c>
      <c r="AV35">
        <v>1.9999999999999999E-7</v>
      </c>
      <c r="AW35">
        <v>1.9700000000000001E-5</v>
      </c>
      <c r="AX35">
        <v>1.3239999999999999E-4</v>
      </c>
      <c r="AY35">
        <v>8.6700000000000007E-5</v>
      </c>
      <c r="AZ35">
        <v>2.5000000000000002E-6</v>
      </c>
      <c r="BA35">
        <v>1.0900000000000001E-5</v>
      </c>
      <c r="BB35">
        <v>3.2583999999999998E-3</v>
      </c>
      <c r="BC35">
        <v>1.2799999999999999E-4</v>
      </c>
      <c r="BD35">
        <v>1.548E-4</v>
      </c>
      <c r="BE35">
        <v>3.9229999999999999E-4</v>
      </c>
      <c r="BF35">
        <v>1.6530000000000001E-4</v>
      </c>
      <c r="BG35">
        <v>1.4459999999999999E-4</v>
      </c>
      <c r="BH35">
        <v>1.984E-4</v>
      </c>
      <c r="BI35">
        <v>1.022E-4</v>
      </c>
      <c r="BJ35">
        <v>1.3970000000000001E-4</v>
      </c>
      <c r="BK35">
        <v>7.4900000000000005E-5</v>
      </c>
      <c r="BL35">
        <v>2.207E-4</v>
      </c>
      <c r="BM35">
        <v>1.054E-4</v>
      </c>
      <c r="BN35">
        <v>3.5570000000000003E-4</v>
      </c>
      <c r="BO35">
        <v>1.06E-4</v>
      </c>
      <c r="BP35">
        <v>1.1899E-2</v>
      </c>
      <c r="BQ35">
        <v>2.9930000000000001E-4</v>
      </c>
      <c r="BR35">
        <v>7.2480000000000001E-3</v>
      </c>
      <c r="BS35">
        <v>3.6610000000000001E-4</v>
      </c>
      <c r="BT35">
        <v>5.821E-4</v>
      </c>
    </row>
    <row r="36" spans="1:72">
      <c r="A36" t="s">
        <v>340</v>
      </c>
      <c r="B36">
        <v>1.6690199999999999E-2</v>
      </c>
      <c r="C36">
        <v>6.5621000000000004E-3</v>
      </c>
      <c r="D36">
        <v>1.3626000000000001E-3</v>
      </c>
      <c r="E36">
        <v>7.4967999999999996E-3</v>
      </c>
      <c r="F36">
        <v>4.2356E-3</v>
      </c>
      <c r="G36">
        <v>1.2967E-3</v>
      </c>
      <c r="H36">
        <v>1.22139E-2</v>
      </c>
      <c r="I36">
        <v>2.1578300000000002E-2</v>
      </c>
      <c r="J36">
        <v>2.95675E-2</v>
      </c>
      <c r="K36">
        <v>2.39171E-2</v>
      </c>
      <c r="L36">
        <v>1.00378E-2</v>
      </c>
      <c r="M36">
        <v>1.10431E-2</v>
      </c>
      <c r="N36">
        <v>4.1833E-3</v>
      </c>
      <c r="O36">
        <v>1.08276E-2</v>
      </c>
      <c r="P36">
        <v>1.16995E-2</v>
      </c>
      <c r="Q36">
        <v>8.4081999999999994E-3</v>
      </c>
      <c r="R36">
        <v>1.9165600000000001E-2</v>
      </c>
      <c r="S36">
        <v>9.8282999999999999E-3</v>
      </c>
      <c r="T36">
        <v>2.5579899999999999E-2</v>
      </c>
      <c r="U36">
        <v>1.6504999999999999E-2</v>
      </c>
      <c r="V36">
        <v>1.6065099999999999E-2</v>
      </c>
      <c r="W36">
        <v>1.84637E-2</v>
      </c>
      <c r="X36">
        <v>1.00885E-2</v>
      </c>
      <c r="Y36">
        <v>6.6454000000000001E-3</v>
      </c>
      <c r="Z36">
        <v>8.1121000000000006E-3</v>
      </c>
      <c r="AA36">
        <v>1.27241E-2</v>
      </c>
      <c r="AB36">
        <v>3.0301E-3</v>
      </c>
      <c r="AC36">
        <v>8.9467000000000001E-3</v>
      </c>
      <c r="AD36">
        <v>1.36312E-2</v>
      </c>
      <c r="AE36">
        <v>1.865E-2</v>
      </c>
      <c r="AF36">
        <v>8.2807000000000002E-3</v>
      </c>
      <c r="AG36">
        <v>2.4857E-3</v>
      </c>
      <c r="AH36">
        <v>5.5052E-3</v>
      </c>
      <c r="AI36">
        <v>5.1603999999999999E-3</v>
      </c>
      <c r="AJ36">
        <v>1.30692E-2</v>
      </c>
      <c r="AK36">
        <v>1.6471999999999999E-3</v>
      </c>
      <c r="AL36">
        <v>1.9786000000000001E-3</v>
      </c>
      <c r="AM36">
        <v>7.9205999999999999E-3</v>
      </c>
      <c r="AN36">
        <v>2.3272000000000002E-3</v>
      </c>
      <c r="AO36">
        <v>3.6121E-3</v>
      </c>
      <c r="AP36">
        <v>6.5780000000000005E-4</v>
      </c>
      <c r="AQ36">
        <v>2.3760999999999999E-3</v>
      </c>
      <c r="AR36">
        <v>5.3625000000000001E-3</v>
      </c>
      <c r="AS36">
        <v>1.9459999999999999E-4</v>
      </c>
      <c r="AT36">
        <v>8.7929999999999996E-4</v>
      </c>
      <c r="AU36">
        <v>4.2569999999999999E-4</v>
      </c>
      <c r="AV36">
        <v>4.5800000000000002E-5</v>
      </c>
      <c r="AW36">
        <v>2.433E-4</v>
      </c>
      <c r="AX36">
        <v>6.6819999999999998E-4</v>
      </c>
      <c r="AY36">
        <v>2.0045000000000002E-3</v>
      </c>
      <c r="AZ36">
        <v>6.8709999999999995E-4</v>
      </c>
      <c r="BA36">
        <v>4.6729999999999997E-4</v>
      </c>
      <c r="BB36">
        <v>2.8299000000000002E-3</v>
      </c>
      <c r="BC36">
        <v>8.6319999999999995E-4</v>
      </c>
      <c r="BD36">
        <v>1.964E-3</v>
      </c>
      <c r="BE36">
        <v>4.6198999999999997E-3</v>
      </c>
      <c r="BF36">
        <v>2.7404E-3</v>
      </c>
      <c r="BG36">
        <v>1.7055E-3</v>
      </c>
      <c r="BH36">
        <v>2.4325000000000002E-3</v>
      </c>
      <c r="BI36">
        <v>2.5452000000000001E-3</v>
      </c>
      <c r="BJ36">
        <v>3.4689E-3</v>
      </c>
      <c r="BK36">
        <v>1.9031E-3</v>
      </c>
      <c r="BL36">
        <v>4.6262999999999999E-3</v>
      </c>
      <c r="BM36">
        <v>2.8961999999999998E-3</v>
      </c>
      <c r="BN36">
        <v>5.5021999999999996E-3</v>
      </c>
      <c r="BO36">
        <v>2.9156999999999998E-3</v>
      </c>
      <c r="BP36">
        <v>9.7482999999999997E-3</v>
      </c>
      <c r="BQ36">
        <v>1.3408999999999999E-3</v>
      </c>
      <c r="BR36">
        <v>6.5398000000000001E-3</v>
      </c>
      <c r="BS36">
        <v>2.5287E-3</v>
      </c>
      <c r="BT36">
        <v>2.8425999999999998E-3</v>
      </c>
    </row>
    <row r="37" spans="1:72">
      <c r="A37" t="s">
        <v>341</v>
      </c>
      <c r="B37">
        <v>0</v>
      </c>
      <c r="C37">
        <v>7.7200000000000006E-5</v>
      </c>
      <c r="D37">
        <v>3.8999999999999999E-6</v>
      </c>
      <c r="E37">
        <v>7.0300000000000001E-5</v>
      </c>
      <c r="F37">
        <v>3.2180000000000002E-4</v>
      </c>
      <c r="G37">
        <v>2.6889999999999998E-4</v>
      </c>
      <c r="H37">
        <v>2.0680000000000001E-4</v>
      </c>
      <c r="I37">
        <v>9.68E-4</v>
      </c>
      <c r="J37">
        <v>8.8130000000000001E-4</v>
      </c>
      <c r="K37">
        <v>4.7689999999999999E-4</v>
      </c>
      <c r="L37">
        <v>8.298E-4</v>
      </c>
      <c r="M37">
        <v>7.0109999999999997E-4</v>
      </c>
      <c r="N37">
        <v>1.5970000000000001E-4</v>
      </c>
      <c r="O37">
        <v>1.5689999999999999E-4</v>
      </c>
      <c r="P37">
        <v>3.1579999999999998E-4</v>
      </c>
      <c r="Q37">
        <v>3.4699999999999998E-4</v>
      </c>
      <c r="R37">
        <v>1.0451E-3</v>
      </c>
      <c r="S37">
        <v>9.611E-4</v>
      </c>
      <c r="T37">
        <v>3.657E-4</v>
      </c>
      <c r="U37">
        <v>5.1710000000000005E-4</v>
      </c>
      <c r="V37">
        <v>5.7660000000000003E-4</v>
      </c>
      <c r="W37">
        <v>6.6719999999999995E-4</v>
      </c>
      <c r="X37">
        <v>1.5487999999999999E-3</v>
      </c>
      <c r="Y37">
        <v>1.159E-4</v>
      </c>
      <c r="Z37">
        <v>2.006E-4</v>
      </c>
      <c r="AA37">
        <v>7.6190000000000003E-4</v>
      </c>
      <c r="AB37">
        <v>3.3290000000000001E-4</v>
      </c>
      <c r="AC37">
        <v>1.9909999999999999E-4</v>
      </c>
      <c r="AD37">
        <v>2.4600000000000002E-5</v>
      </c>
      <c r="AE37">
        <v>8.8000000000000004E-6</v>
      </c>
      <c r="AF37">
        <v>1.327E-4</v>
      </c>
      <c r="AG37">
        <v>3.4000000000000001E-6</v>
      </c>
      <c r="AH37">
        <v>4.8076000000000004E-3</v>
      </c>
      <c r="AI37">
        <v>9.9999999999999995E-8</v>
      </c>
      <c r="AJ37">
        <v>5.0000000000000004E-6</v>
      </c>
      <c r="AK37">
        <v>0</v>
      </c>
      <c r="AL37">
        <v>2.3099999999999999E-5</v>
      </c>
      <c r="AM37">
        <v>1.84E-5</v>
      </c>
      <c r="AN37">
        <v>2.02E-5</v>
      </c>
      <c r="AO37">
        <v>8.7230000000000001E-4</v>
      </c>
      <c r="AP37">
        <v>4.5150000000000002E-4</v>
      </c>
      <c r="AQ37">
        <v>5.1829999999999997E-4</v>
      </c>
      <c r="AR37">
        <v>3.3731E-3</v>
      </c>
      <c r="AS37">
        <v>2.1752999999999998E-3</v>
      </c>
      <c r="AT37">
        <v>1.2241000000000001E-3</v>
      </c>
      <c r="AU37">
        <v>1.158E-3</v>
      </c>
      <c r="AV37">
        <v>3.7159999999999998E-4</v>
      </c>
      <c r="AW37">
        <v>2.58E-5</v>
      </c>
      <c r="AX37">
        <v>8.6629999999999997E-4</v>
      </c>
      <c r="AY37">
        <v>7.6670000000000004E-4</v>
      </c>
      <c r="AZ37">
        <v>2.173E-3</v>
      </c>
      <c r="BA37">
        <v>1.6616999999999999E-3</v>
      </c>
      <c r="BB37">
        <v>1.8169E-3</v>
      </c>
      <c r="BC37">
        <v>3.189E-4</v>
      </c>
      <c r="BD37">
        <v>2.5303000000000001E-3</v>
      </c>
      <c r="BE37">
        <v>1.5338999999999999E-3</v>
      </c>
      <c r="BF37">
        <v>2.0457000000000001E-3</v>
      </c>
      <c r="BG37">
        <v>1.2204E-3</v>
      </c>
      <c r="BH37">
        <v>1.2891999999999999E-3</v>
      </c>
      <c r="BI37">
        <v>1.9924000000000001E-3</v>
      </c>
      <c r="BJ37">
        <v>5.4940000000000002E-4</v>
      </c>
      <c r="BK37">
        <v>1.36425E-2</v>
      </c>
      <c r="BL37">
        <v>5.7149999999999996E-4</v>
      </c>
      <c r="BM37">
        <v>6.2040000000000001E-4</v>
      </c>
      <c r="BN37">
        <v>5.6910000000000001E-4</v>
      </c>
      <c r="BO37">
        <v>3.926E-4</v>
      </c>
      <c r="BP37">
        <v>8.9300000000000002E-5</v>
      </c>
      <c r="BQ37">
        <v>7.0999999999999998E-6</v>
      </c>
      <c r="BR37">
        <v>4.615E-4</v>
      </c>
      <c r="BS37">
        <v>5.5640000000000004E-3</v>
      </c>
      <c r="BT37">
        <v>2.7339999999999998E-4</v>
      </c>
    </row>
    <row r="38" spans="1:72">
      <c r="A38" t="s">
        <v>342</v>
      </c>
      <c r="B38">
        <v>5.2800000000000004E-4</v>
      </c>
      <c r="C38">
        <v>1.8670000000000001E-4</v>
      </c>
      <c r="D38">
        <v>1.7094700000000001E-2</v>
      </c>
      <c r="E38">
        <v>4.2660000000000002E-4</v>
      </c>
      <c r="F38">
        <v>1.303E-4</v>
      </c>
      <c r="G38">
        <v>1.7539900000000001E-2</v>
      </c>
      <c r="H38">
        <v>1.972E-4</v>
      </c>
      <c r="I38">
        <v>7.8800000000000004E-5</v>
      </c>
      <c r="J38">
        <v>9.7800000000000006E-5</v>
      </c>
      <c r="K38">
        <v>7.3800000000000005E-5</v>
      </c>
      <c r="L38">
        <v>2.6599999999999999E-5</v>
      </c>
      <c r="M38">
        <v>4.6E-5</v>
      </c>
      <c r="N38">
        <v>8.8000000000000004E-6</v>
      </c>
      <c r="O38">
        <v>6.5900000000000003E-5</v>
      </c>
      <c r="P38">
        <v>8.8000000000000004E-6</v>
      </c>
      <c r="Q38">
        <v>1.8899999999999999E-5</v>
      </c>
      <c r="R38">
        <v>4.7800000000000003E-5</v>
      </c>
      <c r="S38">
        <v>4.3699999999999998E-5</v>
      </c>
      <c r="T38">
        <v>4.1100000000000003E-5</v>
      </c>
      <c r="U38">
        <v>1.2559999999999999E-4</v>
      </c>
      <c r="V38">
        <v>1.9899999999999999E-5</v>
      </c>
      <c r="W38">
        <v>1.483E-4</v>
      </c>
      <c r="X38">
        <v>1.728E-4</v>
      </c>
      <c r="Y38">
        <v>1.1390300000000001E-2</v>
      </c>
      <c r="Z38">
        <v>4.0210000000000002E-4</v>
      </c>
      <c r="AA38">
        <v>8.8399999999999994E-5</v>
      </c>
      <c r="AB38">
        <v>2.3799999999999999E-5</v>
      </c>
      <c r="AC38">
        <v>3.15E-5</v>
      </c>
      <c r="AD38">
        <v>2.5199999999999999E-5</v>
      </c>
      <c r="AE38">
        <v>1.1E-5</v>
      </c>
      <c r="AF38">
        <v>1.7799999999999999E-5</v>
      </c>
      <c r="AG38">
        <v>1.8805E-3</v>
      </c>
      <c r="AH38">
        <v>1.0567E-3</v>
      </c>
      <c r="AI38">
        <v>1.3955E-3</v>
      </c>
      <c r="AJ38">
        <v>1.5226E-3</v>
      </c>
      <c r="AK38">
        <v>7.1920000000000003E-4</v>
      </c>
      <c r="AL38">
        <v>1.8599999999999999E-4</v>
      </c>
      <c r="AM38">
        <v>4.3810000000000002E-4</v>
      </c>
      <c r="AN38">
        <v>5.7200000000000001E-5</v>
      </c>
      <c r="AO38">
        <v>5.1000000000000003E-6</v>
      </c>
      <c r="AP38">
        <v>2.7999999999999999E-6</v>
      </c>
      <c r="AQ38">
        <v>5.0000000000000004E-6</v>
      </c>
      <c r="AR38">
        <v>1.08E-5</v>
      </c>
      <c r="AS38">
        <v>1.9400000000000001E-5</v>
      </c>
      <c r="AT38">
        <v>5.4E-6</v>
      </c>
      <c r="AU38">
        <v>5.9999999999999997E-7</v>
      </c>
      <c r="AV38">
        <v>7.9999999999999996E-7</v>
      </c>
      <c r="AW38">
        <v>2.9999999999999999E-7</v>
      </c>
      <c r="AX38">
        <v>2.09E-5</v>
      </c>
      <c r="AY38">
        <v>4.4199999999999997E-5</v>
      </c>
      <c r="AZ38">
        <v>3.5999999999999998E-6</v>
      </c>
      <c r="BA38">
        <v>7.3000000000000004E-6</v>
      </c>
      <c r="BB38">
        <v>1.95E-5</v>
      </c>
      <c r="BC38">
        <v>2.5999999999999998E-5</v>
      </c>
      <c r="BD38">
        <v>9.5199999999999997E-5</v>
      </c>
      <c r="BE38">
        <v>1.5310000000000001E-4</v>
      </c>
      <c r="BF38">
        <v>4.57E-5</v>
      </c>
      <c r="BG38">
        <v>1.5400000000000002E-5</v>
      </c>
      <c r="BH38">
        <v>7.6600000000000005E-5</v>
      </c>
      <c r="BI38">
        <v>6.19E-5</v>
      </c>
      <c r="BJ38">
        <v>3.7599999999999999E-5</v>
      </c>
      <c r="BK38">
        <v>2.0699999999999998E-5</v>
      </c>
      <c r="BL38">
        <v>7.4400000000000006E-5</v>
      </c>
      <c r="BM38">
        <v>5.8699999999999997E-5</v>
      </c>
      <c r="BN38">
        <v>2.8399999999999999E-5</v>
      </c>
      <c r="BO38">
        <v>4.3999999999999999E-5</v>
      </c>
      <c r="BP38">
        <v>3.1809999999999998E-4</v>
      </c>
      <c r="BQ38">
        <v>3.5599999999999998E-5</v>
      </c>
      <c r="BR38">
        <v>2.4707000000000002E-3</v>
      </c>
      <c r="BS38">
        <v>3.4749999999999999E-4</v>
      </c>
      <c r="BT38">
        <v>6.9680000000000002E-3</v>
      </c>
    </row>
    <row r="39" spans="1:72">
      <c r="A39" t="s">
        <v>343</v>
      </c>
      <c r="B39">
        <v>0</v>
      </c>
      <c r="C39">
        <v>7.8059000000000002E-3</v>
      </c>
      <c r="D39">
        <v>9.2E-6</v>
      </c>
      <c r="E39">
        <v>9.7039999999999995E-4</v>
      </c>
      <c r="F39">
        <v>1.6799999999999998E-5</v>
      </c>
      <c r="G39">
        <v>1.51421E-2</v>
      </c>
      <c r="H39">
        <v>1.42E-5</v>
      </c>
      <c r="I39">
        <v>2.7640999999999998E-3</v>
      </c>
      <c r="J39">
        <v>2.5685E-3</v>
      </c>
      <c r="K39">
        <v>1.5449999999999999E-4</v>
      </c>
      <c r="L39">
        <v>5.6799999999999998E-5</v>
      </c>
      <c r="M39">
        <v>1.17E-5</v>
      </c>
      <c r="N39">
        <v>6.9999999999999997E-7</v>
      </c>
      <c r="O39">
        <v>4.1999999999999996E-6</v>
      </c>
      <c r="P39">
        <v>9.7999999999999993E-6</v>
      </c>
      <c r="Q39">
        <v>5.9999999999999997E-7</v>
      </c>
      <c r="R39">
        <v>2.8346000000000001E-3</v>
      </c>
      <c r="S39">
        <v>2.6699999999999998E-4</v>
      </c>
      <c r="T39">
        <v>1.4919999999999999E-4</v>
      </c>
      <c r="U39">
        <v>4.9299999999999995E-4</v>
      </c>
      <c r="V39">
        <v>0</v>
      </c>
      <c r="W39">
        <v>1.1364000000000001E-3</v>
      </c>
      <c r="X39">
        <v>1.7283999999999999E-3</v>
      </c>
      <c r="Y39">
        <v>3.1710000000000001E-4</v>
      </c>
      <c r="Z39">
        <v>4.9700000000000002E-5</v>
      </c>
      <c r="AA39">
        <v>5.6649999999999995E-4</v>
      </c>
      <c r="AB39">
        <v>2.35181E-2</v>
      </c>
      <c r="AC39">
        <v>9.8446000000000002E-3</v>
      </c>
      <c r="AD39">
        <v>4.8700999999999996E-3</v>
      </c>
      <c r="AE39">
        <v>1.23678E-2</v>
      </c>
      <c r="AF39">
        <v>1.3740199999999999E-2</v>
      </c>
      <c r="AG39">
        <v>9.6129599999999996E-2</v>
      </c>
      <c r="AH39">
        <v>1.02142E-2</v>
      </c>
      <c r="AI39">
        <v>0.108043</v>
      </c>
      <c r="AJ39">
        <v>8.9211700000000005E-2</v>
      </c>
      <c r="AK39">
        <v>6.6953000000000004E-3</v>
      </c>
      <c r="AL39">
        <v>6.4729999999999996E-3</v>
      </c>
      <c r="AM39">
        <v>0.14174700000000001</v>
      </c>
      <c r="AN39">
        <v>2.1873400000000001E-2</v>
      </c>
      <c r="AO39">
        <v>7.3999000000000001E-3</v>
      </c>
      <c r="AP39">
        <v>5.2266999999999999E-3</v>
      </c>
      <c r="AQ39">
        <v>2.408E-4</v>
      </c>
      <c r="AR39">
        <v>1.6986399999999999E-2</v>
      </c>
      <c r="AS39">
        <v>7.7329999999999999E-4</v>
      </c>
      <c r="AT39">
        <v>9.1310999999999996E-3</v>
      </c>
      <c r="AU39">
        <v>1.7730999999999999E-3</v>
      </c>
      <c r="AV39">
        <v>0</v>
      </c>
      <c r="AW39">
        <v>0</v>
      </c>
      <c r="AX39">
        <v>0</v>
      </c>
      <c r="AY39">
        <v>6.2100999999999996E-3</v>
      </c>
      <c r="AZ39">
        <v>4.2950000000000002E-3</v>
      </c>
      <c r="BA39">
        <v>1.1371E-3</v>
      </c>
      <c r="BB39">
        <v>6.1485000000000003E-3</v>
      </c>
      <c r="BC39">
        <v>2.22E-4</v>
      </c>
      <c r="BD39">
        <v>4.6188999999999996E-3</v>
      </c>
      <c r="BE39">
        <v>6.4061999999999999E-3</v>
      </c>
      <c r="BF39">
        <v>2.0395999999999999E-3</v>
      </c>
      <c r="BG39">
        <v>2.6813000000000002E-3</v>
      </c>
      <c r="BH39">
        <v>3.9734000000000002E-3</v>
      </c>
      <c r="BI39">
        <v>2.1136000000000002E-3</v>
      </c>
      <c r="BJ39">
        <v>4.5260999999999999E-3</v>
      </c>
      <c r="BK39">
        <v>9.0086999999999997E-3</v>
      </c>
      <c r="BL39">
        <v>2.7585000000000001E-3</v>
      </c>
      <c r="BM39">
        <v>9.6250000000000003E-4</v>
      </c>
      <c r="BN39">
        <v>6.0610000000000004E-4</v>
      </c>
      <c r="BO39">
        <v>2.6944999999999998E-3</v>
      </c>
      <c r="BP39">
        <v>1.7E-6</v>
      </c>
      <c r="BQ39">
        <v>2.5000000000000001E-5</v>
      </c>
      <c r="BR39">
        <v>3.4889000000000001E-3</v>
      </c>
      <c r="BS39">
        <v>3.0039999999999998E-4</v>
      </c>
      <c r="BT39">
        <v>7.6305000000000001E-3</v>
      </c>
    </row>
    <row r="40" spans="1:72">
      <c r="A40" t="s">
        <v>344</v>
      </c>
      <c r="B40">
        <v>2.6386999999999999E-3</v>
      </c>
      <c r="C40">
        <v>0</v>
      </c>
      <c r="D40">
        <v>1.26E-5</v>
      </c>
      <c r="E40">
        <v>1.3316000000000001E-3</v>
      </c>
      <c r="F40">
        <v>0</v>
      </c>
      <c r="G40">
        <v>1.2913E-3</v>
      </c>
      <c r="H40">
        <v>0</v>
      </c>
      <c r="I40">
        <v>3.6009000000000002E-3</v>
      </c>
      <c r="J40">
        <v>2.1916000000000001E-3</v>
      </c>
      <c r="K40">
        <v>1.2662999999999999E-3</v>
      </c>
      <c r="L40">
        <v>2.8481000000000001E-3</v>
      </c>
      <c r="M40">
        <v>1.5009000000000001E-3</v>
      </c>
      <c r="N40">
        <v>8.386E-4</v>
      </c>
      <c r="O40">
        <v>8.9209999999999995E-4</v>
      </c>
      <c r="P40">
        <v>1.7745E-3</v>
      </c>
      <c r="Q40">
        <v>2.212E-3</v>
      </c>
      <c r="R40">
        <v>3.3855000000000001E-3</v>
      </c>
      <c r="S40">
        <v>5.0654000000000003E-3</v>
      </c>
      <c r="T40">
        <v>8.4889999999999998E-4</v>
      </c>
      <c r="U40">
        <v>4.0549999999999996E-3</v>
      </c>
      <c r="V40">
        <v>4.4831999999999997E-3</v>
      </c>
      <c r="W40">
        <v>1.9886999999999999E-3</v>
      </c>
      <c r="X40">
        <v>5.2246999999999997E-3</v>
      </c>
      <c r="Y40">
        <v>5.2309999999999998E-4</v>
      </c>
      <c r="Z40">
        <v>8.5110000000000003E-4</v>
      </c>
      <c r="AA40">
        <v>2.0368999999999999E-3</v>
      </c>
      <c r="AB40">
        <v>1.25361E-2</v>
      </c>
      <c r="AC40">
        <v>1.45238E-2</v>
      </c>
      <c r="AD40">
        <v>3.5582299999999997E-2</v>
      </c>
      <c r="AE40">
        <v>5.3204099999999997E-2</v>
      </c>
      <c r="AF40">
        <v>1.85314E-2</v>
      </c>
      <c r="AG40">
        <v>6.1199999999999997E-5</v>
      </c>
      <c r="AH40">
        <v>1.5999999999999999E-5</v>
      </c>
      <c r="AI40">
        <v>8.3502999999999997E-3</v>
      </c>
      <c r="AJ40">
        <v>1.4264000000000001E-2</v>
      </c>
      <c r="AK40">
        <v>1.2783E-3</v>
      </c>
      <c r="AL40">
        <v>1.048E-4</v>
      </c>
      <c r="AM40">
        <v>1.7468600000000001E-2</v>
      </c>
      <c r="AN40">
        <v>5.0931499999999998E-2</v>
      </c>
      <c r="AO40">
        <v>1.5692E-3</v>
      </c>
      <c r="AP40">
        <v>9.9170000000000009E-4</v>
      </c>
      <c r="AQ40">
        <v>3.3599999999999998E-4</v>
      </c>
      <c r="AR40">
        <v>3.4710000000000001E-3</v>
      </c>
      <c r="AS40">
        <v>0</v>
      </c>
      <c r="AT40">
        <v>1.4648E-3</v>
      </c>
      <c r="AU40">
        <v>2.7320000000000003E-4</v>
      </c>
      <c r="AV40">
        <v>0</v>
      </c>
      <c r="AW40">
        <v>1.3E-6</v>
      </c>
      <c r="AX40">
        <v>1.076E-4</v>
      </c>
      <c r="AY40">
        <v>1.0383E-3</v>
      </c>
      <c r="AZ40">
        <v>8.3500000000000002E-4</v>
      </c>
      <c r="BA40">
        <v>2.2809999999999999E-4</v>
      </c>
      <c r="BB40">
        <v>8.7379999999999999E-4</v>
      </c>
      <c r="BC40">
        <v>1.6900000000000001E-5</v>
      </c>
      <c r="BD40">
        <v>1.6132E-3</v>
      </c>
      <c r="BE40">
        <v>9.4339999999999995E-4</v>
      </c>
      <c r="BF40">
        <v>2.4130000000000001E-4</v>
      </c>
      <c r="BG40">
        <v>6.2239999999999995E-4</v>
      </c>
      <c r="BH40">
        <v>1.0119E-3</v>
      </c>
      <c r="BI40">
        <v>5.9999999999999995E-4</v>
      </c>
      <c r="BJ40">
        <v>1.0177000000000001E-3</v>
      </c>
      <c r="BK40">
        <v>1.5039999999999999E-3</v>
      </c>
      <c r="BL40">
        <v>6.7869999999999996E-4</v>
      </c>
      <c r="BM40">
        <v>1.0034E-3</v>
      </c>
      <c r="BN40">
        <v>1.8358000000000001E-3</v>
      </c>
      <c r="BO40">
        <v>6.7949999999999998E-4</v>
      </c>
      <c r="BP40">
        <v>5.6030000000000001E-4</v>
      </c>
      <c r="BQ40">
        <v>2.2660000000000001E-4</v>
      </c>
      <c r="BR40">
        <v>0</v>
      </c>
      <c r="BS40">
        <v>1.4413E-3</v>
      </c>
      <c r="BT40">
        <v>6.4300000000000002E-4</v>
      </c>
    </row>
    <row r="41" spans="1:72">
      <c r="A41" t="s">
        <v>345</v>
      </c>
      <c r="B41">
        <v>1.3640000000000001E-4</v>
      </c>
      <c r="C41">
        <v>4.0000000000000003E-5</v>
      </c>
      <c r="D41">
        <v>1.228E-4</v>
      </c>
      <c r="E41">
        <v>5.2000000000000002E-6</v>
      </c>
      <c r="F41">
        <v>1.8600000000000001E-5</v>
      </c>
      <c r="G41">
        <v>2.5000000000000001E-4</v>
      </c>
      <c r="H41">
        <v>1.4779999999999999E-4</v>
      </c>
      <c r="I41">
        <v>6.5300000000000002E-5</v>
      </c>
      <c r="J41">
        <v>6.5699999999999998E-5</v>
      </c>
      <c r="K41">
        <v>4.8600000000000002E-5</v>
      </c>
      <c r="L41">
        <v>2.8689999999999998E-4</v>
      </c>
      <c r="M41">
        <v>1.2960000000000001E-4</v>
      </c>
      <c r="N41">
        <v>2.243E-4</v>
      </c>
      <c r="O41">
        <v>6.3299999999999994E-5</v>
      </c>
      <c r="P41">
        <v>7.1799999999999997E-5</v>
      </c>
      <c r="Q41">
        <v>3.991E-4</v>
      </c>
      <c r="R41">
        <v>1.6090000000000001E-4</v>
      </c>
      <c r="S41">
        <v>2.3250000000000001E-4</v>
      </c>
      <c r="T41">
        <v>2.6699999999999998E-5</v>
      </c>
      <c r="U41">
        <v>1.1790000000000001E-4</v>
      </c>
      <c r="V41">
        <v>2.2389999999999999E-4</v>
      </c>
      <c r="W41">
        <v>2.5400000000000001E-5</v>
      </c>
      <c r="X41">
        <v>6.5740000000000004E-4</v>
      </c>
      <c r="Y41">
        <v>1.2500000000000001E-5</v>
      </c>
      <c r="Z41">
        <v>4.9200000000000003E-5</v>
      </c>
      <c r="AA41">
        <v>6.7500000000000001E-5</v>
      </c>
      <c r="AB41">
        <v>4.8970000000000003E-4</v>
      </c>
      <c r="AC41">
        <v>4.1740000000000001E-4</v>
      </c>
      <c r="AD41">
        <v>1.238E-4</v>
      </c>
      <c r="AE41">
        <v>1.2999999999999999E-4</v>
      </c>
      <c r="AF41">
        <v>4.7879999999999998E-4</v>
      </c>
      <c r="AG41">
        <v>6.6600000000000006E-5</v>
      </c>
      <c r="AH41">
        <v>6.8690000000000005E-4</v>
      </c>
      <c r="AI41">
        <v>0</v>
      </c>
      <c r="AJ41">
        <v>4.7599999999999998E-5</v>
      </c>
      <c r="AK41">
        <v>7.7600000000000002E-5</v>
      </c>
      <c r="AL41">
        <v>7.9999999999999996E-6</v>
      </c>
      <c r="AM41">
        <v>1.705E-4</v>
      </c>
      <c r="AN41">
        <v>3.6319999999999999E-4</v>
      </c>
      <c r="AO41">
        <v>0.14527100000000001</v>
      </c>
      <c r="AP41">
        <v>3.48E-4</v>
      </c>
      <c r="AQ41">
        <v>4.2089999999999999E-4</v>
      </c>
      <c r="AR41">
        <v>4.5224000000000002E-3</v>
      </c>
      <c r="AS41">
        <v>3.3540000000000002E-4</v>
      </c>
      <c r="AT41">
        <v>1.1084000000000001E-3</v>
      </c>
      <c r="AU41">
        <v>2.429E-4</v>
      </c>
      <c r="AV41">
        <v>7.4800000000000002E-5</v>
      </c>
      <c r="AW41">
        <v>1.3999999999999999E-6</v>
      </c>
      <c r="AX41">
        <v>2.3589999999999999E-4</v>
      </c>
      <c r="AY41">
        <v>8.5159999999999999E-4</v>
      </c>
      <c r="AZ41">
        <v>2.6676E-3</v>
      </c>
      <c r="BA41">
        <v>1.0307000000000001E-3</v>
      </c>
      <c r="BB41">
        <v>3.1120000000000002E-3</v>
      </c>
      <c r="BC41">
        <v>3.2127000000000002E-3</v>
      </c>
      <c r="BD41">
        <v>1.9478E-3</v>
      </c>
      <c r="BE41">
        <v>8.5000000000000006E-5</v>
      </c>
      <c r="BF41">
        <v>2.1256000000000001E-3</v>
      </c>
      <c r="BG41">
        <v>1.3016E-3</v>
      </c>
      <c r="BH41">
        <v>8.878E-4</v>
      </c>
      <c r="BI41">
        <v>4.0440000000000002E-4</v>
      </c>
      <c r="BJ41">
        <v>2.0309999999999998E-3</v>
      </c>
      <c r="BK41">
        <v>2.5080000000000002E-4</v>
      </c>
      <c r="BL41">
        <v>2.654E-4</v>
      </c>
      <c r="BM41">
        <v>3.637E-4</v>
      </c>
      <c r="BN41">
        <v>7.0699999999999997E-5</v>
      </c>
      <c r="BO41">
        <v>1.1616E-3</v>
      </c>
      <c r="BP41">
        <v>1.3473000000000001E-3</v>
      </c>
      <c r="BQ41">
        <v>2.2193999999999998E-3</v>
      </c>
      <c r="BR41">
        <v>1.15575E-2</v>
      </c>
      <c r="BS41">
        <v>3.5330000000000001E-3</v>
      </c>
      <c r="BT41">
        <v>2.721E-4</v>
      </c>
    </row>
    <row r="42" spans="1:72">
      <c r="A42" t="s">
        <v>346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3.4900000000000001E-5</v>
      </c>
      <c r="AC42">
        <v>1.3594E-3</v>
      </c>
      <c r="AD42">
        <v>9.6259999999999998E-4</v>
      </c>
      <c r="AE42">
        <v>4.9999999999999998E-7</v>
      </c>
      <c r="AF42">
        <v>1.3E-6</v>
      </c>
      <c r="AG42">
        <v>8.6199999999999995E-5</v>
      </c>
      <c r="AH42">
        <v>0</v>
      </c>
      <c r="AI42">
        <v>1.5E-6</v>
      </c>
      <c r="AJ42">
        <v>1.5999999999999999E-6</v>
      </c>
      <c r="AK42">
        <v>0</v>
      </c>
      <c r="AL42">
        <v>0</v>
      </c>
      <c r="AM42">
        <v>2.34E-5</v>
      </c>
      <c r="AN42">
        <v>3.8E-6</v>
      </c>
      <c r="AO42">
        <v>2.5230000000000001E-4</v>
      </c>
      <c r="AP42">
        <v>0.100804</v>
      </c>
      <c r="AQ42">
        <v>5.6585400000000001E-2</v>
      </c>
      <c r="AR42">
        <v>3.68E-5</v>
      </c>
      <c r="AS42">
        <v>9.7000000000000003E-6</v>
      </c>
      <c r="AT42">
        <v>1.38E-5</v>
      </c>
      <c r="AU42">
        <v>6.9999999999999997E-7</v>
      </c>
      <c r="AV42">
        <v>0</v>
      </c>
      <c r="AW42">
        <v>9.9999999999999995E-8</v>
      </c>
      <c r="AX42">
        <v>2.6699999999999998E-5</v>
      </c>
      <c r="AY42">
        <v>6.1999999999999999E-6</v>
      </c>
      <c r="AZ42">
        <v>2.6800000000000001E-5</v>
      </c>
      <c r="BA42">
        <v>2.6100000000000001E-5</v>
      </c>
      <c r="BB42">
        <v>1.0122E-3</v>
      </c>
      <c r="BC42">
        <v>3.7839999999999998E-4</v>
      </c>
      <c r="BD42">
        <v>6.1299999999999999E-5</v>
      </c>
      <c r="BE42">
        <v>0</v>
      </c>
      <c r="BF42">
        <v>2.2404E-3</v>
      </c>
      <c r="BG42">
        <v>2.9099999999999999E-5</v>
      </c>
      <c r="BH42">
        <v>1.45E-5</v>
      </c>
      <c r="BI42">
        <v>5.4704000000000003E-3</v>
      </c>
      <c r="BJ42">
        <v>3.3084999999999998E-3</v>
      </c>
      <c r="BK42">
        <v>3.6960000000000001E-3</v>
      </c>
      <c r="BL42">
        <v>3.4499999999999998E-4</v>
      </c>
      <c r="BM42">
        <v>9.944000000000001E-4</v>
      </c>
      <c r="BN42">
        <v>9.4479999999999998E-4</v>
      </c>
      <c r="BO42">
        <v>6.2779999999999997E-4</v>
      </c>
      <c r="BP42">
        <v>1.7296E-3</v>
      </c>
      <c r="BQ42">
        <v>3.7809999999999997E-4</v>
      </c>
      <c r="BR42">
        <v>2.1240000000000001E-4</v>
      </c>
      <c r="BS42">
        <v>7.7600000000000002E-5</v>
      </c>
      <c r="BT42">
        <v>0</v>
      </c>
    </row>
    <row r="43" spans="1:72">
      <c r="A43" t="s">
        <v>347</v>
      </c>
      <c r="B43">
        <v>1.1811E-3</v>
      </c>
      <c r="C43">
        <v>1.817E-4</v>
      </c>
      <c r="D43">
        <v>8.9400000000000005E-4</v>
      </c>
      <c r="E43">
        <v>1.16E-3</v>
      </c>
      <c r="F43">
        <v>2.3533E-3</v>
      </c>
      <c r="G43">
        <v>8.1930000000000002E-4</v>
      </c>
      <c r="H43">
        <v>2.8685E-3</v>
      </c>
      <c r="I43">
        <v>2.81E-3</v>
      </c>
      <c r="J43">
        <v>2.6725E-3</v>
      </c>
      <c r="K43">
        <v>1.1596E-3</v>
      </c>
      <c r="L43">
        <v>2.8383000000000002E-3</v>
      </c>
      <c r="M43">
        <v>2.5379999999999999E-3</v>
      </c>
      <c r="N43">
        <v>2.032E-3</v>
      </c>
      <c r="O43">
        <v>1.2945000000000001E-3</v>
      </c>
      <c r="P43">
        <v>1.0368E-3</v>
      </c>
      <c r="Q43">
        <v>2.4547000000000002E-3</v>
      </c>
      <c r="R43">
        <v>6.6391000000000002E-3</v>
      </c>
      <c r="S43">
        <v>3.3793999999999999E-3</v>
      </c>
      <c r="T43">
        <v>1.1814E-3</v>
      </c>
      <c r="U43">
        <v>2.8934E-3</v>
      </c>
      <c r="V43">
        <v>4.2653999999999999E-3</v>
      </c>
      <c r="W43">
        <v>2.1689999999999999E-3</v>
      </c>
      <c r="X43">
        <v>4.3187E-3</v>
      </c>
      <c r="Y43">
        <v>5.9329999999999995E-4</v>
      </c>
      <c r="Z43">
        <v>9.6279999999999998E-4</v>
      </c>
      <c r="AA43">
        <v>2.2640999999999998E-3</v>
      </c>
      <c r="AB43">
        <v>9.1532999999999996E-3</v>
      </c>
      <c r="AC43">
        <v>1.0896299999999999E-2</v>
      </c>
      <c r="AD43">
        <v>4.3121000000000001E-3</v>
      </c>
      <c r="AE43">
        <v>2.7277E-3</v>
      </c>
      <c r="AF43">
        <v>9.9681000000000006E-3</v>
      </c>
      <c r="AG43">
        <v>3.0531E-3</v>
      </c>
      <c r="AH43">
        <v>4.0210000000000002E-4</v>
      </c>
      <c r="AI43">
        <v>1.08985E-2</v>
      </c>
      <c r="AJ43">
        <v>3.6389E-3</v>
      </c>
      <c r="AK43">
        <v>9.8563999999999995E-3</v>
      </c>
      <c r="AL43">
        <v>1.7209E-3</v>
      </c>
      <c r="AM43">
        <v>3.5235000000000002E-3</v>
      </c>
      <c r="AN43">
        <v>9.0982000000000007E-3</v>
      </c>
      <c r="AO43">
        <v>3.9375E-3</v>
      </c>
      <c r="AP43">
        <v>7.4215000000000001E-3</v>
      </c>
      <c r="AQ43">
        <v>0.14735999999999999</v>
      </c>
      <c r="AR43">
        <v>1.9639799999999999E-2</v>
      </c>
      <c r="AS43">
        <v>4.6544000000000004E-3</v>
      </c>
      <c r="AT43">
        <v>1.3514200000000001E-2</v>
      </c>
      <c r="AU43">
        <v>3.3411999999999999E-3</v>
      </c>
      <c r="AV43">
        <v>5.5979999999999995E-4</v>
      </c>
      <c r="AW43">
        <v>1.95E-5</v>
      </c>
      <c r="AX43">
        <v>1.6408200000000001E-2</v>
      </c>
      <c r="AY43">
        <v>7.8510000000000003E-3</v>
      </c>
      <c r="AZ43">
        <v>1.45541E-2</v>
      </c>
      <c r="BA43">
        <v>8.9002000000000005E-3</v>
      </c>
      <c r="BB43">
        <v>7.1792000000000002E-3</v>
      </c>
      <c r="BC43">
        <v>1.48273E-2</v>
      </c>
      <c r="BD43">
        <v>1.31959E-2</v>
      </c>
      <c r="BE43">
        <v>4.6394000000000001E-3</v>
      </c>
      <c r="BF43">
        <v>1.00435E-2</v>
      </c>
      <c r="BG43">
        <v>8.3242999999999998E-3</v>
      </c>
      <c r="BH43">
        <v>7.8597000000000007E-3</v>
      </c>
      <c r="BI43">
        <v>6.1200999999999998E-3</v>
      </c>
      <c r="BJ43">
        <v>8.5518E-3</v>
      </c>
      <c r="BK43">
        <v>6.0882000000000002E-3</v>
      </c>
      <c r="BL43">
        <v>4.1643000000000001E-3</v>
      </c>
      <c r="BM43">
        <v>5.9579000000000003E-3</v>
      </c>
      <c r="BN43">
        <v>3.5382E-3</v>
      </c>
      <c r="BO43">
        <v>6.7530999999999997E-3</v>
      </c>
      <c r="BP43">
        <v>5.5201E-3</v>
      </c>
      <c r="BQ43">
        <v>4.9973999999999999E-3</v>
      </c>
      <c r="BR43">
        <v>1.12517E-2</v>
      </c>
      <c r="BS43">
        <v>1.2940999999999999E-2</v>
      </c>
      <c r="BT43">
        <v>5.0239999999999996E-4</v>
      </c>
    </row>
    <row r="44" spans="1:72">
      <c r="A44" t="s">
        <v>348</v>
      </c>
      <c r="B44">
        <v>1.9999999999999999E-7</v>
      </c>
      <c r="C44">
        <v>1.56E-5</v>
      </c>
      <c r="D44">
        <v>8.2950000000000005E-4</v>
      </c>
      <c r="E44">
        <v>9.8999999999999994E-5</v>
      </c>
      <c r="F44">
        <v>1.3980000000000001E-4</v>
      </c>
      <c r="G44">
        <v>2.4026999999999998E-3</v>
      </c>
      <c r="H44">
        <v>4.8970000000000003E-4</v>
      </c>
      <c r="I44">
        <v>6.8041000000000004E-3</v>
      </c>
      <c r="J44">
        <v>5.5212999999999998E-3</v>
      </c>
      <c r="K44">
        <v>2.6746000000000001E-3</v>
      </c>
      <c r="L44">
        <v>4.6286000000000001E-3</v>
      </c>
      <c r="M44">
        <v>4.4394999999999999E-3</v>
      </c>
      <c r="N44">
        <v>1.1701000000000001E-3</v>
      </c>
      <c r="O44">
        <v>1.6612E-3</v>
      </c>
      <c r="P44">
        <v>1.6129E-3</v>
      </c>
      <c r="Q44">
        <v>5.4349999999999997E-3</v>
      </c>
      <c r="R44">
        <v>6.9454E-3</v>
      </c>
      <c r="S44">
        <v>5.1403999999999998E-3</v>
      </c>
      <c r="T44">
        <v>1.8974E-3</v>
      </c>
      <c r="U44">
        <v>4.4333000000000003E-3</v>
      </c>
      <c r="V44">
        <v>6.3249999999999999E-3</v>
      </c>
      <c r="W44">
        <v>4.5363000000000001E-3</v>
      </c>
      <c r="X44">
        <v>4.2315E-3</v>
      </c>
      <c r="Y44">
        <v>3.6959999999999998E-4</v>
      </c>
      <c r="Z44">
        <v>8.4659999999999998E-4</v>
      </c>
      <c r="AA44">
        <v>3.4819E-3</v>
      </c>
      <c r="AB44">
        <v>2.1340999999999999E-3</v>
      </c>
      <c r="AC44">
        <v>6.8545999999999998E-3</v>
      </c>
      <c r="AD44">
        <v>4.7394000000000004E-3</v>
      </c>
      <c r="AE44">
        <v>3.4144000000000002E-3</v>
      </c>
      <c r="AF44">
        <v>5.9912000000000003E-3</v>
      </c>
      <c r="AG44">
        <v>3.3257E-3</v>
      </c>
      <c r="AH44">
        <v>2.0999999999999999E-5</v>
      </c>
      <c r="AI44">
        <v>8.6999999999999997E-6</v>
      </c>
      <c r="AJ44">
        <v>8.0699999999999996E-5</v>
      </c>
      <c r="AK44">
        <v>7.3939999999999997E-4</v>
      </c>
      <c r="AL44">
        <v>9.0729999999999999E-4</v>
      </c>
      <c r="AM44">
        <v>4.4680000000000002E-4</v>
      </c>
      <c r="AN44">
        <v>4.8309999999999998E-4</v>
      </c>
      <c r="AO44">
        <v>7.1548999999999996E-3</v>
      </c>
      <c r="AP44">
        <v>2.1023000000000001E-3</v>
      </c>
      <c r="AQ44">
        <v>2.9721000000000001E-3</v>
      </c>
      <c r="AR44">
        <v>2.3245499999999999E-2</v>
      </c>
      <c r="AS44">
        <v>3.7835999999999998E-3</v>
      </c>
      <c r="AT44">
        <v>4.0139099999999997E-2</v>
      </c>
      <c r="AU44">
        <v>2.0769E-3</v>
      </c>
      <c r="AV44">
        <v>2.3525E-3</v>
      </c>
      <c r="AW44">
        <v>1.5999999999999999E-6</v>
      </c>
      <c r="AX44">
        <v>1.1417E-3</v>
      </c>
      <c r="AY44">
        <v>4.3067000000000001E-3</v>
      </c>
      <c r="AZ44">
        <v>7.4958999999999998E-3</v>
      </c>
      <c r="BA44">
        <v>2.9895E-3</v>
      </c>
      <c r="BB44">
        <v>5.5240000000000003E-3</v>
      </c>
      <c r="BC44">
        <v>1.5101699999999999E-2</v>
      </c>
      <c r="BD44">
        <v>1.3121300000000001E-2</v>
      </c>
      <c r="BE44">
        <v>5.3537000000000003E-3</v>
      </c>
      <c r="BF44">
        <v>5.1444999999999998E-3</v>
      </c>
      <c r="BG44">
        <v>1.286E-3</v>
      </c>
      <c r="BH44">
        <v>3.7220999999999999E-3</v>
      </c>
      <c r="BI44">
        <v>1.0411000000000001E-3</v>
      </c>
      <c r="BJ44">
        <v>1.7390999999999999E-3</v>
      </c>
      <c r="BK44">
        <v>2.9902000000000001E-3</v>
      </c>
      <c r="BL44">
        <v>2.2797999999999998E-3</v>
      </c>
      <c r="BM44">
        <v>1.8573999999999999E-3</v>
      </c>
      <c r="BN44">
        <v>2.7401999999999999E-3</v>
      </c>
      <c r="BO44">
        <v>4.1694999999999996E-3</v>
      </c>
      <c r="BP44">
        <v>3.6573999999999999E-3</v>
      </c>
      <c r="BQ44">
        <v>3.6823099999999998E-2</v>
      </c>
      <c r="BR44">
        <v>2.2146099999999998E-2</v>
      </c>
      <c r="BS44">
        <v>6.4488999999999996E-3</v>
      </c>
      <c r="BT44">
        <v>4.8322E-3</v>
      </c>
    </row>
    <row r="45" spans="1:72">
      <c r="A45" t="s">
        <v>349</v>
      </c>
      <c r="B45">
        <v>1.3607299999999999E-2</v>
      </c>
      <c r="C45">
        <v>2.6289999999999998E-3</v>
      </c>
      <c r="D45">
        <v>3.1673000000000001E-3</v>
      </c>
      <c r="E45">
        <v>4.4454000000000004E-3</v>
      </c>
      <c r="F45">
        <v>5.2376000000000002E-3</v>
      </c>
      <c r="G45">
        <v>1.4457299999999999E-2</v>
      </c>
      <c r="H45">
        <v>3.2690000000000002E-3</v>
      </c>
      <c r="I45">
        <v>4.6151999999999999E-3</v>
      </c>
      <c r="J45">
        <v>7.1297000000000001E-3</v>
      </c>
      <c r="K45">
        <v>4.4872999999999996E-3</v>
      </c>
      <c r="L45">
        <v>5.2475000000000004E-3</v>
      </c>
      <c r="M45">
        <v>3.8092E-3</v>
      </c>
      <c r="N45">
        <v>8.5979999999999997E-4</v>
      </c>
      <c r="O45">
        <v>2.1768E-3</v>
      </c>
      <c r="P45">
        <v>1.9840000000000001E-3</v>
      </c>
      <c r="Q45">
        <v>2.1695E-3</v>
      </c>
      <c r="R45">
        <v>6.3870000000000003E-3</v>
      </c>
      <c r="S45">
        <v>5.3041E-3</v>
      </c>
      <c r="T45">
        <v>3.7253999999999998E-3</v>
      </c>
      <c r="U45">
        <v>6.8932000000000004E-3</v>
      </c>
      <c r="V45">
        <v>8.1984999999999992E-3</v>
      </c>
      <c r="W45">
        <v>2.9665E-3</v>
      </c>
      <c r="X45">
        <v>4.8409000000000004E-3</v>
      </c>
      <c r="Y45">
        <v>8.5590000000000004E-4</v>
      </c>
      <c r="Z45">
        <v>1.3136000000000001E-3</v>
      </c>
      <c r="AA45">
        <v>6.2097000000000003E-3</v>
      </c>
      <c r="AB45">
        <v>9.3986E-3</v>
      </c>
      <c r="AC45">
        <v>1.07723E-2</v>
      </c>
      <c r="AD45">
        <v>1.0977900000000001E-2</v>
      </c>
      <c r="AE45">
        <v>3.3319000000000001E-3</v>
      </c>
      <c r="AF45">
        <v>1.34035E-2</v>
      </c>
      <c r="AG45">
        <v>4.1536000000000003E-3</v>
      </c>
      <c r="AH45">
        <v>2.29748E-2</v>
      </c>
      <c r="AI45">
        <v>2.6397999999999999E-3</v>
      </c>
      <c r="AJ45">
        <v>7.3369000000000004E-3</v>
      </c>
      <c r="AK45">
        <v>1.52744E-2</v>
      </c>
      <c r="AL45">
        <v>2.8305000000000001E-3</v>
      </c>
      <c r="AM45">
        <v>2.7331999999999999E-3</v>
      </c>
      <c r="AN45">
        <v>4.1057000000000003E-3</v>
      </c>
      <c r="AO45">
        <v>5.9820000000000003E-3</v>
      </c>
      <c r="AP45">
        <v>4.8355000000000004E-3</v>
      </c>
      <c r="AQ45">
        <v>3.7964000000000001E-3</v>
      </c>
      <c r="AR45">
        <v>6.8523000000000004E-3</v>
      </c>
      <c r="AS45">
        <v>8.4456400000000001E-2</v>
      </c>
      <c r="AT45">
        <v>4.2313900000000002E-2</v>
      </c>
      <c r="AU45">
        <v>1.3179400000000001E-2</v>
      </c>
      <c r="AV45">
        <v>1.1401700000000001E-2</v>
      </c>
      <c r="AW45">
        <v>1.53743E-2</v>
      </c>
      <c r="AX45">
        <v>1.5657299999999999E-2</v>
      </c>
      <c r="AY45">
        <v>4.24538E-2</v>
      </c>
      <c r="AZ45">
        <v>1.12906E-2</v>
      </c>
      <c r="BA45">
        <v>6.6305000000000001E-3</v>
      </c>
      <c r="BB45">
        <v>1.17492E-2</v>
      </c>
      <c r="BC45">
        <v>2.3772499999999998E-2</v>
      </c>
      <c r="BD45">
        <v>8.5153E-3</v>
      </c>
      <c r="BE45">
        <v>3.1638999999999999E-3</v>
      </c>
      <c r="BF45">
        <v>5.6446999999999999E-3</v>
      </c>
      <c r="BG45">
        <v>7.6873000000000002E-3</v>
      </c>
      <c r="BH45">
        <v>3.2894999999999999E-3</v>
      </c>
      <c r="BI45">
        <v>9.5604000000000001E-3</v>
      </c>
      <c r="BJ45">
        <v>4.3299000000000002E-3</v>
      </c>
      <c r="BK45">
        <v>4.2748999999999999E-3</v>
      </c>
      <c r="BL45">
        <v>1.3103E-2</v>
      </c>
      <c r="BM45">
        <v>9.5849999999999998E-3</v>
      </c>
      <c r="BN45">
        <v>4.8452E-3</v>
      </c>
      <c r="BO45">
        <v>8.5953000000000002E-3</v>
      </c>
      <c r="BP45">
        <v>0</v>
      </c>
      <c r="BQ45">
        <v>1.11E-4</v>
      </c>
      <c r="BR45">
        <v>3.6520700000000003E-2</v>
      </c>
      <c r="BS45">
        <v>4.6480000000000002E-3</v>
      </c>
      <c r="BT45">
        <v>2.99314E-2</v>
      </c>
    </row>
    <row r="46" spans="1:72">
      <c r="A46" t="s">
        <v>350</v>
      </c>
      <c r="B46">
        <v>5.0339999999999998E-4</v>
      </c>
      <c r="C46">
        <v>2.2024000000000002E-3</v>
      </c>
      <c r="D46">
        <v>6.579E-4</v>
      </c>
      <c r="E46">
        <v>6.6982999999999999E-3</v>
      </c>
      <c r="F46">
        <v>9.7786000000000001E-3</v>
      </c>
      <c r="G46">
        <v>2.1275999999999999E-3</v>
      </c>
      <c r="H46">
        <v>1.6858000000000001E-3</v>
      </c>
      <c r="I46">
        <v>5.2170000000000005E-4</v>
      </c>
      <c r="J46">
        <v>1.2569E-3</v>
      </c>
      <c r="K46">
        <v>3.0996000000000001E-3</v>
      </c>
      <c r="L46">
        <v>2.9765999999999998E-3</v>
      </c>
      <c r="M46">
        <v>2.5127999999999999E-3</v>
      </c>
      <c r="N46">
        <v>4.3159999999999997E-4</v>
      </c>
      <c r="O46">
        <v>1.0302E-3</v>
      </c>
      <c r="P46">
        <v>1.3935E-3</v>
      </c>
      <c r="Q46">
        <v>1.6988999999999999E-3</v>
      </c>
      <c r="R46">
        <v>3.8297000000000001E-3</v>
      </c>
      <c r="S46">
        <v>3.0148000000000002E-3</v>
      </c>
      <c r="T46">
        <v>5.1259999999999999E-4</v>
      </c>
      <c r="U46">
        <v>8.0190000000000003E-4</v>
      </c>
      <c r="V46">
        <v>1.0359E-3</v>
      </c>
      <c r="W46">
        <v>3.2059999999999999E-4</v>
      </c>
      <c r="X46">
        <v>1.5318E-3</v>
      </c>
      <c r="Y46">
        <v>1.6789999999999999E-4</v>
      </c>
      <c r="Z46">
        <v>1.403E-4</v>
      </c>
      <c r="AA46">
        <v>9.588E-4</v>
      </c>
      <c r="AB46">
        <v>1.5169000000000001E-3</v>
      </c>
      <c r="AC46">
        <v>1.5732999999999999E-3</v>
      </c>
      <c r="AD46">
        <v>1.7217000000000001E-3</v>
      </c>
      <c r="AE46">
        <v>2.366E-4</v>
      </c>
      <c r="AF46">
        <v>1.9170999999999999E-3</v>
      </c>
      <c r="AG46">
        <v>1.5279E-3</v>
      </c>
      <c r="AH46">
        <v>2.5390900000000001E-2</v>
      </c>
      <c r="AI46">
        <v>9.5627000000000004E-3</v>
      </c>
      <c r="AJ46">
        <v>2.2136999999999999E-3</v>
      </c>
      <c r="AK46">
        <v>2.1676999999999998E-3</v>
      </c>
      <c r="AL46">
        <v>1.3974E-3</v>
      </c>
      <c r="AM46">
        <v>8.4279999999999999E-4</v>
      </c>
      <c r="AN46">
        <v>8.6720000000000005E-4</v>
      </c>
      <c r="AO46">
        <v>1.6509000000000001E-3</v>
      </c>
      <c r="AP46">
        <v>1.0127999999999999E-3</v>
      </c>
      <c r="AQ46">
        <v>5.9389999999999996E-4</v>
      </c>
      <c r="AR46">
        <v>1.0873E-3</v>
      </c>
      <c r="AS46">
        <v>6.0551199999999999E-2</v>
      </c>
      <c r="AT46">
        <v>7.5534900000000002E-2</v>
      </c>
      <c r="AU46">
        <v>4.4694000000000001E-3</v>
      </c>
      <c r="AV46">
        <v>0.663887</v>
      </c>
      <c r="AW46">
        <v>2.1699999999999999E-5</v>
      </c>
      <c r="AX46">
        <v>2.3946000000000002E-3</v>
      </c>
      <c r="AY46">
        <v>3.5517999999999999E-3</v>
      </c>
      <c r="AZ46">
        <v>4.9205999999999998E-3</v>
      </c>
      <c r="BA46">
        <v>1.1722E-3</v>
      </c>
      <c r="BB46">
        <v>2.4436000000000002E-3</v>
      </c>
      <c r="BC46">
        <v>1.0740400000000001E-2</v>
      </c>
      <c r="BD46">
        <v>3.0271E-3</v>
      </c>
      <c r="BE46">
        <v>7.9000000000000001E-4</v>
      </c>
      <c r="BF46">
        <v>1.6046000000000001E-3</v>
      </c>
      <c r="BG46">
        <v>2.5658999999999999E-3</v>
      </c>
      <c r="BH46">
        <v>1.8335299999999999E-2</v>
      </c>
      <c r="BI46">
        <v>3.8324000000000001E-3</v>
      </c>
      <c r="BJ46">
        <v>1.33744E-2</v>
      </c>
      <c r="BK46">
        <v>1.7918000000000001E-3</v>
      </c>
      <c r="BL46">
        <v>1.5116000000000001E-3</v>
      </c>
      <c r="BM46">
        <v>1.7792000000000001E-3</v>
      </c>
      <c r="BN46">
        <v>4.0109999999999998E-3</v>
      </c>
      <c r="BO46">
        <v>2.45563E-2</v>
      </c>
      <c r="BP46">
        <v>0</v>
      </c>
      <c r="BQ46">
        <v>1.3999999999999999E-6</v>
      </c>
      <c r="BR46">
        <v>1.1492E-3</v>
      </c>
      <c r="BS46">
        <v>3.1928E-3</v>
      </c>
      <c r="BT46">
        <v>1.4023600000000001E-2</v>
      </c>
    </row>
    <row r="47" spans="1:72">
      <c r="A47" t="s">
        <v>351</v>
      </c>
      <c r="B47">
        <v>1.5554800000000001E-2</v>
      </c>
      <c r="C47">
        <v>3.5595000000000002E-3</v>
      </c>
      <c r="D47">
        <v>3.3411000000000001E-3</v>
      </c>
      <c r="E47">
        <v>5.9179000000000002E-3</v>
      </c>
      <c r="F47">
        <v>4.8678000000000003E-3</v>
      </c>
      <c r="G47">
        <v>6.8579999999999997E-4</v>
      </c>
      <c r="H47">
        <v>6.7399999999999998E-5</v>
      </c>
      <c r="I47">
        <v>2.4250000000000001E-3</v>
      </c>
      <c r="J47">
        <v>3.7813E-3</v>
      </c>
      <c r="K47">
        <v>1.9017000000000001E-3</v>
      </c>
      <c r="L47">
        <v>2.0810999999999998E-3</v>
      </c>
      <c r="M47">
        <v>2.7439999999999999E-3</v>
      </c>
      <c r="N47">
        <v>1.2313000000000001E-3</v>
      </c>
      <c r="O47">
        <v>3.3624000000000002E-3</v>
      </c>
      <c r="P47">
        <v>1.6469E-3</v>
      </c>
      <c r="Q47">
        <v>1.0705000000000001E-3</v>
      </c>
      <c r="R47">
        <v>3.4835000000000001E-3</v>
      </c>
      <c r="S47">
        <v>2.4039999999999999E-3</v>
      </c>
      <c r="T47">
        <v>7.9040000000000002E-4</v>
      </c>
      <c r="U47">
        <v>5.6974E-3</v>
      </c>
      <c r="V47">
        <v>2.67341E-2</v>
      </c>
      <c r="W47">
        <v>1.4216999999999999E-3</v>
      </c>
      <c r="X47">
        <v>2.1223000000000001E-3</v>
      </c>
      <c r="Y47">
        <v>3.7550000000000002E-4</v>
      </c>
      <c r="Z47">
        <v>1.6174E-3</v>
      </c>
      <c r="AA47">
        <v>1.6576E-3</v>
      </c>
      <c r="AB47">
        <v>1.4065299999999999E-2</v>
      </c>
      <c r="AC47">
        <v>1.4770800000000001E-2</v>
      </c>
      <c r="AD47">
        <v>7.5515000000000001E-3</v>
      </c>
      <c r="AE47">
        <v>2.7290000000000001E-3</v>
      </c>
      <c r="AF47">
        <v>8.6207000000000002E-3</v>
      </c>
      <c r="AG47">
        <v>1.9012E-3</v>
      </c>
      <c r="AH47">
        <v>3.3159999999999998E-4</v>
      </c>
      <c r="AI47">
        <v>2.2993E-2</v>
      </c>
      <c r="AJ47">
        <v>2.32728E-2</v>
      </c>
      <c r="AK47">
        <v>5.8893599999999997E-2</v>
      </c>
      <c r="AL47">
        <v>5.0432999999999997E-3</v>
      </c>
      <c r="AM47">
        <v>1.10841E-2</v>
      </c>
      <c r="AN47">
        <v>8.0202999999999993E-3</v>
      </c>
      <c r="AO47">
        <v>2.5669999999999998E-3</v>
      </c>
      <c r="AP47">
        <v>5.8111999999999999E-3</v>
      </c>
      <c r="AQ47">
        <v>1.0532E-3</v>
      </c>
      <c r="AR47">
        <v>3.7880000000000001E-3</v>
      </c>
      <c r="AS47">
        <v>1.3187600000000001E-2</v>
      </c>
      <c r="AT47">
        <v>2.1036900000000001E-2</v>
      </c>
      <c r="AU47">
        <v>0.345779</v>
      </c>
      <c r="AV47">
        <v>1.65644E-2</v>
      </c>
      <c r="AW47">
        <v>5.7989000000000001E-3</v>
      </c>
      <c r="AX47">
        <v>1.25258E-2</v>
      </c>
      <c r="AY47">
        <v>1.3124800000000001E-2</v>
      </c>
      <c r="AZ47">
        <v>1.8246600000000002E-2</v>
      </c>
      <c r="BA47">
        <v>2.6575000000000001E-3</v>
      </c>
      <c r="BB47">
        <v>6.6842999999999998E-3</v>
      </c>
      <c r="BC47">
        <v>3.4053999999999998E-3</v>
      </c>
      <c r="BD47">
        <v>1.1417699999999999E-2</v>
      </c>
      <c r="BE47">
        <v>1.4507000000000001E-2</v>
      </c>
      <c r="BF47">
        <v>4.2516000000000003E-3</v>
      </c>
      <c r="BG47">
        <v>3.4675900000000003E-2</v>
      </c>
      <c r="BH47">
        <v>6.24182E-2</v>
      </c>
      <c r="BI47">
        <v>1.45129E-2</v>
      </c>
      <c r="BJ47">
        <v>1.2943100000000001E-2</v>
      </c>
      <c r="BK47">
        <v>1.8963299999999999E-2</v>
      </c>
      <c r="BL47">
        <v>1.4437800000000001E-2</v>
      </c>
      <c r="BM47">
        <v>1.1850100000000001E-2</v>
      </c>
      <c r="BN47">
        <v>7.0679999999999996E-3</v>
      </c>
      <c r="BO47">
        <v>4.7720999999999996E-3</v>
      </c>
      <c r="BP47">
        <v>0</v>
      </c>
      <c r="BQ47">
        <v>6.2423000000000001E-3</v>
      </c>
      <c r="BR47">
        <v>2.6073800000000001E-2</v>
      </c>
      <c r="BS47">
        <v>9.3000000000000007E-6</v>
      </c>
      <c r="BT47">
        <v>2.9566000000000002E-3</v>
      </c>
    </row>
    <row r="48" spans="1:72">
      <c r="A48" t="s">
        <v>352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7.6965000000000002E-3</v>
      </c>
      <c r="AU48">
        <v>6.2256999999999998E-3</v>
      </c>
      <c r="AV48">
        <v>1.15543E-2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8.1000000000000004E-6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>
      <c r="A49" t="s">
        <v>353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</row>
    <row r="50" spans="1:72">
      <c r="A50" t="s">
        <v>354</v>
      </c>
      <c r="B50">
        <v>7.6454000000000001E-3</v>
      </c>
      <c r="C50">
        <v>7.0209999999999999E-4</v>
      </c>
      <c r="D50">
        <v>6.0490000000000001E-4</v>
      </c>
      <c r="E50">
        <v>5.2979999999999998E-4</v>
      </c>
      <c r="F50">
        <v>6.6569999999999997E-4</v>
      </c>
      <c r="G50">
        <v>6.2199000000000004E-3</v>
      </c>
      <c r="H50">
        <v>4.3714000000000001E-3</v>
      </c>
      <c r="I50">
        <v>2.1012000000000001E-3</v>
      </c>
      <c r="J50">
        <v>1.176E-3</v>
      </c>
      <c r="K50">
        <v>5.1460000000000004E-4</v>
      </c>
      <c r="L50">
        <v>2.3078E-3</v>
      </c>
      <c r="M50">
        <v>5.8410000000000005E-4</v>
      </c>
      <c r="N50">
        <v>1.047E-4</v>
      </c>
      <c r="O50">
        <v>6.1939999999999999E-4</v>
      </c>
      <c r="P50">
        <v>1.35E-4</v>
      </c>
      <c r="Q50">
        <v>2.5789999999999998E-4</v>
      </c>
      <c r="R50">
        <v>3.2271000000000001E-3</v>
      </c>
      <c r="S50">
        <v>8.6229999999999998E-4</v>
      </c>
      <c r="T50">
        <v>5.8029999999999996E-4</v>
      </c>
      <c r="U50">
        <v>2.3002999999999999E-3</v>
      </c>
      <c r="V50">
        <v>3.9227999999999997E-3</v>
      </c>
      <c r="W50">
        <v>1.1862000000000001E-3</v>
      </c>
      <c r="X50">
        <v>2.2829999999999999E-3</v>
      </c>
      <c r="Y50">
        <v>3.3099999999999998E-5</v>
      </c>
      <c r="Z50">
        <v>1.7210000000000001E-4</v>
      </c>
      <c r="AA50">
        <v>1.2114000000000001E-3</v>
      </c>
      <c r="AB50">
        <v>2.7938399999999999E-2</v>
      </c>
      <c r="AC50">
        <v>3.3815999999999999E-2</v>
      </c>
      <c r="AD50">
        <v>6.9026199999999996E-2</v>
      </c>
      <c r="AE50">
        <v>5.8543999999999999E-2</v>
      </c>
      <c r="AF50">
        <v>7.76535E-2</v>
      </c>
      <c r="AG50">
        <v>1.0143599999999999E-2</v>
      </c>
      <c r="AH50">
        <v>3.3105000000000001E-3</v>
      </c>
      <c r="AI50">
        <v>3.7220000000000003E-2</v>
      </c>
      <c r="AJ50">
        <v>9.5662999999999998E-3</v>
      </c>
      <c r="AK50">
        <v>6.9077000000000001E-3</v>
      </c>
      <c r="AL50">
        <v>4.5875000000000004E-3</v>
      </c>
      <c r="AM50">
        <v>1.3159000000000001E-2</v>
      </c>
      <c r="AN50">
        <v>0.11555600000000001</v>
      </c>
      <c r="AO50">
        <v>8.7294E-3</v>
      </c>
      <c r="AP50">
        <v>9.6068999999999998E-3</v>
      </c>
      <c r="AQ50">
        <v>2.4219500000000001E-2</v>
      </c>
      <c r="AR50">
        <v>3.9911799999999997E-2</v>
      </c>
      <c r="AS50">
        <v>5.1101000000000002E-3</v>
      </c>
      <c r="AT50">
        <v>3.7437900000000003E-2</v>
      </c>
      <c r="AU50">
        <v>8.5666000000000006E-3</v>
      </c>
      <c r="AV50">
        <v>4.7377000000000001E-3</v>
      </c>
      <c r="AW50">
        <v>1.5909699999999999E-2</v>
      </c>
      <c r="AX50">
        <v>0.12181699999999999</v>
      </c>
      <c r="AY50">
        <v>2.7810999999999999E-2</v>
      </c>
      <c r="AZ50">
        <v>4.5610199999999997E-2</v>
      </c>
      <c r="BA50">
        <v>1.9030999999999999E-2</v>
      </c>
      <c r="BB50">
        <v>5.3038799999999997E-2</v>
      </c>
      <c r="BC50">
        <v>3.2430399999999998E-2</v>
      </c>
      <c r="BD50">
        <v>2.3017900000000001E-2</v>
      </c>
      <c r="BE50">
        <v>2.2622099999999999E-2</v>
      </c>
      <c r="BF50">
        <v>0.103004</v>
      </c>
      <c r="BG50">
        <v>6.6192500000000001E-2</v>
      </c>
      <c r="BH50">
        <v>4.0395199999999999E-2</v>
      </c>
      <c r="BI50">
        <v>0.11655799999999999</v>
      </c>
      <c r="BJ50">
        <v>9.6604099999999998E-2</v>
      </c>
      <c r="BK50">
        <v>5.8158500000000002E-2</v>
      </c>
      <c r="BL50">
        <v>7.6274700000000001E-2</v>
      </c>
      <c r="BM50">
        <v>1.98002E-2</v>
      </c>
      <c r="BN50">
        <v>4.6637100000000001E-2</v>
      </c>
      <c r="BO50">
        <v>7.2968400000000003E-2</v>
      </c>
      <c r="BP50">
        <v>1.4109999999999999E-4</v>
      </c>
      <c r="BQ50">
        <v>1.6606800000000001E-2</v>
      </c>
      <c r="BR50">
        <v>1.6693900000000001E-2</v>
      </c>
      <c r="BS50">
        <v>1.74349E-2</v>
      </c>
      <c r="BT50">
        <v>1.54994E-2</v>
      </c>
    </row>
    <row r="51" spans="1:72">
      <c r="A51" t="s">
        <v>355</v>
      </c>
      <c r="B51">
        <v>9.3702000000000004E-3</v>
      </c>
      <c r="C51">
        <v>3.2764000000000001E-3</v>
      </c>
      <c r="D51">
        <v>1.5694E-2</v>
      </c>
      <c r="E51">
        <v>2.06497E-2</v>
      </c>
      <c r="F51">
        <v>2.1054099999999999E-2</v>
      </c>
      <c r="G51">
        <v>2.4992E-3</v>
      </c>
      <c r="H51">
        <v>1.4978699999999999E-2</v>
      </c>
      <c r="I51">
        <v>4.8849000000000002E-3</v>
      </c>
      <c r="J51">
        <v>7.8566999999999994E-3</v>
      </c>
      <c r="K51">
        <v>4.8253000000000002E-3</v>
      </c>
      <c r="L51">
        <v>9.6387999999999995E-3</v>
      </c>
      <c r="M51">
        <v>8.1414999999999994E-3</v>
      </c>
      <c r="N51">
        <v>5.6074999999999996E-3</v>
      </c>
      <c r="O51">
        <v>5.2950000000000002E-3</v>
      </c>
      <c r="P51">
        <v>6.4151E-3</v>
      </c>
      <c r="Q51">
        <v>8.1966999999999995E-3</v>
      </c>
      <c r="R51">
        <v>4.1907000000000003E-3</v>
      </c>
      <c r="S51">
        <v>1.18104E-2</v>
      </c>
      <c r="T51">
        <v>5.6591000000000002E-3</v>
      </c>
      <c r="U51">
        <v>4.6971000000000001E-3</v>
      </c>
      <c r="V51">
        <v>1.41417E-2</v>
      </c>
      <c r="W51">
        <v>8.0610000000000005E-3</v>
      </c>
      <c r="X51">
        <v>1.04376E-2</v>
      </c>
      <c r="Y51">
        <v>2.7142999999999998E-3</v>
      </c>
      <c r="Z51">
        <v>7.9915000000000003E-3</v>
      </c>
      <c r="AA51">
        <v>5.5370000000000003E-3</v>
      </c>
      <c r="AB51">
        <v>1.1571E-2</v>
      </c>
      <c r="AC51">
        <v>5.5085000000000004E-3</v>
      </c>
      <c r="AD51">
        <v>7.6166000000000003E-3</v>
      </c>
      <c r="AE51">
        <v>4.1958000000000004E-3</v>
      </c>
      <c r="AF51">
        <v>1.16422E-2</v>
      </c>
      <c r="AG51">
        <v>4.08378E-2</v>
      </c>
      <c r="AH51">
        <v>3.4686399999999999E-2</v>
      </c>
      <c r="AI51">
        <v>1.0862000000000001E-3</v>
      </c>
      <c r="AJ51">
        <v>2.9807699999999999E-2</v>
      </c>
      <c r="AK51">
        <v>2.84715E-2</v>
      </c>
      <c r="AL51">
        <v>3.1040000000000001E-4</v>
      </c>
      <c r="AM51">
        <v>9.6719000000000006E-3</v>
      </c>
      <c r="AN51">
        <v>9.0714999999999997E-3</v>
      </c>
      <c r="AO51">
        <v>1.01861E-2</v>
      </c>
      <c r="AP51">
        <v>1.0296700000000001E-2</v>
      </c>
      <c r="AQ51">
        <v>1.39604E-2</v>
      </c>
      <c r="AR51">
        <v>5.1096799999999998E-2</v>
      </c>
      <c r="AS51">
        <v>1.4893E-3</v>
      </c>
      <c r="AT51">
        <v>8.5112E-3</v>
      </c>
      <c r="AU51">
        <v>2.9424999999999998E-3</v>
      </c>
      <c r="AV51">
        <v>1.3679999999999999E-4</v>
      </c>
      <c r="AW51">
        <v>1.2999999999999999E-5</v>
      </c>
      <c r="AX51">
        <v>4.248E-3</v>
      </c>
      <c r="AY51">
        <v>1.6660299999999999E-2</v>
      </c>
      <c r="AZ51">
        <v>8.4385999999999992E-3</v>
      </c>
      <c r="BA51">
        <v>4.4825999999999998E-3</v>
      </c>
      <c r="BB51">
        <v>1.07318E-2</v>
      </c>
      <c r="BC51">
        <v>4.4846499999999997E-2</v>
      </c>
      <c r="BD51">
        <v>8.8591E-3</v>
      </c>
      <c r="BE51">
        <v>1.8764900000000001E-2</v>
      </c>
      <c r="BF51">
        <v>1.20225E-2</v>
      </c>
      <c r="BG51">
        <v>9.7342000000000001E-3</v>
      </c>
      <c r="BH51">
        <v>1.4553399999999999E-2</v>
      </c>
      <c r="BI51">
        <v>4.8690000000000001E-3</v>
      </c>
      <c r="BJ51">
        <v>3.7583999999999998E-3</v>
      </c>
      <c r="BK51">
        <v>1.5866100000000001E-2</v>
      </c>
      <c r="BL51">
        <v>1.07641E-2</v>
      </c>
      <c r="BM51">
        <v>8.2798000000000004E-3</v>
      </c>
      <c r="BN51">
        <v>1.0646299999999999E-2</v>
      </c>
      <c r="BO51">
        <v>5.4152000000000002E-3</v>
      </c>
      <c r="BP51">
        <v>4.4680000000000002E-4</v>
      </c>
      <c r="BQ51">
        <v>1.6259999999999999E-4</v>
      </c>
      <c r="BR51">
        <v>4.7974999999999997E-3</v>
      </c>
      <c r="BS51">
        <v>3.4187000000000002E-3</v>
      </c>
      <c r="BT51">
        <v>2.1193000000000002E-3</v>
      </c>
    </row>
    <row r="52" spans="1:72">
      <c r="A52" t="s">
        <v>356</v>
      </c>
      <c r="B52">
        <v>2.1699000000000002E-3</v>
      </c>
      <c r="C52">
        <v>2.3091000000000001E-3</v>
      </c>
      <c r="D52">
        <v>3.1843000000000002E-3</v>
      </c>
      <c r="E52">
        <v>8.2801000000000003E-3</v>
      </c>
      <c r="F52">
        <v>3.3671800000000002E-2</v>
      </c>
      <c r="G52">
        <v>8.6628E-3</v>
      </c>
      <c r="H52">
        <v>3.3777999999999998E-3</v>
      </c>
      <c r="I52">
        <v>3.1629000000000002E-3</v>
      </c>
      <c r="J52">
        <v>2.4949E-3</v>
      </c>
      <c r="K52">
        <v>1.6067E-3</v>
      </c>
      <c r="L52">
        <v>2.3065E-3</v>
      </c>
      <c r="M52">
        <v>2.2788000000000001E-3</v>
      </c>
      <c r="N52">
        <v>8.9650000000000005E-4</v>
      </c>
      <c r="O52">
        <v>9.5859999999999999E-4</v>
      </c>
      <c r="P52">
        <v>1.0624E-3</v>
      </c>
      <c r="Q52">
        <v>1.5726E-3</v>
      </c>
      <c r="R52">
        <v>2.7558999999999999E-3</v>
      </c>
      <c r="S52">
        <v>5.8380000000000003E-3</v>
      </c>
      <c r="T52">
        <v>1.2389E-3</v>
      </c>
      <c r="U52">
        <v>2.7818999999999999E-3</v>
      </c>
      <c r="V52">
        <v>3.5385E-3</v>
      </c>
      <c r="W52">
        <v>2.0062000000000001E-3</v>
      </c>
      <c r="X52">
        <v>2.6189E-3</v>
      </c>
      <c r="Y52">
        <v>7.7309999999999998E-4</v>
      </c>
      <c r="Z52">
        <v>1.0591999999999999E-3</v>
      </c>
      <c r="AA52">
        <v>2.2655000000000002E-3</v>
      </c>
      <c r="AB52">
        <v>6.2852000000000003E-3</v>
      </c>
      <c r="AC52">
        <v>2.9667000000000001E-3</v>
      </c>
      <c r="AD52">
        <v>2.5406000000000001E-3</v>
      </c>
      <c r="AE52">
        <v>1.9543999999999998E-3</v>
      </c>
      <c r="AF52">
        <v>3.6329000000000001E-3</v>
      </c>
      <c r="AG52">
        <v>9.0989E-3</v>
      </c>
      <c r="AH52">
        <v>1.0574699999999999E-2</v>
      </c>
      <c r="AI52">
        <v>5.4964000000000002E-3</v>
      </c>
      <c r="AJ52">
        <v>2.8719999999999999E-4</v>
      </c>
      <c r="AK52">
        <v>7.7060999999999996E-3</v>
      </c>
      <c r="AL52">
        <v>2.2763000000000002E-3</v>
      </c>
      <c r="AM52">
        <v>2.0953E-3</v>
      </c>
      <c r="AN52">
        <v>5.1244999999999997E-3</v>
      </c>
      <c r="AO52">
        <v>4.7615000000000001E-3</v>
      </c>
      <c r="AP52">
        <v>4.6535999999999999E-3</v>
      </c>
      <c r="AQ52">
        <v>5.9442000000000002E-3</v>
      </c>
      <c r="AR52">
        <v>9.1281999999999995E-3</v>
      </c>
      <c r="AS52">
        <v>5.5777999999999999E-3</v>
      </c>
      <c r="AT52">
        <v>1.1823500000000001E-2</v>
      </c>
      <c r="AU52">
        <v>1.0718200000000001E-2</v>
      </c>
      <c r="AV52">
        <v>7.1269999999999997E-3</v>
      </c>
      <c r="AW52">
        <v>6.6509999999999996E-4</v>
      </c>
      <c r="AX52">
        <v>6.1709E-3</v>
      </c>
      <c r="AY52">
        <v>1.67882E-2</v>
      </c>
      <c r="AZ52">
        <v>1.115E-2</v>
      </c>
      <c r="BA52">
        <v>6.7983999999999996E-3</v>
      </c>
      <c r="BB52">
        <v>2.1142299999999999E-2</v>
      </c>
      <c r="BC52">
        <v>2.45843E-2</v>
      </c>
      <c r="BD52">
        <v>7.1758999999999998E-3</v>
      </c>
      <c r="BE52">
        <v>3.5376000000000001E-3</v>
      </c>
      <c r="BF52">
        <v>2.0701999999999999E-3</v>
      </c>
      <c r="BG52">
        <v>6.1284E-3</v>
      </c>
      <c r="BH52">
        <v>1.78946E-2</v>
      </c>
      <c r="BI52">
        <v>5.3794999999999997E-3</v>
      </c>
      <c r="BJ52">
        <v>4.4133000000000002E-3</v>
      </c>
      <c r="BK52">
        <v>1.07165E-2</v>
      </c>
      <c r="BL52">
        <v>2.6578600000000001E-2</v>
      </c>
      <c r="BM52">
        <v>4.1441999999999998E-3</v>
      </c>
      <c r="BN52">
        <v>3.2096999999999998E-3</v>
      </c>
      <c r="BO52">
        <v>3.9484999999999998E-3</v>
      </c>
      <c r="BP52">
        <v>2.0745E-3</v>
      </c>
      <c r="BQ52">
        <v>1.3744E-3</v>
      </c>
      <c r="BR52">
        <v>1.1868500000000001E-2</v>
      </c>
      <c r="BS52">
        <v>5.1362999999999999E-3</v>
      </c>
      <c r="BT52">
        <v>4.2849999999999997E-3</v>
      </c>
    </row>
    <row r="53" spans="1:72">
      <c r="A53" t="s">
        <v>357</v>
      </c>
      <c r="B53">
        <v>1.4522000000000001E-3</v>
      </c>
      <c r="C53">
        <v>8.34E-4</v>
      </c>
      <c r="D53">
        <v>1.7522200000000002E-2</v>
      </c>
      <c r="E53">
        <v>1.7461E-3</v>
      </c>
      <c r="F53">
        <v>3.2259999999999998E-4</v>
      </c>
      <c r="G53">
        <v>3.0217E-3</v>
      </c>
      <c r="H53">
        <v>1.56E-3</v>
      </c>
      <c r="I53">
        <v>2.7095999999999999E-3</v>
      </c>
      <c r="J53">
        <v>2.0019E-3</v>
      </c>
      <c r="K53">
        <v>1.4513E-3</v>
      </c>
      <c r="L53">
        <v>8.7107999999999994E-3</v>
      </c>
      <c r="M53">
        <v>9.4845999999999993E-3</v>
      </c>
      <c r="N53">
        <v>5.9746E-3</v>
      </c>
      <c r="O53">
        <v>7.1849999999999995E-4</v>
      </c>
      <c r="P53">
        <v>1.6382E-3</v>
      </c>
      <c r="Q53">
        <v>9.0626000000000005E-3</v>
      </c>
      <c r="R53">
        <v>2.6597000000000001E-3</v>
      </c>
      <c r="S53">
        <v>3.2244000000000001E-3</v>
      </c>
      <c r="T53">
        <v>1.2013E-3</v>
      </c>
      <c r="U53">
        <v>2.6164999999999999E-3</v>
      </c>
      <c r="V53">
        <v>3.9795999999999998E-3</v>
      </c>
      <c r="W53">
        <v>1.7227E-3</v>
      </c>
      <c r="X53">
        <v>8.0564999999999994E-3</v>
      </c>
      <c r="Y53">
        <v>3.0144999999999998E-3</v>
      </c>
      <c r="Z53">
        <v>1.1352999999999999E-3</v>
      </c>
      <c r="AA53">
        <v>2.0140000000000002E-3</v>
      </c>
      <c r="AB53">
        <v>4.4478E-3</v>
      </c>
      <c r="AC53">
        <v>6.4177000000000001E-3</v>
      </c>
      <c r="AD53">
        <v>2.3161000000000002E-3</v>
      </c>
      <c r="AE53">
        <v>1.6237999999999999E-3</v>
      </c>
      <c r="AF53">
        <v>4.5405000000000003E-3</v>
      </c>
      <c r="AG53">
        <v>2.7842000000000001E-3</v>
      </c>
      <c r="AH53">
        <v>1.7889100000000002E-2</v>
      </c>
      <c r="AI53">
        <v>4.2059999999999998E-4</v>
      </c>
      <c r="AJ53">
        <v>3.7849999999999998E-4</v>
      </c>
      <c r="AK53">
        <v>1.1145E-3</v>
      </c>
      <c r="AL53">
        <v>3.3940000000000001E-4</v>
      </c>
      <c r="AM53">
        <v>1.0893000000000001E-3</v>
      </c>
      <c r="AN53">
        <v>3.6135E-3</v>
      </c>
      <c r="AO53">
        <v>1.47563E-2</v>
      </c>
      <c r="AP53">
        <v>4.7527000000000003E-3</v>
      </c>
      <c r="AQ53">
        <v>3.8720999999999998E-3</v>
      </c>
      <c r="AR53">
        <v>3.6531300000000003E-2</v>
      </c>
      <c r="AS53">
        <v>2.8018000000000001E-3</v>
      </c>
      <c r="AT53">
        <v>1.34488E-2</v>
      </c>
      <c r="AU53">
        <v>3.0742E-3</v>
      </c>
      <c r="AV53">
        <v>1.7658999999999999E-3</v>
      </c>
      <c r="AW53">
        <v>2.0000000000000001E-4</v>
      </c>
      <c r="AX53">
        <v>4.9668000000000004E-3</v>
      </c>
      <c r="AY53">
        <v>2.6678299999999999E-2</v>
      </c>
      <c r="AZ53">
        <v>1.15233E-2</v>
      </c>
      <c r="BA53">
        <v>8.3318999999999997E-3</v>
      </c>
      <c r="BB53">
        <v>7.7467999999999999E-3</v>
      </c>
      <c r="BC53">
        <v>3.83989E-2</v>
      </c>
      <c r="BD53">
        <v>1.0811599999999999E-2</v>
      </c>
      <c r="BE53">
        <v>1.6031000000000001E-3</v>
      </c>
      <c r="BF53">
        <v>5.8513000000000003E-3</v>
      </c>
      <c r="BG53">
        <v>3.8348000000000002E-3</v>
      </c>
      <c r="BH53">
        <v>1.02457E-2</v>
      </c>
      <c r="BI53">
        <v>4.6309000000000003E-3</v>
      </c>
      <c r="BJ53">
        <v>3.9582999999999997E-3</v>
      </c>
      <c r="BK53">
        <v>2.3662000000000002E-3</v>
      </c>
      <c r="BL53">
        <v>4.5500000000000002E-3</v>
      </c>
      <c r="BM53">
        <v>2.3749000000000001E-3</v>
      </c>
      <c r="BN53">
        <v>1.7947E-3</v>
      </c>
      <c r="BO53">
        <v>2.7617000000000002E-3</v>
      </c>
      <c r="BP53">
        <v>6.9404999999999996E-3</v>
      </c>
      <c r="BQ53">
        <v>7.1790999999999994E-2</v>
      </c>
      <c r="BR53">
        <v>3.3094000000000001E-3</v>
      </c>
      <c r="BS53">
        <v>6.9968000000000001E-3</v>
      </c>
      <c r="BT53">
        <v>8.2719999999999998E-3</v>
      </c>
    </row>
    <row r="54" spans="1:72">
      <c r="A54" t="s">
        <v>358</v>
      </c>
      <c r="B54">
        <v>5.9090999999999996E-3</v>
      </c>
      <c r="C54">
        <v>1.34684E-2</v>
      </c>
      <c r="D54">
        <v>8.5502000000000009E-3</v>
      </c>
      <c r="E54">
        <v>1.9101199999999999E-2</v>
      </c>
      <c r="F54">
        <v>2.51766E-2</v>
      </c>
      <c r="G54">
        <v>2.2760699999999998E-2</v>
      </c>
      <c r="H54">
        <v>2.3854199999999999E-2</v>
      </c>
      <c r="I54">
        <v>2.5456800000000002E-2</v>
      </c>
      <c r="J54">
        <v>2.2579499999999999E-2</v>
      </c>
      <c r="K54">
        <v>1.7015599999999999E-2</v>
      </c>
      <c r="L54">
        <v>2.4193099999999999E-2</v>
      </c>
      <c r="M54">
        <v>1.61567E-2</v>
      </c>
      <c r="N54">
        <v>7.1795000000000001E-3</v>
      </c>
      <c r="O54">
        <v>9.5162000000000007E-3</v>
      </c>
      <c r="P54">
        <v>9.2732999999999999E-3</v>
      </c>
      <c r="Q54">
        <v>1.7168699999999999E-2</v>
      </c>
      <c r="R54">
        <v>3.3412699999999997E-2</v>
      </c>
      <c r="S54">
        <v>3.5056999999999998E-2</v>
      </c>
      <c r="T54">
        <v>1.3113400000000001E-2</v>
      </c>
      <c r="U54">
        <v>2.7986299999999999E-2</v>
      </c>
      <c r="V54">
        <v>5.2540799999999999E-2</v>
      </c>
      <c r="W54">
        <v>1.6435999999999999E-2</v>
      </c>
      <c r="X54">
        <v>2.83979E-2</v>
      </c>
      <c r="Y54">
        <v>4.1663000000000004E-3</v>
      </c>
      <c r="Z54">
        <v>8.6342999999999993E-3</v>
      </c>
      <c r="AA54">
        <v>2.0695100000000001E-2</v>
      </c>
      <c r="AB54">
        <v>5.04123E-2</v>
      </c>
      <c r="AC54">
        <v>7.0163299999999998E-2</v>
      </c>
      <c r="AD54">
        <v>3.8550599999999997E-2</v>
      </c>
      <c r="AE54">
        <v>3.0792E-2</v>
      </c>
      <c r="AF54">
        <v>6.6614400000000004E-2</v>
      </c>
      <c r="AG54">
        <v>1.0754700000000001E-2</v>
      </c>
      <c r="AH54">
        <v>4.3675499999999999E-2</v>
      </c>
      <c r="AI54">
        <v>4.9724900000000002E-2</v>
      </c>
      <c r="AJ54">
        <v>6.9788999999999997E-3</v>
      </c>
      <c r="AK54">
        <v>3.7912599999999998E-2</v>
      </c>
      <c r="AL54">
        <v>3.4632299999999998E-2</v>
      </c>
      <c r="AM54">
        <v>9.4947999999999994E-3</v>
      </c>
      <c r="AN54">
        <v>3.09573E-2</v>
      </c>
      <c r="AO54">
        <v>3.1840199999999999E-2</v>
      </c>
      <c r="AP54">
        <v>2.89045E-2</v>
      </c>
      <c r="AQ54">
        <v>6.4127100000000006E-2</v>
      </c>
      <c r="AR54">
        <v>0.11289299999999999</v>
      </c>
      <c r="AS54">
        <v>3.1955499999999998E-2</v>
      </c>
      <c r="AT54">
        <v>6.0186499999999997E-2</v>
      </c>
      <c r="AU54">
        <v>2.2640899999999999E-2</v>
      </c>
      <c r="AV54">
        <v>1.4533300000000001E-2</v>
      </c>
      <c r="AW54">
        <v>7.4399999999999998E-4</v>
      </c>
      <c r="AX54">
        <v>2.2746599999999999E-2</v>
      </c>
      <c r="AY54">
        <v>5.8634100000000001E-2</v>
      </c>
      <c r="AZ54">
        <v>3.44012E-2</v>
      </c>
      <c r="BA54">
        <v>3.9894199999999998E-2</v>
      </c>
      <c r="BB54">
        <v>0.113414</v>
      </c>
      <c r="BC54">
        <v>0.122557</v>
      </c>
      <c r="BD54">
        <v>4.8211200000000003E-2</v>
      </c>
      <c r="BE54">
        <v>2.1862199999999998E-2</v>
      </c>
      <c r="BF54">
        <v>2.5205700000000001E-2</v>
      </c>
      <c r="BG54">
        <v>3.5200700000000001E-2</v>
      </c>
      <c r="BH54">
        <v>4.5849599999999997E-2</v>
      </c>
      <c r="BI54">
        <v>3.2207800000000002E-2</v>
      </c>
      <c r="BJ54">
        <v>2.6989699999999998E-2</v>
      </c>
      <c r="BK54">
        <v>5.5364499999999997E-2</v>
      </c>
      <c r="BL54">
        <v>5.6032699999999998E-2</v>
      </c>
      <c r="BM54">
        <v>5.4789299999999999E-2</v>
      </c>
      <c r="BN54">
        <v>2.9621499999999999E-2</v>
      </c>
      <c r="BO54">
        <v>2.5972800000000001E-2</v>
      </c>
      <c r="BP54">
        <v>3.03106E-2</v>
      </c>
      <c r="BQ54">
        <v>5.94475E-2</v>
      </c>
      <c r="BR54">
        <v>2.95062E-2</v>
      </c>
      <c r="BS54">
        <v>2.2613399999999999E-2</v>
      </c>
      <c r="BT54">
        <v>6.2828400000000006E-2</v>
      </c>
    </row>
    <row r="55" spans="1:72">
      <c r="A55" t="s">
        <v>359</v>
      </c>
      <c r="B55">
        <v>0</v>
      </c>
      <c r="C55">
        <v>0</v>
      </c>
      <c r="D55">
        <v>3.45525E-2</v>
      </c>
      <c r="E55">
        <v>2.3419300000000001E-2</v>
      </c>
      <c r="F55">
        <v>1.19224E-2</v>
      </c>
      <c r="G55">
        <v>0</v>
      </c>
      <c r="H55">
        <v>1.8583E-3</v>
      </c>
      <c r="I55">
        <v>4.0737799999999998E-2</v>
      </c>
      <c r="J55">
        <v>3.9119300000000003E-2</v>
      </c>
      <c r="K55">
        <v>2.02829E-2</v>
      </c>
      <c r="L55">
        <v>2.4601399999999999E-2</v>
      </c>
      <c r="M55">
        <v>2.3597199999999999E-2</v>
      </c>
      <c r="N55">
        <v>1.8443399999999999E-2</v>
      </c>
      <c r="O55">
        <v>1.9908700000000001E-2</v>
      </c>
      <c r="P55">
        <v>6.4654900000000001E-2</v>
      </c>
      <c r="Q55">
        <v>5.6660000000000002E-2</v>
      </c>
      <c r="R55">
        <v>2.41128E-2</v>
      </c>
      <c r="S55">
        <v>5.0479200000000002E-2</v>
      </c>
      <c r="T55">
        <v>3.84807E-2</v>
      </c>
      <c r="U55">
        <v>5.6584000000000002E-2</v>
      </c>
      <c r="V55">
        <v>6.4568700000000007E-2</v>
      </c>
      <c r="W55">
        <v>3.97338E-2</v>
      </c>
      <c r="X55">
        <v>3.4628699999999998E-2</v>
      </c>
      <c r="Y55">
        <v>3.61876E-2</v>
      </c>
      <c r="Z55">
        <v>5.6965599999999998E-2</v>
      </c>
      <c r="AA55">
        <v>2.7723899999999999E-2</v>
      </c>
      <c r="AB55">
        <v>4.5311700000000003E-2</v>
      </c>
      <c r="AC55">
        <v>2.1177000000000001E-3</v>
      </c>
      <c r="AD55">
        <v>1.2163E-2</v>
      </c>
      <c r="AE55">
        <v>9.8782700000000001E-2</v>
      </c>
      <c r="AF55">
        <v>2.27972E-2</v>
      </c>
      <c r="AG55">
        <v>2.3513000000000002E-3</v>
      </c>
      <c r="AH55">
        <v>0</v>
      </c>
      <c r="AI55">
        <v>1.06417E-2</v>
      </c>
      <c r="AJ55">
        <v>1.22898E-2</v>
      </c>
      <c r="AK55">
        <v>4.2642000000000001E-3</v>
      </c>
      <c r="AL55">
        <v>0</v>
      </c>
      <c r="AM55">
        <v>1.1457999999999999E-2</v>
      </c>
      <c r="AN55">
        <v>5.1418000000000002E-3</v>
      </c>
      <c r="AO55">
        <v>9.2481999999999998E-3</v>
      </c>
      <c r="AP55">
        <v>1.9586E-3</v>
      </c>
      <c r="AQ55">
        <v>2.1392E-3</v>
      </c>
      <c r="AR55">
        <v>9.9591999999999997E-3</v>
      </c>
      <c r="AS55">
        <v>1.2620599999999999E-2</v>
      </c>
      <c r="AT55">
        <v>3.04152E-2</v>
      </c>
      <c r="AU55">
        <v>3.8747E-3</v>
      </c>
      <c r="AV55">
        <v>1.3611000000000001E-3</v>
      </c>
      <c r="AW55">
        <v>4.7899999999999999E-5</v>
      </c>
      <c r="AX55">
        <v>3.8337000000000002E-3</v>
      </c>
      <c r="AY55">
        <v>9.4625000000000004E-3</v>
      </c>
      <c r="AZ55">
        <v>2.0161800000000001E-2</v>
      </c>
      <c r="BA55">
        <v>8.1816000000000007E-3</v>
      </c>
      <c r="BB55">
        <v>1.2822500000000001E-2</v>
      </c>
      <c r="BC55">
        <v>0</v>
      </c>
      <c r="BD55">
        <v>2.8212500000000001E-2</v>
      </c>
      <c r="BE55">
        <v>2.2071500000000001E-2</v>
      </c>
      <c r="BF55">
        <v>4.7888999999999996E-3</v>
      </c>
      <c r="BG55">
        <v>2.71005E-2</v>
      </c>
      <c r="BH55">
        <v>1.26961E-2</v>
      </c>
      <c r="BI55">
        <v>1.45209E-2</v>
      </c>
      <c r="BJ55">
        <v>1.28345E-2</v>
      </c>
      <c r="BK55">
        <v>1.6475199999999999E-2</v>
      </c>
      <c r="BL55">
        <v>1.1913399999999999E-2</v>
      </c>
      <c r="BM55">
        <v>4.2774600000000003E-2</v>
      </c>
      <c r="BN55">
        <v>6.0396499999999999E-2</v>
      </c>
      <c r="BO55">
        <v>9.7582999999999993E-3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>
      <c r="A56" t="s">
        <v>360</v>
      </c>
      <c r="B56">
        <v>2.4069999999999999E-3</v>
      </c>
      <c r="C56">
        <v>1.4825000000000001E-3</v>
      </c>
      <c r="D56">
        <v>1.5479999999999999E-3</v>
      </c>
      <c r="E56">
        <v>4.7824E-3</v>
      </c>
      <c r="F56">
        <v>7.5821999999999999E-3</v>
      </c>
      <c r="G56">
        <v>1.14199E-2</v>
      </c>
      <c r="H56">
        <v>3.7755000000000002E-3</v>
      </c>
      <c r="I56">
        <v>1.1291799999999999E-2</v>
      </c>
      <c r="J56">
        <v>1.16785E-2</v>
      </c>
      <c r="K56">
        <v>1.26169E-2</v>
      </c>
      <c r="L56">
        <v>1.8331099999999999E-2</v>
      </c>
      <c r="M56">
        <v>6.9918000000000003E-3</v>
      </c>
      <c r="N56">
        <v>6.2576000000000003E-3</v>
      </c>
      <c r="O56">
        <v>4.4238999999999997E-3</v>
      </c>
      <c r="P56">
        <v>4.9732999999999999E-3</v>
      </c>
      <c r="Q56">
        <v>1.75371E-2</v>
      </c>
      <c r="R56">
        <v>7.1088999999999996E-3</v>
      </c>
      <c r="S56">
        <v>8.2073000000000007E-3</v>
      </c>
      <c r="T56">
        <v>4.5750000000000001E-3</v>
      </c>
      <c r="U56">
        <v>9.3375999999999997E-3</v>
      </c>
      <c r="V56">
        <v>8.29236E-2</v>
      </c>
      <c r="W56">
        <v>1.01303E-2</v>
      </c>
      <c r="X56">
        <v>3.0774300000000001E-2</v>
      </c>
      <c r="Y56">
        <v>2.8896E-3</v>
      </c>
      <c r="Z56">
        <v>4.0661999999999998E-3</v>
      </c>
      <c r="AA56">
        <v>8.3643999999999993E-3</v>
      </c>
      <c r="AB56">
        <v>2.5818000000000001E-2</v>
      </c>
      <c r="AC56">
        <v>1.8640199999999999E-2</v>
      </c>
      <c r="AD56">
        <v>1.6898099999999999E-2</v>
      </c>
      <c r="AE56">
        <v>6.7267999999999998E-3</v>
      </c>
      <c r="AF56">
        <v>2.0526200000000001E-2</v>
      </c>
      <c r="AG56">
        <v>1.35187E-2</v>
      </c>
      <c r="AH56">
        <v>2.2910300000000001E-2</v>
      </c>
      <c r="AI56">
        <v>2.60027E-2</v>
      </c>
      <c r="AJ56">
        <v>1.62477E-2</v>
      </c>
      <c r="AK56">
        <v>2.8600400000000002E-2</v>
      </c>
      <c r="AL56">
        <v>1.2156E-2</v>
      </c>
      <c r="AM56">
        <v>2.4066199999999999E-2</v>
      </c>
      <c r="AN56">
        <v>3.90929E-2</v>
      </c>
      <c r="AO56">
        <v>1.87101E-2</v>
      </c>
      <c r="AP56">
        <v>9.4546000000000005E-3</v>
      </c>
      <c r="AQ56">
        <v>1.3728000000000001E-2</v>
      </c>
      <c r="AR56">
        <v>3.8350799999999997E-2</v>
      </c>
      <c r="AS56">
        <v>1.46068E-2</v>
      </c>
      <c r="AT56">
        <v>2.2305100000000001E-2</v>
      </c>
      <c r="AU56">
        <v>1.46663E-2</v>
      </c>
      <c r="AV56">
        <v>1.3148000000000001E-3</v>
      </c>
      <c r="AW56">
        <v>2.8590999999999998E-3</v>
      </c>
      <c r="AX56">
        <v>0.165242</v>
      </c>
      <c r="AY56">
        <v>5.2703300000000002E-2</v>
      </c>
      <c r="AZ56">
        <v>3.3012100000000003E-2</v>
      </c>
      <c r="BA56">
        <v>5.3133699999999999E-2</v>
      </c>
      <c r="BB56">
        <v>3.4776300000000003E-2</v>
      </c>
      <c r="BC56">
        <v>2.09699E-2</v>
      </c>
      <c r="BD56">
        <v>4.23112E-2</v>
      </c>
      <c r="BE56">
        <v>3.9690299999999998E-2</v>
      </c>
      <c r="BF56">
        <v>1.7432900000000001E-2</v>
      </c>
      <c r="BG56">
        <v>3.2972500000000002E-2</v>
      </c>
      <c r="BH56">
        <v>4.59484E-2</v>
      </c>
      <c r="BI56">
        <v>2.8658300000000001E-2</v>
      </c>
      <c r="BJ56">
        <v>1.7127E-2</v>
      </c>
      <c r="BK56">
        <v>2.9904099999999999E-2</v>
      </c>
      <c r="BL56">
        <v>2.06059E-2</v>
      </c>
      <c r="BM56">
        <v>2.65338E-2</v>
      </c>
      <c r="BN56">
        <v>1.10189E-2</v>
      </c>
      <c r="BO56">
        <v>1.4813399999999999E-2</v>
      </c>
      <c r="BP56">
        <v>1.8742399999999999E-2</v>
      </c>
      <c r="BQ56">
        <v>1.1108E-2</v>
      </c>
      <c r="BR56">
        <v>2.96528E-2</v>
      </c>
      <c r="BS56">
        <v>1.6492099999999999E-2</v>
      </c>
      <c r="BT56">
        <v>2.3487000000000001E-2</v>
      </c>
    </row>
    <row r="57" spans="1:72">
      <c r="A57" t="s">
        <v>361</v>
      </c>
      <c r="B57">
        <v>7.8999999999999996E-5</v>
      </c>
      <c r="C57">
        <v>2.765E-4</v>
      </c>
      <c r="D57">
        <v>5.6503999999999999E-3</v>
      </c>
      <c r="E57">
        <v>2.4521E-3</v>
      </c>
      <c r="F57">
        <v>9.2650000000000002E-4</v>
      </c>
      <c r="G57">
        <v>1.2786E-3</v>
      </c>
      <c r="H57">
        <v>1.6243E-3</v>
      </c>
      <c r="I57">
        <v>2.3097999999999999E-3</v>
      </c>
      <c r="J57">
        <v>2.6143999999999998E-3</v>
      </c>
      <c r="K57">
        <v>1.8332000000000001E-3</v>
      </c>
      <c r="L57">
        <v>1.9505E-3</v>
      </c>
      <c r="M57">
        <v>9.9820000000000009E-4</v>
      </c>
      <c r="N57">
        <v>4.7429999999999998E-4</v>
      </c>
      <c r="O57">
        <v>8.7830000000000004E-4</v>
      </c>
      <c r="P57">
        <v>9.0289999999999999E-4</v>
      </c>
      <c r="Q57">
        <v>1.2589999999999999E-3</v>
      </c>
      <c r="R57">
        <v>2.0707999999999998E-3</v>
      </c>
      <c r="S57">
        <v>1.4122E-3</v>
      </c>
      <c r="T57">
        <v>2.0378000000000002E-3</v>
      </c>
      <c r="U57">
        <v>3.8520999999999998E-3</v>
      </c>
      <c r="V57">
        <v>1.9945000000000002E-3</v>
      </c>
      <c r="W57">
        <v>2.4803E-3</v>
      </c>
      <c r="X57">
        <v>1.9292999999999999E-3</v>
      </c>
      <c r="Y57">
        <v>2.1927000000000001E-3</v>
      </c>
      <c r="Z57">
        <v>3.5209E-3</v>
      </c>
      <c r="AA57">
        <v>1.892E-3</v>
      </c>
      <c r="AB57">
        <v>1.1642E-3</v>
      </c>
      <c r="AC57">
        <v>3.8267000000000002E-3</v>
      </c>
      <c r="AD57">
        <v>3.0170000000000002E-3</v>
      </c>
      <c r="AE57">
        <v>1.1425999999999999E-3</v>
      </c>
      <c r="AF57">
        <v>1.7916E-3</v>
      </c>
      <c r="AG57">
        <v>1.1298E-3</v>
      </c>
      <c r="AH57">
        <v>1.4036999999999999E-3</v>
      </c>
      <c r="AI57">
        <v>5.6259099999999999E-2</v>
      </c>
      <c r="AJ57">
        <v>1.256E-3</v>
      </c>
      <c r="AK57">
        <v>2.9452800000000001E-2</v>
      </c>
      <c r="AL57">
        <v>2.0888999999999999E-3</v>
      </c>
      <c r="AM57">
        <v>4.2636000000000002E-3</v>
      </c>
      <c r="AN57">
        <v>4.4124999999999998E-3</v>
      </c>
      <c r="AO57">
        <v>1.786E-4</v>
      </c>
      <c r="AP57">
        <v>2.7139999999999998E-4</v>
      </c>
      <c r="AQ57">
        <v>3.1470000000000001E-4</v>
      </c>
      <c r="AR57">
        <v>4.9410000000000003E-4</v>
      </c>
      <c r="AS57">
        <v>1.33E-5</v>
      </c>
      <c r="AT57">
        <v>4.8139999999999999E-4</v>
      </c>
      <c r="AU57">
        <v>7.9690000000000002E-4</v>
      </c>
      <c r="AV57">
        <v>0</v>
      </c>
      <c r="AW57">
        <v>9.4300000000000002E-5</v>
      </c>
      <c r="AX57">
        <v>1.2013299999999999E-2</v>
      </c>
      <c r="AY57">
        <v>2.5528E-3</v>
      </c>
      <c r="AZ57">
        <v>3.0810000000000001E-4</v>
      </c>
      <c r="BA57">
        <v>2.4439999999999998E-4</v>
      </c>
      <c r="BB57">
        <v>1.2237999999999999E-3</v>
      </c>
      <c r="BC57">
        <v>1.6463000000000001E-3</v>
      </c>
      <c r="BD57">
        <v>2.2030999999999999E-3</v>
      </c>
      <c r="BE57">
        <v>0.10696700000000001</v>
      </c>
      <c r="BF57">
        <v>3.29E-3</v>
      </c>
      <c r="BG57">
        <v>2.2147E-3</v>
      </c>
      <c r="BH57">
        <v>2.9188999999999999E-3</v>
      </c>
      <c r="BI57">
        <v>4.4910999999999996E-3</v>
      </c>
      <c r="BJ57">
        <v>3.0159000000000002E-3</v>
      </c>
      <c r="BK57">
        <v>1.1061999999999999E-3</v>
      </c>
      <c r="BL57">
        <v>3.9652000000000003E-3</v>
      </c>
      <c r="BM57">
        <v>6.2484999999999997E-3</v>
      </c>
      <c r="BN57">
        <v>2.3213999999999999E-3</v>
      </c>
      <c r="BO57">
        <v>1.8029999999999999E-3</v>
      </c>
      <c r="BP57">
        <v>8.7620000000000005E-4</v>
      </c>
      <c r="BQ57">
        <v>3.0810000000000001E-4</v>
      </c>
      <c r="BR57">
        <v>1.9469999999999999E-3</v>
      </c>
      <c r="BS57">
        <v>9.2954999999999999E-3</v>
      </c>
      <c r="BT57">
        <v>1.1965999999999999E-2</v>
      </c>
    </row>
    <row r="58" spans="1:72">
      <c r="A58" t="s">
        <v>362</v>
      </c>
      <c r="B58">
        <v>9.3999999999999997E-4</v>
      </c>
      <c r="C58">
        <v>1.5586E-3</v>
      </c>
      <c r="D58">
        <v>7.9999999999999996E-7</v>
      </c>
      <c r="E58">
        <v>0</v>
      </c>
      <c r="F58">
        <v>0</v>
      </c>
      <c r="G58">
        <v>3.5760000000000002E-4</v>
      </c>
      <c r="H58">
        <v>1.5299999999999999E-5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8.3600000000000005E-4</v>
      </c>
      <c r="Y58">
        <v>1.2300000000000001E-5</v>
      </c>
      <c r="Z58">
        <v>0</v>
      </c>
      <c r="AA58">
        <v>3.5999999999999998E-6</v>
      </c>
      <c r="AB58">
        <v>8.0329999999999996E-4</v>
      </c>
      <c r="AC58">
        <v>1.0428E-3</v>
      </c>
      <c r="AD58">
        <v>7.1700000000000002E-3</v>
      </c>
      <c r="AE58">
        <v>0</v>
      </c>
      <c r="AF58">
        <v>8.9297000000000005E-3</v>
      </c>
      <c r="AG58">
        <v>1.952E-4</v>
      </c>
      <c r="AH58">
        <v>3.5980000000000002E-4</v>
      </c>
      <c r="AI58">
        <v>0</v>
      </c>
      <c r="AJ58">
        <v>0</v>
      </c>
      <c r="AK58">
        <v>0</v>
      </c>
      <c r="AL58">
        <v>6.5400000000000004E-5</v>
      </c>
      <c r="AM58">
        <v>2.5400000000000001E-5</v>
      </c>
      <c r="AN58">
        <v>0</v>
      </c>
      <c r="AO58">
        <v>0</v>
      </c>
      <c r="AP58">
        <v>0</v>
      </c>
      <c r="AQ58">
        <v>8.2490000000000005E-4</v>
      </c>
      <c r="AR58">
        <v>1.2583E-3</v>
      </c>
      <c r="AS58">
        <v>5.7000000000000003E-5</v>
      </c>
      <c r="AT58">
        <v>1.9899999999999999E-5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1.2239999999999999E-4</v>
      </c>
      <c r="BB58">
        <v>5.9200000000000002E-5</v>
      </c>
      <c r="BC58">
        <v>0</v>
      </c>
      <c r="BD58">
        <v>5.1489999999999999E-4</v>
      </c>
      <c r="BE58">
        <v>0</v>
      </c>
      <c r="BF58">
        <v>1.09227E-2</v>
      </c>
      <c r="BG58">
        <v>1.5500000000000001E-5</v>
      </c>
      <c r="BH58">
        <v>2.7579999999999998E-4</v>
      </c>
      <c r="BI58">
        <v>0</v>
      </c>
      <c r="BJ58">
        <v>0</v>
      </c>
      <c r="BK58">
        <v>1.1996700000000001E-2</v>
      </c>
      <c r="BL58">
        <v>1.4231999999999999E-3</v>
      </c>
      <c r="BM58">
        <v>0</v>
      </c>
      <c r="BN58">
        <v>0</v>
      </c>
      <c r="BO58">
        <v>3.1714E-3</v>
      </c>
      <c r="BP58">
        <v>1.6696E-3</v>
      </c>
      <c r="BQ58">
        <v>3.435E-4</v>
      </c>
      <c r="BR58">
        <v>3.2683999999999999E-3</v>
      </c>
      <c r="BS58">
        <v>6.2322999999999996E-3</v>
      </c>
      <c r="BT58">
        <v>8.3700000000000002E-5</v>
      </c>
    </row>
    <row r="59" spans="1:72">
      <c r="A59" t="s">
        <v>363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1.6550000000000001E-4</v>
      </c>
      <c r="BC59">
        <v>0</v>
      </c>
      <c r="BD59">
        <v>7.86E-5</v>
      </c>
      <c r="BE59">
        <v>0</v>
      </c>
      <c r="BF59">
        <v>0</v>
      </c>
      <c r="BG59">
        <v>1.0641899999999999E-2</v>
      </c>
      <c r="BH59">
        <v>1.68535E-2</v>
      </c>
      <c r="BI59">
        <v>1.872E-4</v>
      </c>
      <c r="BJ59">
        <v>0</v>
      </c>
      <c r="BK59">
        <v>3.5770000000000002E-4</v>
      </c>
      <c r="BL59">
        <v>1.3900000000000001E-5</v>
      </c>
      <c r="BM59">
        <v>0</v>
      </c>
      <c r="BN59">
        <v>0</v>
      </c>
      <c r="BO59">
        <v>4.9700000000000002E-5</v>
      </c>
      <c r="BP59">
        <v>0</v>
      </c>
      <c r="BQ59">
        <v>1.3368100000000001E-2</v>
      </c>
      <c r="BR59">
        <v>0</v>
      </c>
      <c r="BS59">
        <v>9.8808999999999998E-3</v>
      </c>
      <c r="BT59">
        <v>0</v>
      </c>
    </row>
    <row r="60" spans="1:72">
      <c r="A60" t="s">
        <v>364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2.2223E-3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>
      <c r="A61" t="s">
        <v>365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1.29354E-2</v>
      </c>
      <c r="BR61">
        <v>0</v>
      </c>
      <c r="BS61">
        <v>2.7329999999999998E-4</v>
      </c>
      <c r="BT61">
        <v>0</v>
      </c>
    </row>
    <row r="62" spans="1:72">
      <c r="A62" t="s">
        <v>366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2.7999999999999999E-6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1.239E-4</v>
      </c>
      <c r="BR62">
        <v>0</v>
      </c>
      <c r="BS62">
        <v>7.0489999999999995E-4</v>
      </c>
      <c r="BT62">
        <v>0</v>
      </c>
    </row>
    <row r="63" spans="1:72">
      <c r="A63" t="s">
        <v>367</v>
      </c>
      <c r="B63">
        <v>3.5189999999999999E-4</v>
      </c>
      <c r="C63">
        <v>9.8400000000000007E-5</v>
      </c>
      <c r="D63">
        <v>3.1999999999999999E-6</v>
      </c>
      <c r="E63">
        <v>1.2300000000000001E-5</v>
      </c>
      <c r="F63">
        <v>7.9900000000000004E-5</v>
      </c>
      <c r="G63">
        <v>4.0549999999999999E-4</v>
      </c>
      <c r="H63">
        <v>1.351E-4</v>
      </c>
      <c r="I63">
        <v>7.4439999999999999E-4</v>
      </c>
      <c r="J63">
        <v>5.3149999999999996E-4</v>
      </c>
      <c r="K63">
        <v>3.8519999999999998E-4</v>
      </c>
      <c r="L63">
        <v>4.5980000000000001E-4</v>
      </c>
      <c r="M63">
        <v>4.0479999999999997E-4</v>
      </c>
      <c r="N63">
        <v>7.6699999999999994E-5</v>
      </c>
      <c r="O63">
        <v>1.133E-4</v>
      </c>
      <c r="P63">
        <v>1.8489999999999999E-4</v>
      </c>
      <c r="Q63">
        <v>2.0369999999999999E-4</v>
      </c>
      <c r="R63">
        <v>5.061E-4</v>
      </c>
      <c r="S63">
        <v>4.684E-4</v>
      </c>
      <c r="T63">
        <v>2.655E-4</v>
      </c>
      <c r="U63">
        <v>5.2599999999999999E-4</v>
      </c>
      <c r="V63">
        <v>5.6530000000000003E-4</v>
      </c>
      <c r="W63">
        <v>4.796E-4</v>
      </c>
      <c r="X63">
        <v>7.9089999999999998E-4</v>
      </c>
      <c r="Y63">
        <v>1.2290000000000001E-4</v>
      </c>
      <c r="Z63">
        <v>1.109E-4</v>
      </c>
      <c r="AA63">
        <v>5.7209999999999997E-4</v>
      </c>
      <c r="AB63">
        <v>8.5800000000000004E-4</v>
      </c>
      <c r="AC63">
        <v>1.4453999999999999E-3</v>
      </c>
      <c r="AD63">
        <v>1.3093E-3</v>
      </c>
      <c r="AE63">
        <v>9.2899999999999995E-5</v>
      </c>
      <c r="AF63">
        <v>6.6750000000000002E-4</v>
      </c>
      <c r="AG63">
        <v>1.1400000000000001E-4</v>
      </c>
      <c r="AH63">
        <v>5.0657999999999996E-3</v>
      </c>
      <c r="AI63">
        <v>1.5E-6</v>
      </c>
      <c r="AJ63">
        <v>1.3760000000000001E-4</v>
      </c>
      <c r="AK63">
        <v>7.3499999999999998E-5</v>
      </c>
      <c r="AL63">
        <v>0</v>
      </c>
      <c r="AM63">
        <v>4.0010000000000002E-4</v>
      </c>
      <c r="AN63">
        <v>6.5439999999999997E-4</v>
      </c>
      <c r="AO63">
        <v>6.8789999999999997E-4</v>
      </c>
      <c r="AP63">
        <v>2.89138E-2</v>
      </c>
      <c r="AQ63">
        <v>2.6227899999999998E-2</v>
      </c>
      <c r="AR63">
        <v>1.4580000000000001E-3</v>
      </c>
      <c r="AS63">
        <v>1.7043E-3</v>
      </c>
      <c r="AT63">
        <v>8.9280000000000002E-4</v>
      </c>
      <c r="AU63">
        <v>5.4560000000000003E-4</v>
      </c>
      <c r="AV63">
        <v>5.0270000000000002E-4</v>
      </c>
      <c r="AW63">
        <v>4.1999999999999996E-6</v>
      </c>
      <c r="AX63">
        <v>1.4609E-3</v>
      </c>
      <c r="AY63">
        <v>5.8029999999999996E-4</v>
      </c>
      <c r="AZ63">
        <v>2.3322E-3</v>
      </c>
      <c r="BA63">
        <v>8.7779999999999998E-4</v>
      </c>
      <c r="BB63">
        <v>2.4439000000000002E-3</v>
      </c>
      <c r="BC63">
        <v>5.9655000000000003E-3</v>
      </c>
      <c r="BD63">
        <v>2.5228E-3</v>
      </c>
      <c r="BE63">
        <v>8.6879999999999998E-4</v>
      </c>
      <c r="BF63">
        <v>2.2063E-3</v>
      </c>
      <c r="BG63">
        <v>6.1169999999999996E-4</v>
      </c>
      <c r="BH63">
        <v>7.4010000000000005E-4</v>
      </c>
      <c r="BI63">
        <v>8.0659999999999998E-4</v>
      </c>
      <c r="BJ63">
        <v>1.1954999999999999E-3</v>
      </c>
      <c r="BK63">
        <v>0.11704299999999999</v>
      </c>
      <c r="BL63">
        <v>4.9335999999999998E-3</v>
      </c>
      <c r="BM63">
        <v>1.2591E-3</v>
      </c>
      <c r="BN63">
        <v>2.1254999999999998E-3</v>
      </c>
      <c r="BO63">
        <v>1.5234000000000001E-3</v>
      </c>
      <c r="BP63">
        <v>1.4764000000000001E-3</v>
      </c>
      <c r="BQ63">
        <v>1.3750000000000001E-4</v>
      </c>
      <c r="BR63">
        <v>8.1249999999999996E-4</v>
      </c>
      <c r="BS63">
        <v>3.4249999999999998E-4</v>
      </c>
      <c r="BT63">
        <v>1.906E-4</v>
      </c>
    </row>
    <row r="64" spans="1:72">
      <c r="A64" t="s">
        <v>368</v>
      </c>
      <c r="B64">
        <v>2.4449999999999998E-4</v>
      </c>
      <c r="C64">
        <v>2.0299999999999999E-5</v>
      </c>
      <c r="D64">
        <v>1.5999999999999999E-6</v>
      </c>
      <c r="E64">
        <v>2.26E-5</v>
      </c>
      <c r="F64">
        <v>1.294E-4</v>
      </c>
      <c r="G64">
        <v>1.728E-4</v>
      </c>
      <c r="H64">
        <v>8.5699999999999996E-5</v>
      </c>
      <c r="I64">
        <v>3.657E-4</v>
      </c>
      <c r="J64">
        <v>3.257E-4</v>
      </c>
      <c r="K64">
        <v>1.6809999999999999E-4</v>
      </c>
      <c r="L64">
        <v>3.0959999999999999E-4</v>
      </c>
      <c r="M64">
        <v>2.4840000000000002E-4</v>
      </c>
      <c r="N64">
        <v>5.7800000000000002E-5</v>
      </c>
      <c r="O64">
        <v>4.4700000000000002E-5</v>
      </c>
      <c r="P64">
        <v>1.117E-4</v>
      </c>
      <c r="Q64">
        <v>1.3339999999999999E-4</v>
      </c>
      <c r="R64">
        <v>3.9530000000000001E-4</v>
      </c>
      <c r="S64">
        <v>3.4069999999999999E-4</v>
      </c>
      <c r="T64">
        <v>1.3650000000000001E-4</v>
      </c>
      <c r="U64">
        <v>1.7650000000000001E-4</v>
      </c>
      <c r="V64">
        <v>2.263E-4</v>
      </c>
      <c r="W64">
        <v>2.5020000000000001E-4</v>
      </c>
      <c r="X64">
        <v>6.0510000000000002E-4</v>
      </c>
      <c r="Y64">
        <v>4.3699999999999998E-5</v>
      </c>
      <c r="Z64">
        <v>7.1099999999999994E-5</v>
      </c>
      <c r="AA64">
        <v>2.9609999999999999E-4</v>
      </c>
      <c r="AB64">
        <v>3.7330000000000002E-4</v>
      </c>
      <c r="AC64">
        <v>4.4700000000000002E-5</v>
      </c>
      <c r="AD64">
        <v>4.5980000000000001E-4</v>
      </c>
      <c r="AE64">
        <v>1.9999999999999999E-6</v>
      </c>
      <c r="AF64">
        <v>8.2689999999999999E-4</v>
      </c>
      <c r="AG64">
        <v>1.3999999999999999E-6</v>
      </c>
      <c r="AH64">
        <v>2.1699999999999999E-5</v>
      </c>
      <c r="AI64">
        <v>0</v>
      </c>
      <c r="AJ64">
        <v>3.1E-6</v>
      </c>
      <c r="AK64">
        <v>0</v>
      </c>
      <c r="AL64">
        <v>0</v>
      </c>
      <c r="AM64">
        <v>2.3499999999999999E-5</v>
      </c>
      <c r="AN64">
        <v>1.15E-5</v>
      </c>
      <c r="AO64">
        <v>3.5199999999999999E-4</v>
      </c>
      <c r="AP64">
        <v>1.7899999999999999E-4</v>
      </c>
      <c r="AQ64">
        <v>2.052E-4</v>
      </c>
      <c r="AR64">
        <v>1.3143E-3</v>
      </c>
      <c r="AS64">
        <v>8.6339999999999995E-4</v>
      </c>
      <c r="AT64">
        <v>4.8069999999999997E-4</v>
      </c>
      <c r="AU64">
        <v>3.3050000000000001E-4</v>
      </c>
      <c r="AV64">
        <v>1.4410000000000001E-4</v>
      </c>
      <c r="AW64">
        <v>4.6999999999999999E-6</v>
      </c>
      <c r="AX64">
        <v>3.3310000000000002E-4</v>
      </c>
      <c r="AY64">
        <v>2.2110000000000001E-4</v>
      </c>
      <c r="AZ64">
        <v>1.01E-3</v>
      </c>
      <c r="BA64">
        <v>7.4759999999999996E-4</v>
      </c>
      <c r="BB64">
        <v>6.3520000000000004E-4</v>
      </c>
      <c r="BC64">
        <v>2.4510999999999999E-3</v>
      </c>
      <c r="BD64">
        <v>1.3473000000000001E-3</v>
      </c>
      <c r="BE64">
        <v>6.2489999999999996E-4</v>
      </c>
      <c r="BF64">
        <v>8.5789999999999998E-4</v>
      </c>
      <c r="BG64">
        <v>5.3089999999999995E-4</v>
      </c>
      <c r="BH64">
        <v>4.3399999999999998E-5</v>
      </c>
      <c r="BI64">
        <v>3.681E-4</v>
      </c>
      <c r="BJ64">
        <v>4.1090000000000001E-4</v>
      </c>
      <c r="BK64">
        <v>6.5410000000000002E-4</v>
      </c>
      <c r="BL64">
        <v>2.2110000000000001E-4</v>
      </c>
      <c r="BM64">
        <v>1.8368E-3</v>
      </c>
      <c r="BN64">
        <v>4.8690000000000002E-4</v>
      </c>
      <c r="BO64">
        <v>1.662E-4</v>
      </c>
      <c r="BP64">
        <v>3.8034000000000002E-3</v>
      </c>
      <c r="BQ64">
        <v>1.1399999999999999E-5</v>
      </c>
      <c r="BR64">
        <v>5.4200000000000003E-5</v>
      </c>
      <c r="BS64">
        <v>5.6630000000000005E-4</v>
      </c>
      <c r="BT64">
        <v>8.1130000000000004E-4</v>
      </c>
    </row>
    <row r="65" spans="1:73">
      <c r="A65" t="s">
        <v>369</v>
      </c>
      <c r="B65">
        <v>1.6900000000000001E-5</v>
      </c>
      <c r="C65">
        <v>7.9999999999999996E-6</v>
      </c>
      <c r="D65">
        <v>7.6000000000000001E-6</v>
      </c>
      <c r="E65">
        <v>1.461E-4</v>
      </c>
      <c r="F65">
        <v>6.6680000000000005E-4</v>
      </c>
      <c r="G65">
        <v>1.2298000000000001E-3</v>
      </c>
      <c r="H65">
        <v>6.5910000000000003E-4</v>
      </c>
      <c r="I65">
        <v>1.9681999999999998E-3</v>
      </c>
      <c r="J65">
        <v>1.7945999999999999E-3</v>
      </c>
      <c r="K65">
        <v>9.7579999999999997E-4</v>
      </c>
      <c r="L65">
        <v>1.6919000000000001E-3</v>
      </c>
      <c r="M65">
        <v>1.4173E-3</v>
      </c>
      <c r="N65">
        <v>3.2830000000000001E-4</v>
      </c>
      <c r="O65">
        <v>3.1050000000000001E-4</v>
      </c>
      <c r="P65">
        <v>6.3210000000000002E-4</v>
      </c>
      <c r="Q65">
        <v>7.1319999999999999E-4</v>
      </c>
      <c r="R65">
        <v>2.1442000000000002E-3</v>
      </c>
      <c r="S65">
        <v>1.9369000000000001E-3</v>
      </c>
      <c r="T65">
        <v>7.4350000000000002E-4</v>
      </c>
      <c r="U65">
        <v>1.0380999999999999E-3</v>
      </c>
      <c r="V65">
        <v>1.1463999999999999E-3</v>
      </c>
      <c r="W65">
        <v>1.3642999999999999E-3</v>
      </c>
      <c r="X65">
        <v>5.0521000000000003E-3</v>
      </c>
      <c r="Y65">
        <v>2.3460000000000001E-4</v>
      </c>
      <c r="Z65">
        <v>4.0339999999999999E-4</v>
      </c>
      <c r="AA65">
        <v>1.8743E-3</v>
      </c>
      <c r="AB65">
        <v>7.6639999999999998E-4</v>
      </c>
      <c r="AC65">
        <v>1.2630000000000001E-4</v>
      </c>
      <c r="AD65">
        <v>5.2329999999999998E-4</v>
      </c>
      <c r="AE65">
        <v>1.9400000000000001E-5</v>
      </c>
      <c r="AF65">
        <v>4.4359999999999999E-4</v>
      </c>
      <c r="AG65">
        <v>8.8999999999999995E-6</v>
      </c>
      <c r="AH65">
        <v>1.4679999999999999E-4</v>
      </c>
      <c r="AI65">
        <v>0</v>
      </c>
      <c r="AJ65">
        <v>9.7000000000000003E-6</v>
      </c>
      <c r="AK65">
        <v>8.3750000000000003E-4</v>
      </c>
      <c r="AL65">
        <v>1.161E-4</v>
      </c>
      <c r="AM65">
        <v>8.7429999999999995E-4</v>
      </c>
      <c r="AN65">
        <v>8.5610000000000005E-4</v>
      </c>
      <c r="AO65">
        <v>2.1803999999999999E-3</v>
      </c>
      <c r="AP65">
        <v>1.2221999999999999E-3</v>
      </c>
      <c r="AQ65">
        <v>1.2956000000000001E-3</v>
      </c>
      <c r="AR65">
        <v>8.3405000000000007E-3</v>
      </c>
      <c r="AS65">
        <v>5.3844000000000001E-3</v>
      </c>
      <c r="AT65">
        <v>3.0398000000000001E-3</v>
      </c>
      <c r="AU65">
        <v>1.9905000000000001E-3</v>
      </c>
      <c r="AV65">
        <v>9.2290000000000004E-4</v>
      </c>
      <c r="AW65">
        <v>3.1099999999999997E-5</v>
      </c>
      <c r="AX65">
        <v>2.1418000000000001E-3</v>
      </c>
      <c r="AY65">
        <v>1.8744E-3</v>
      </c>
      <c r="AZ65">
        <v>4.8916000000000003E-3</v>
      </c>
      <c r="BA65">
        <v>4.9083E-3</v>
      </c>
      <c r="BB65">
        <v>3.4366000000000002E-3</v>
      </c>
      <c r="BC65">
        <v>1.3672000000000001E-3</v>
      </c>
      <c r="BD65">
        <v>5.7143999999999997E-3</v>
      </c>
      <c r="BE65">
        <v>5.5697000000000003E-3</v>
      </c>
      <c r="BF65">
        <v>3.6516000000000001E-3</v>
      </c>
      <c r="BG65">
        <v>2.3073999999999998E-3</v>
      </c>
      <c r="BH65">
        <v>2.7980000000000002E-4</v>
      </c>
      <c r="BI65">
        <v>1.335E-3</v>
      </c>
      <c r="BJ65">
        <v>1.3766E-3</v>
      </c>
      <c r="BK65">
        <v>9.6739999999999999E-4</v>
      </c>
      <c r="BL65">
        <v>1.2049999999999999E-3</v>
      </c>
      <c r="BM65">
        <v>1.4988E-3</v>
      </c>
      <c r="BN65">
        <v>1.9166999999999999E-3</v>
      </c>
      <c r="BO65">
        <v>9.477E-4</v>
      </c>
      <c r="BP65">
        <v>2.7523999999999999E-3</v>
      </c>
      <c r="BQ65">
        <v>1.1969000000000001E-3</v>
      </c>
      <c r="BR65">
        <v>1.0579999999999999E-3</v>
      </c>
      <c r="BS65">
        <v>1.3488E-3</v>
      </c>
      <c r="BT65">
        <v>5.4710000000000002E-4</v>
      </c>
    </row>
    <row r="66" spans="1:73">
      <c r="A66" t="s">
        <v>370</v>
      </c>
      <c r="B66">
        <v>8.9510000000000002E-4</v>
      </c>
      <c r="C66">
        <v>8.3999999999999992E-6</v>
      </c>
      <c r="D66">
        <v>2.7699999999999999E-5</v>
      </c>
      <c r="E66">
        <v>2.476E-4</v>
      </c>
      <c r="F66">
        <v>6.3068000000000004E-3</v>
      </c>
      <c r="G66">
        <v>4.6065999999999998E-3</v>
      </c>
      <c r="H66">
        <v>1.0115E-3</v>
      </c>
      <c r="I66">
        <v>6.3493000000000004E-3</v>
      </c>
      <c r="J66">
        <v>4.9309000000000002E-3</v>
      </c>
      <c r="K66">
        <v>3.3411000000000001E-3</v>
      </c>
      <c r="L66">
        <v>4.3991999999999998E-3</v>
      </c>
      <c r="M66">
        <v>3.8102000000000001E-3</v>
      </c>
      <c r="N66">
        <v>7.6659999999999999E-4</v>
      </c>
      <c r="O66">
        <v>1.0283E-3</v>
      </c>
      <c r="P66">
        <v>1.7315E-3</v>
      </c>
      <c r="Q66">
        <v>1.8958E-3</v>
      </c>
      <c r="R66">
        <v>5.1443000000000001E-3</v>
      </c>
      <c r="S66">
        <v>4.7486000000000004E-3</v>
      </c>
      <c r="T66">
        <v>2.3188000000000002E-3</v>
      </c>
      <c r="U66">
        <v>4.0834000000000001E-3</v>
      </c>
      <c r="V66">
        <v>4.7819000000000004E-3</v>
      </c>
      <c r="W66">
        <v>4.2123999999999998E-3</v>
      </c>
      <c r="X66">
        <v>7.9173999999999998E-3</v>
      </c>
      <c r="Y66">
        <v>1.0606999999999999E-3</v>
      </c>
      <c r="Z66">
        <v>1.0462E-3</v>
      </c>
      <c r="AA66">
        <v>4.3540999999999996E-3</v>
      </c>
      <c r="AB66">
        <v>4.0769999999999999E-3</v>
      </c>
      <c r="AC66">
        <v>3.7548E-3</v>
      </c>
      <c r="AD66">
        <v>2.9169999999999999E-3</v>
      </c>
      <c r="AE66">
        <v>6.7120000000000005E-4</v>
      </c>
      <c r="AF66">
        <v>3.1453000000000002E-3</v>
      </c>
      <c r="AG66">
        <v>8.9450999999999992E-3</v>
      </c>
      <c r="AH66">
        <v>1.8699999999999999E-4</v>
      </c>
      <c r="AI66">
        <v>9.7000000000000003E-6</v>
      </c>
      <c r="AJ66">
        <v>1.4708E-3</v>
      </c>
      <c r="AK66">
        <v>5.9960000000000005E-4</v>
      </c>
      <c r="AL66">
        <v>1.5029999999999999E-4</v>
      </c>
      <c r="AM66">
        <v>5.4100000000000003E-4</v>
      </c>
      <c r="AN66">
        <v>4.5409999999999998E-4</v>
      </c>
      <c r="AO66">
        <v>3.5953999999999999E-3</v>
      </c>
      <c r="AP66">
        <v>2.1339000000000002E-3</v>
      </c>
      <c r="AQ66">
        <v>1.8913999999999999E-3</v>
      </c>
      <c r="AR66">
        <v>1.26382E-2</v>
      </c>
      <c r="AS66">
        <v>1.55704E-2</v>
      </c>
      <c r="AT66">
        <v>4.5189999999999996E-3</v>
      </c>
      <c r="AU66">
        <v>7.1288000000000002E-3</v>
      </c>
      <c r="AV66">
        <v>3.9160999999999996E-3</v>
      </c>
      <c r="AW66">
        <v>3.6699999999999998E-5</v>
      </c>
      <c r="AX66">
        <v>1.15768E-2</v>
      </c>
      <c r="AY66">
        <v>5.5423E-3</v>
      </c>
      <c r="AZ66">
        <v>1.39183E-2</v>
      </c>
      <c r="BA66">
        <v>9.1602999999999997E-3</v>
      </c>
      <c r="BB66">
        <v>1.0837899999999999E-2</v>
      </c>
      <c r="BC66">
        <v>9.6719000000000006E-3</v>
      </c>
      <c r="BD66">
        <v>1.37807E-2</v>
      </c>
      <c r="BE66">
        <v>7.7371999999999996E-3</v>
      </c>
      <c r="BF66">
        <v>6.8583000000000003E-3</v>
      </c>
      <c r="BG66">
        <v>1.0109E-2</v>
      </c>
      <c r="BH66">
        <v>1.3735600000000001E-2</v>
      </c>
      <c r="BI66">
        <v>5.1771999999999999E-3</v>
      </c>
      <c r="BJ66">
        <v>8.7995E-3</v>
      </c>
      <c r="BK66">
        <v>2.1389E-3</v>
      </c>
      <c r="BL66">
        <v>2.6814999999999999E-3</v>
      </c>
      <c r="BM66">
        <v>1.6753299999999999E-2</v>
      </c>
      <c r="BN66">
        <v>5.0171E-3</v>
      </c>
      <c r="BO66">
        <v>2.6694000000000002E-3</v>
      </c>
      <c r="BP66">
        <v>2.1932000000000002E-3</v>
      </c>
      <c r="BQ66">
        <v>6.1090000000000005E-4</v>
      </c>
      <c r="BR66">
        <v>1.67152E-2</v>
      </c>
      <c r="BS66">
        <v>8.9327999999999994E-3</v>
      </c>
      <c r="BT66">
        <v>1.9645999999999999E-3</v>
      </c>
    </row>
    <row r="67" spans="1:73">
      <c r="A67" t="s">
        <v>371</v>
      </c>
      <c r="B67">
        <v>2.1635999999999999E-3</v>
      </c>
      <c r="C67">
        <v>3.8796E-3</v>
      </c>
      <c r="D67">
        <v>4.7130000000000002E-4</v>
      </c>
      <c r="E67">
        <v>1.0804E-3</v>
      </c>
      <c r="F67">
        <v>2.7935999999999998E-3</v>
      </c>
      <c r="G67">
        <v>1.7811000000000001E-3</v>
      </c>
      <c r="H67">
        <v>3.7926000000000001E-3</v>
      </c>
      <c r="I67">
        <v>5.2931999999999996E-3</v>
      </c>
      <c r="J67">
        <v>5.8621000000000003E-3</v>
      </c>
      <c r="K67">
        <v>5.7470999999999998E-3</v>
      </c>
      <c r="L67">
        <v>4.2074E-3</v>
      </c>
      <c r="M67">
        <v>2.4101000000000001E-3</v>
      </c>
      <c r="N67">
        <v>1.3845999999999999E-3</v>
      </c>
      <c r="O67">
        <v>1.7163E-3</v>
      </c>
      <c r="P67">
        <v>2.2598000000000002E-3</v>
      </c>
      <c r="Q67">
        <v>2.2691999999999999E-3</v>
      </c>
      <c r="R67">
        <v>3.1183000000000001E-3</v>
      </c>
      <c r="S67">
        <v>2.8340000000000001E-3</v>
      </c>
      <c r="T67">
        <v>2.7556E-3</v>
      </c>
      <c r="U67">
        <v>5.6261000000000002E-3</v>
      </c>
      <c r="V67">
        <v>3.4629999999999999E-3</v>
      </c>
      <c r="W67">
        <v>6.3474999999999998E-3</v>
      </c>
      <c r="X67">
        <v>5.3071000000000004E-3</v>
      </c>
      <c r="Y67">
        <v>2.2977000000000002E-3</v>
      </c>
      <c r="Z67">
        <v>2.4694000000000001E-3</v>
      </c>
      <c r="AA67">
        <v>3.7894000000000001E-3</v>
      </c>
      <c r="AB67">
        <v>1.22478E-2</v>
      </c>
      <c r="AC67">
        <v>9.4509999999999993E-3</v>
      </c>
      <c r="AD67">
        <v>1.2124100000000001E-2</v>
      </c>
      <c r="AE67">
        <v>4.1266000000000002E-3</v>
      </c>
      <c r="AF67">
        <v>8.6520999999999994E-3</v>
      </c>
      <c r="AG67">
        <v>5.7839999999999996E-4</v>
      </c>
      <c r="AH67">
        <v>2.4973E-3</v>
      </c>
      <c r="AI67">
        <v>2.4675000000000001E-3</v>
      </c>
      <c r="AJ67">
        <v>3.7801000000000002E-3</v>
      </c>
      <c r="AK67">
        <v>9.1071999999999993E-3</v>
      </c>
      <c r="AL67">
        <v>1.0632E-3</v>
      </c>
      <c r="AM67">
        <v>5.3172999999999996E-3</v>
      </c>
      <c r="AN67">
        <v>2.0853199999999999E-2</v>
      </c>
      <c r="AO67">
        <v>2.9459999999999998E-3</v>
      </c>
      <c r="AP67">
        <v>1.1751999999999999E-3</v>
      </c>
      <c r="AQ67">
        <v>9.0667000000000005E-3</v>
      </c>
      <c r="AR67">
        <v>1.10837E-2</v>
      </c>
      <c r="AS67">
        <v>1.1332200000000001E-2</v>
      </c>
      <c r="AT67">
        <v>4.8998000000000002E-3</v>
      </c>
      <c r="AU67">
        <v>1.7386000000000001E-3</v>
      </c>
      <c r="AV67">
        <v>5.6519999999999997E-4</v>
      </c>
      <c r="AW67">
        <v>5.3300000000000001E-5</v>
      </c>
      <c r="AX67">
        <v>1.3909899999999999E-2</v>
      </c>
      <c r="AY67">
        <v>2.3607199999999998E-2</v>
      </c>
      <c r="AZ67">
        <v>4.1923999999999998E-3</v>
      </c>
      <c r="BA67">
        <v>3.9081999999999997E-3</v>
      </c>
      <c r="BB67">
        <v>8.5223999999999994E-3</v>
      </c>
      <c r="BC67">
        <v>1.52987E-2</v>
      </c>
      <c r="BD67">
        <v>1.35639E-2</v>
      </c>
      <c r="BE67">
        <v>1.6862700000000001E-2</v>
      </c>
      <c r="BF67">
        <v>1.04913E-2</v>
      </c>
      <c r="BG67">
        <v>8.6452999999999999E-3</v>
      </c>
      <c r="BH67">
        <v>3.0232800000000001E-2</v>
      </c>
      <c r="BI67">
        <v>1.04356E-2</v>
      </c>
      <c r="BJ67">
        <v>4.9731000000000003E-3</v>
      </c>
      <c r="BK67">
        <v>1.0004300000000001E-2</v>
      </c>
      <c r="BL67">
        <v>1.46838E-2</v>
      </c>
      <c r="BM67">
        <v>8.9309000000000003E-3</v>
      </c>
      <c r="BN67">
        <v>9.3167000000000007E-3</v>
      </c>
      <c r="BO67">
        <v>9.4803000000000005E-3</v>
      </c>
      <c r="BP67">
        <v>3.6246999999999998E-3</v>
      </c>
      <c r="BQ67">
        <v>8.4489999999999999E-4</v>
      </c>
      <c r="BR67">
        <v>1.9299199999999999E-2</v>
      </c>
      <c r="BS67">
        <v>9.2184999999999993E-3</v>
      </c>
      <c r="BT67">
        <v>7.0299999999999998E-3</v>
      </c>
    </row>
    <row r="68" spans="1:73">
      <c r="A68" t="s">
        <v>372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3">
      <c r="A69" t="s">
        <v>373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3">
      <c r="A70" t="s">
        <v>374</v>
      </c>
      <c r="B70">
        <v>7.9400000000000006E-5</v>
      </c>
      <c r="C70">
        <v>1.008E-4</v>
      </c>
      <c r="D70">
        <v>0</v>
      </c>
      <c r="E70">
        <v>5.9799999999999997E-5</v>
      </c>
      <c r="F70">
        <v>9.9999999999999995E-8</v>
      </c>
      <c r="G70">
        <v>4.3389999999999998E-4</v>
      </c>
      <c r="H70">
        <v>2.0000000000000002E-5</v>
      </c>
      <c r="I70">
        <v>9.9999999999999995E-8</v>
      </c>
      <c r="J70">
        <v>0</v>
      </c>
      <c r="K70">
        <v>1.9929999999999999E-4</v>
      </c>
      <c r="L70">
        <v>1.66E-4</v>
      </c>
      <c r="M70">
        <v>1.5509E-3</v>
      </c>
      <c r="N70">
        <v>2.2200000000000001E-5</v>
      </c>
      <c r="O70">
        <v>1.8952999999999999E-3</v>
      </c>
      <c r="P70">
        <v>1.9999999999999999E-7</v>
      </c>
      <c r="Q70">
        <v>3.9999999999999998E-7</v>
      </c>
      <c r="R70">
        <v>7.9999999999999996E-7</v>
      </c>
      <c r="S70">
        <v>2.1910000000000001E-4</v>
      </c>
      <c r="T70">
        <v>2.9999999999999999E-7</v>
      </c>
      <c r="U70">
        <v>1.493E-4</v>
      </c>
      <c r="V70">
        <v>0</v>
      </c>
      <c r="W70">
        <v>3.9999999999999998E-7</v>
      </c>
      <c r="X70">
        <v>1.4867999999999999E-3</v>
      </c>
      <c r="Y70">
        <v>1.6330000000000001E-4</v>
      </c>
      <c r="Z70">
        <v>1.404E-4</v>
      </c>
      <c r="AA70">
        <v>2.9999999999999999E-7</v>
      </c>
      <c r="AB70">
        <v>6.4089999999999998E-3</v>
      </c>
      <c r="AC70">
        <v>3.3692000000000001E-3</v>
      </c>
      <c r="AD70">
        <v>2.1085000000000001E-3</v>
      </c>
      <c r="AE70">
        <v>3.3013999999999999E-3</v>
      </c>
      <c r="AF70">
        <v>4.3509000000000004E-3</v>
      </c>
      <c r="AG70">
        <v>0</v>
      </c>
      <c r="AH70">
        <v>4.3000000000000003E-6</v>
      </c>
      <c r="AI70">
        <v>1.28962E-2</v>
      </c>
      <c r="AJ70">
        <v>2.1619300000000001E-2</v>
      </c>
      <c r="AK70">
        <v>1.7694E-3</v>
      </c>
      <c r="AL70">
        <v>1.2933E-3</v>
      </c>
      <c r="AM70">
        <v>2.7110800000000001E-2</v>
      </c>
      <c r="AN70">
        <v>5.7397999999999998E-3</v>
      </c>
      <c r="AO70">
        <v>1.9044000000000001E-3</v>
      </c>
      <c r="AP70">
        <v>1.4898999999999999E-3</v>
      </c>
      <c r="AQ70">
        <v>2.9839999999999999E-4</v>
      </c>
      <c r="AR70">
        <v>4.8643999999999996E-3</v>
      </c>
      <c r="AS70">
        <v>5.9267E-3</v>
      </c>
      <c r="AT70">
        <v>1.71462E-2</v>
      </c>
      <c r="AU70">
        <v>4.8999999999999998E-4</v>
      </c>
      <c r="AV70">
        <v>2.3999999999999999E-6</v>
      </c>
      <c r="AW70">
        <v>2.9999999999999999E-7</v>
      </c>
      <c r="AX70">
        <v>9.6299999999999996E-5</v>
      </c>
      <c r="AY70">
        <v>1.7149999999999999E-3</v>
      </c>
      <c r="AZ70">
        <v>1.5766E-3</v>
      </c>
      <c r="BA70">
        <v>4.2410000000000001E-4</v>
      </c>
      <c r="BB70">
        <v>2.0776000000000002E-3</v>
      </c>
      <c r="BC70">
        <v>6.8769999999999996E-4</v>
      </c>
      <c r="BD70">
        <v>1.7141000000000001E-3</v>
      </c>
      <c r="BE70">
        <v>1.3359000000000001E-3</v>
      </c>
      <c r="BF70">
        <v>1.6073000000000001E-3</v>
      </c>
      <c r="BG70">
        <v>1.0551E-3</v>
      </c>
      <c r="BH70">
        <v>2.1443E-3</v>
      </c>
      <c r="BI70">
        <v>1.2524000000000001E-3</v>
      </c>
      <c r="BJ70">
        <v>1.4201999999999999E-3</v>
      </c>
      <c r="BK70">
        <v>1.4427999999999999E-3</v>
      </c>
      <c r="BL70">
        <v>9.0059999999999999E-4</v>
      </c>
      <c r="BM70">
        <v>8.8838000000000007E-3</v>
      </c>
      <c r="BN70">
        <v>4.4200999999999997E-3</v>
      </c>
      <c r="BO70">
        <v>1.5034E-3</v>
      </c>
      <c r="BP70">
        <v>5.9999999999999997E-7</v>
      </c>
      <c r="BQ70">
        <v>4.1770000000000002E-4</v>
      </c>
      <c r="BR70">
        <v>1.7220000000000001E-4</v>
      </c>
      <c r="BS70">
        <v>9.4649999999999997E-4</v>
      </c>
      <c r="BT70">
        <v>2.1029999999999999E-4</v>
      </c>
    </row>
    <row r="71" spans="1:73">
      <c r="A71" t="s">
        <v>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3">
      <c r="A72" t="s">
        <v>376</v>
      </c>
      <c r="B72">
        <v>0</v>
      </c>
      <c r="C72">
        <v>1.273E-4</v>
      </c>
      <c r="D72">
        <v>0</v>
      </c>
      <c r="E72">
        <v>0</v>
      </c>
      <c r="F72">
        <v>0</v>
      </c>
      <c r="G72">
        <v>6.6290000000000001E-4</v>
      </c>
      <c r="H72">
        <v>0</v>
      </c>
      <c r="I72">
        <v>6.2830000000000004E-4</v>
      </c>
      <c r="J72">
        <v>9.5520000000000002E-4</v>
      </c>
      <c r="K72">
        <v>6.6259999999999995E-4</v>
      </c>
      <c r="L72">
        <v>6.1919999999999998E-4</v>
      </c>
      <c r="M72">
        <v>3.1599999999999998E-4</v>
      </c>
      <c r="N72">
        <v>2.0330000000000001E-4</v>
      </c>
      <c r="O72">
        <v>3.5839999999999998E-4</v>
      </c>
      <c r="P72">
        <v>3.4830000000000001E-4</v>
      </c>
      <c r="Q72">
        <v>4.3300000000000001E-4</v>
      </c>
      <c r="R72">
        <v>5.1690000000000004E-4</v>
      </c>
      <c r="S72">
        <v>4.4630000000000001E-4</v>
      </c>
      <c r="T72">
        <v>8.4389999999999997E-4</v>
      </c>
      <c r="U72">
        <v>1.5655000000000001E-3</v>
      </c>
      <c r="V72">
        <v>7.871E-4</v>
      </c>
      <c r="W72">
        <v>9.3619999999999999E-4</v>
      </c>
      <c r="X72">
        <v>5.6619999999999999E-4</v>
      </c>
      <c r="Y72">
        <v>9.7420000000000004E-4</v>
      </c>
      <c r="Z72">
        <v>1.6632999999999999E-3</v>
      </c>
      <c r="AA72">
        <v>5.8410000000000005E-4</v>
      </c>
      <c r="AB72">
        <v>4.1140000000000003E-4</v>
      </c>
      <c r="AC72">
        <v>1.0525000000000001E-3</v>
      </c>
      <c r="AD72">
        <v>1.3416000000000001E-3</v>
      </c>
      <c r="AE72">
        <v>4.952E-4</v>
      </c>
      <c r="AF72">
        <v>6.8880000000000005E-4</v>
      </c>
      <c r="AG72">
        <v>0</v>
      </c>
      <c r="AH72">
        <v>0</v>
      </c>
      <c r="AI72">
        <v>0</v>
      </c>
      <c r="AJ72">
        <v>1.042E-4</v>
      </c>
      <c r="AK72">
        <v>0</v>
      </c>
      <c r="AL72">
        <v>0</v>
      </c>
      <c r="AM72">
        <v>2.26E-5</v>
      </c>
      <c r="AN72">
        <v>1.9780000000000002E-3</v>
      </c>
      <c r="AO72">
        <v>1.295E-4</v>
      </c>
      <c r="AP72">
        <v>2.0599999999999999E-4</v>
      </c>
      <c r="AQ72">
        <v>1.6029999999999999E-4</v>
      </c>
      <c r="AR72">
        <v>3.032E-4</v>
      </c>
      <c r="AS72">
        <v>1.3549999999999999E-4</v>
      </c>
      <c r="AT72">
        <v>3.2410000000000002E-4</v>
      </c>
      <c r="AU72">
        <v>1.373E-4</v>
      </c>
      <c r="AV72">
        <v>0</v>
      </c>
      <c r="AW72">
        <v>0</v>
      </c>
      <c r="AX72">
        <v>5.262E-4</v>
      </c>
      <c r="AY72">
        <v>2.1329999999999999E-3</v>
      </c>
      <c r="AZ72">
        <v>1.6850000000000001E-3</v>
      </c>
      <c r="BA72">
        <v>3.168E-4</v>
      </c>
      <c r="BB72">
        <v>9.4039999999999998E-4</v>
      </c>
      <c r="BC72">
        <v>7.3870000000000001E-4</v>
      </c>
      <c r="BD72">
        <v>1.6014E-3</v>
      </c>
      <c r="BE72">
        <v>8.4469999999999999E-4</v>
      </c>
      <c r="BF72">
        <v>4.3800000000000002E-4</v>
      </c>
      <c r="BG72">
        <v>6.1359999999999995E-4</v>
      </c>
      <c r="BH72">
        <v>7.7229999999999996E-4</v>
      </c>
      <c r="BI72">
        <v>1.4358000000000001E-3</v>
      </c>
      <c r="BJ72">
        <v>7.9386999999999999E-3</v>
      </c>
      <c r="BK72">
        <v>4.8030000000000002E-4</v>
      </c>
      <c r="BL72">
        <v>8.5999999999999998E-4</v>
      </c>
      <c r="BM72">
        <v>2.6884000000000001E-3</v>
      </c>
      <c r="BN72">
        <v>1.0199E-3</v>
      </c>
      <c r="BO72">
        <v>8.1539999999999998E-4</v>
      </c>
      <c r="BP72">
        <v>8.0570000000000001E-4</v>
      </c>
      <c r="BQ72">
        <v>6.7770000000000005E-4</v>
      </c>
      <c r="BR72">
        <v>2.679E-3</v>
      </c>
      <c r="BS72">
        <v>2.1392E-3</v>
      </c>
      <c r="BT72">
        <v>3.8092999999999998E-3</v>
      </c>
    </row>
    <row r="73" spans="1:73">
      <c r="A73" t="s">
        <v>377</v>
      </c>
      <c r="B73">
        <v>-1.002E-4</v>
      </c>
      <c r="C73">
        <v>1.9E-6</v>
      </c>
      <c r="D73">
        <v>0</v>
      </c>
      <c r="E73">
        <v>-2.8039999999999999E-4</v>
      </c>
      <c r="F73">
        <v>5.6900000000000001E-5</v>
      </c>
      <c r="G73">
        <v>6.3279999999999999E-4</v>
      </c>
      <c r="H73">
        <v>6.3170000000000001E-4</v>
      </c>
      <c r="I73">
        <v>0</v>
      </c>
      <c r="J73">
        <v>6.1430000000000002E-4</v>
      </c>
      <c r="K73">
        <v>4.4433199999999999E-2</v>
      </c>
      <c r="L73">
        <v>3.5110000000000002E-4</v>
      </c>
      <c r="M73">
        <v>3.8E-6</v>
      </c>
      <c r="N73">
        <v>0</v>
      </c>
      <c r="O73">
        <v>0</v>
      </c>
      <c r="P73">
        <v>0</v>
      </c>
      <c r="Q73">
        <v>0</v>
      </c>
      <c r="R73">
        <v>0</v>
      </c>
      <c r="S73">
        <v>1.5999999999999999E-5</v>
      </c>
      <c r="T73">
        <v>0</v>
      </c>
      <c r="U73">
        <v>2.8229999999999998E-4</v>
      </c>
      <c r="V73">
        <v>0</v>
      </c>
      <c r="W73">
        <v>9.1129999999999996E-3</v>
      </c>
      <c r="X73">
        <v>0</v>
      </c>
      <c r="Y73">
        <v>0</v>
      </c>
      <c r="Z73">
        <v>2.6699999999999998E-5</v>
      </c>
      <c r="AA73">
        <v>1.44E-4</v>
      </c>
      <c r="AB73">
        <v>1.9999999999999999E-7</v>
      </c>
      <c r="AC73">
        <v>1.226E-4</v>
      </c>
      <c r="AD73">
        <v>0</v>
      </c>
      <c r="AE73">
        <v>0</v>
      </c>
      <c r="AF73">
        <v>2.2399999999999999E-5</v>
      </c>
      <c r="AG73">
        <v>-1.3185E-3</v>
      </c>
      <c r="AH73">
        <v>0</v>
      </c>
      <c r="AI73">
        <v>-1.1325E-3</v>
      </c>
      <c r="AJ73">
        <v>-3.4519999999999999E-4</v>
      </c>
      <c r="AK73">
        <v>0</v>
      </c>
      <c r="AL73">
        <v>3.3389999999999998E-4</v>
      </c>
      <c r="AM73">
        <v>1.2627899999999999E-2</v>
      </c>
      <c r="AN73">
        <v>0</v>
      </c>
      <c r="AO73">
        <v>0</v>
      </c>
      <c r="AP73">
        <v>7.6000000000000001E-6</v>
      </c>
      <c r="AQ73">
        <v>1.7E-6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-8.9300000000000002E-5</v>
      </c>
      <c r="AZ73">
        <v>0</v>
      </c>
      <c r="BA73">
        <v>0</v>
      </c>
      <c r="BB73">
        <v>0</v>
      </c>
      <c r="BC73">
        <v>1.2679999999999999E-4</v>
      </c>
      <c r="BD73">
        <v>0</v>
      </c>
      <c r="BE73">
        <v>0</v>
      </c>
      <c r="BF73">
        <v>1.2746000000000001E-3</v>
      </c>
      <c r="BG73">
        <v>5.3000000000000001E-6</v>
      </c>
      <c r="BH73">
        <v>0</v>
      </c>
      <c r="BI73">
        <v>0</v>
      </c>
      <c r="BJ73">
        <v>0</v>
      </c>
      <c r="BK73">
        <v>-9.8890000000000002E-4</v>
      </c>
      <c r="BL73">
        <v>7.804E-4</v>
      </c>
      <c r="BM73">
        <v>0</v>
      </c>
      <c r="BN73">
        <v>0</v>
      </c>
      <c r="BO73">
        <v>1.3170100000000001E-2</v>
      </c>
      <c r="BP73">
        <v>-3.65E-5</v>
      </c>
      <c r="BQ73">
        <v>0</v>
      </c>
      <c r="BR73">
        <v>0</v>
      </c>
      <c r="BS73">
        <v>0</v>
      </c>
      <c r="BT73">
        <v>0</v>
      </c>
    </row>
    <row r="74" spans="1:73">
      <c r="A74" t="s">
        <v>378</v>
      </c>
      <c r="B74">
        <v>1.7045999999999999E-3</v>
      </c>
      <c r="C74">
        <v>1.0204000000000001E-3</v>
      </c>
      <c r="D74">
        <v>2.0016000000000001E-3</v>
      </c>
      <c r="E74">
        <v>2.5389999999999999E-4</v>
      </c>
      <c r="F74">
        <v>1.2719000000000001E-3</v>
      </c>
      <c r="G74">
        <v>2.0879000000000002E-3</v>
      </c>
      <c r="H74">
        <v>2.2363999999999999E-3</v>
      </c>
      <c r="I74">
        <v>1.8962E-3</v>
      </c>
      <c r="J74">
        <v>2.2401999999999999E-3</v>
      </c>
      <c r="K74">
        <v>2.8013000000000001E-3</v>
      </c>
      <c r="L74">
        <v>2.3904E-3</v>
      </c>
      <c r="M74">
        <v>3.3083000000000001E-3</v>
      </c>
      <c r="N74">
        <v>5.9953000000000003E-3</v>
      </c>
      <c r="O74">
        <v>3.7502E-3</v>
      </c>
      <c r="P74">
        <v>3.4259E-3</v>
      </c>
      <c r="Q74">
        <v>2.4987999999999998E-3</v>
      </c>
      <c r="R74">
        <v>2.8741999999999999E-3</v>
      </c>
      <c r="S74">
        <v>4.0436999999999999E-3</v>
      </c>
      <c r="T74">
        <v>2.1965999999999999E-3</v>
      </c>
      <c r="U74">
        <v>2.5173000000000001E-3</v>
      </c>
      <c r="V74">
        <v>1.3983000000000001E-3</v>
      </c>
      <c r="W74">
        <v>3.1605000000000001E-3</v>
      </c>
      <c r="X74">
        <v>4.7908999999999998E-3</v>
      </c>
      <c r="Y74">
        <v>2.3151999999999999E-3</v>
      </c>
      <c r="Z74">
        <v>4.0793000000000001E-3</v>
      </c>
      <c r="AA74">
        <v>3.3213000000000001E-3</v>
      </c>
      <c r="AB74">
        <v>2.6094999999999998E-3</v>
      </c>
      <c r="AC74">
        <v>3.2180000000000002E-4</v>
      </c>
      <c r="AD74">
        <v>2.343E-3</v>
      </c>
      <c r="AE74">
        <v>2.3689000000000002E-3</v>
      </c>
      <c r="AF74">
        <v>1.5606999999999999E-3</v>
      </c>
      <c r="AG74">
        <v>6.8265699999999999E-2</v>
      </c>
      <c r="AH74">
        <v>2.5493E-3</v>
      </c>
      <c r="AI74">
        <v>4.0479000000000001E-2</v>
      </c>
      <c r="AJ74">
        <v>2.0248000000000002E-3</v>
      </c>
      <c r="AK74">
        <v>1.9689999999999999E-4</v>
      </c>
      <c r="AL74">
        <v>1.0532E-3</v>
      </c>
      <c r="AM74">
        <v>1.7436999999999999E-3</v>
      </c>
      <c r="AN74">
        <v>7.2829999999999998E-4</v>
      </c>
      <c r="AO74">
        <v>4.4657999999999998E-3</v>
      </c>
      <c r="AP74">
        <v>3.5266999999999998E-3</v>
      </c>
      <c r="AQ74">
        <v>1.1625999999999999E-2</v>
      </c>
      <c r="AR74">
        <v>9.1655E-3</v>
      </c>
      <c r="AS74">
        <v>3.4432999999999998E-3</v>
      </c>
      <c r="AT74">
        <v>4.36046E-2</v>
      </c>
      <c r="AU74">
        <v>2.2859E-3</v>
      </c>
      <c r="AV74">
        <v>9.3229999999999995E-4</v>
      </c>
      <c r="AW74">
        <v>4.9600000000000002E-4</v>
      </c>
      <c r="AX74">
        <v>2.0782999999999999E-3</v>
      </c>
      <c r="AY74">
        <v>2.1340999999999999E-3</v>
      </c>
      <c r="AZ74">
        <v>1.1002E-3</v>
      </c>
      <c r="BA74">
        <v>2.7342999999999998E-3</v>
      </c>
      <c r="BB74">
        <v>1.9876999999999998E-3</v>
      </c>
      <c r="BC74">
        <v>4.3449999999999999E-3</v>
      </c>
      <c r="BD74">
        <v>1.9023E-3</v>
      </c>
      <c r="BE74">
        <v>1.0602999999999999E-3</v>
      </c>
      <c r="BF74">
        <v>2.3640000000000002E-3</v>
      </c>
      <c r="BG74">
        <v>0</v>
      </c>
      <c r="BH74">
        <v>0</v>
      </c>
      <c r="BI74">
        <v>1.0619E-3</v>
      </c>
      <c r="BJ74">
        <v>0</v>
      </c>
      <c r="BK74">
        <v>2.2269E-3</v>
      </c>
      <c r="BL74">
        <v>1.5079E-3</v>
      </c>
      <c r="BM74">
        <v>4.8424000000000002E-3</v>
      </c>
      <c r="BN74">
        <v>2.0856999999999998E-3</v>
      </c>
      <c r="BO74">
        <v>4.1199999999999999E-4</v>
      </c>
      <c r="BP74">
        <v>2.0798199999999999E-2</v>
      </c>
      <c r="BQ74">
        <v>8.4621000000000002E-3</v>
      </c>
      <c r="BR74">
        <v>1.0085E-2</v>
      </c>
      <c r="BS74">
        <v>0</v>
      </c>
      <c r="BT74">
        <v>0</v>
      </c>
    </row>
    <row r="76" spans="1:73">
      <c r="A76" s="5" t="s">
        <v>248</v>
      </c>
      <c r="B76" s="5">
        <f>SUM(B2:B75)</f>
        <v>0.59288069999999993</v>
      </c>
      <c r="C76" s="5">
        <f t="shared" ref="C76:BN76" si="0">SUM(C2:C75)</f>
        <v>0.28501890000000007</v>
      </c>
      <c r="D76" s="5">
        <f t="shared" si="0"/>
        <v>0.32584209999999991</v>
      </c>
      <c r="E76" s="5">
        <f t="shared" si="0"/>
        <v>0.46271769999999995</v>
      </c>
      <c r="F76" s="5">
        <f t="shared" si="0"/>
        <v>0.25945779999999996</v>
      </c>
      <c r="G76" s="5">
        <f t="shared" si="0"/>
        <v>0.33109560000000005</v>
      </c>
      <c r="H76" s="5">
        <f t="shared" si="0"/>
        <v>0.42317330000000014</v>
      </c>
      <c r="I76" s="5">
        <f t="shared" si="0"/>
        <v>0.71282830000000008</v>
      </c>
      <c r="J76" s="5">
        <f t="shared" si="0"/>
        <v>0.61315959999999992</v>
      </c>
      <c r="K76" s="5">
        <f t="shared" si="0"/>
        <v>0.7956768999999998</v>
      </c>
      <c r="L76" s="5">
        <f t="shared" si="0"/>
        <v>0.62547769999999991</v>
      </c>
      <c r="M76" s="5">
        <f t="shared" si="0"/>
        <v>0.64357509999999984</v>
      </c>
      <c r="N76" s="5">
        <f t="shared" si="0"/>
        <v>0.3166269000000001</v>
      </c>
      <c r="O76" s="5">
        <f t="shared" si="0"/>
        <v>0.58442930000000015</v>
      </c>
      <c r="P76" s="5">
        <f t="shared" si="0"/>
        <v>0.77393980000000029</v>
      </c>
      <c r="Q76" s="5">
        <f t="shared" si="0"/>
        <v>0.65490290000000007</v>
      </c>
      <c r="R76" s="5">
        <f t="shared" si="0"/>
        <v>0.66490490000000035</v>
      </c>
      <c r="S76" s="5">
        <f t="shared" si="0"/>
        <v>0.54728040000000011</v>
      </c>
      <c r="T76" s="5">
        <f t="shared" si="0"/>
        <v>0.74977100000000008</v>
      </c>
      <c r="U76" s="5">
        <f t="shared" si="0"/>
        <v>0.70183430000000002</v>
      </c>
      <c r="V76" s="5">
        <f t="shared" si="0"/>
        <v>0.73707009999999984</v>
      </c>
      <c r="W76" s="5">
        <f t="shared" si="0"/>
        <v>0.71806990000000004</v>
      </c>
      <c r="X76" s="5">
        <f t="shared" si="0"/>
        <v>0.54634480000000007</v>
      </c>
      <c r="Y76" s="5">
        <f t="shared" si="0"/>
        <v>0.79420159999999951</v>
      </c>
      <c r="Z76" s="5">
        <f t="shared" si="0"/>
        <v>0.57238650000000024</v>
      </c>
      <c r="AA76" s="5">
        <f t="shared" si="0"/>
        <v>0.68494400000000022</v>
      </c>
      <c r="AB76" s="5">
        <f t="shared" si="0"/>
        <v>0.33783970000000002</v>
      </c>
      <c r="AC76" s="5">
        <f t="shared" si="0"/>
        <v>0.31206709999999999</v>
      </c>
      <c r="AD76" s="5">
        <f t="shared" si="0"/>
        <v>0.33363560000000003</v>
      </c>
      <c r="AE76" s="5">
        <f t="shared" si="0"/>
        <v>0.35387529999999995</v>
      </c>
      <c r="AF76" s="5">
        <f t="shared" si="0"/>
        <v>0.38485930000000007</v>
      </c>
      <c r="AG76" s="5">
        <f t="shared" si="0"/>
        <v>0.55540039999999991</v>
      </c>
      <c r="AH76" s="5">
        <f t="shared" si="0"/>
        <v>0.48787730000000007</v>
      </c>
      <c r="AI76" s="5">
        <f t="shared" si="0"/>
        <v>0.71840929999999992</v>
      </c>
      <c r="AJ76" s="5">
        <f t="shared" si="0"/>
        <v>0.59801659999999979</v>
      </c>
      <c r="AK76" s="5">
        <f t="shared" si="0"/>
        <v>0.42430829999999997</v>
      </c>
      <c r="AL76" s="5">
        <f t="shared" si="0"/>
        <v>0.22850959999999998</v>
      </c>
      <c r="AM76" s="5">
        <f t="shared" si="0"/>
        <v>0.47896030000000012</v>
      </c>
      <c r="AN76" s="5">
        <f t="shared" si="0"/>
        <v>0.42659950000000002</v>
      </c>
      <c r="AO76" s="5">
        <f t="shared" si="0"/>
        <v>0.38203989999999999</v>
      </c>
      <c r="AP76" s="5">
        <f t="shared" si="0"/>
        <v>0.25350840000000002</v>
      </c>
      <c r="AQ76" s="5">
        <f t="shared" si="0"/>
        <v>0.50703129999999996</v>
      </c>
      <c r="AR76" s="5">
        <f t="shared" si="0"/>
        <v>0.57263050000000004</v>
      </c>
      <c r="AS76" s="5">
        <f t="shared" si="0"/>
        <v>0.30933969999999994</v>
      </c>
      <c r="AT76" s="5">
        <f t="shared" si="0"/>
        <v>0.49217959999999999</v>
      </c>
      <c r="AU76" s="5">
        <f t="shared" si="0"/>
        <v>0.47237890000000005</v>
      </c>
      <c r="AV76" s="5">
        <f t="shared" si="0"/>
        <v>0.74913189999999985</v>
      </c>
      <c r="AW76" s="5">
        <f t="shared" si="0"/>
        <v>8.7309900000000024E-2</v>
      </c>
      <c r="AX76" s="5">
        <f t="shared" si="0"/>
        <v>0.58379760000000003</v>
      </c>
      <c r="AY76" s="5">
        <f t="shared" si="0"/>
        <v>0.41884499999999991</v>
      </c>
      <c r="AZ76" s="5">
        <f t="shared" si="0"/>
        <v>0.28152319999999992</v>
      </c>
      <c r="BA76" s="5">
        <f t="shared" si="0"/>
        <v>0.21740020000000004</v>
      </c>
      <c r="BB76" s="5">
        <f t="shared" si="0"/>
        <v>0.40989589999999998</v>
      </c>
      <c r="BC76" s="5">
        <f t="shared" si="0"/>
        <v>0.44562339999999995</v>
      </c>
      <c r="BD76" s="5">
        <f t="shared" si="0"/>
        <v>0.35404569999999996</v>
      </c>
      <c r="BE76" s="5">
        <f t="shared" si="0"/>
        <v>0.53337829999999997</v>
      </c>
      <c r="BF76" s="5">
        <f t="shared" si="0"/>
        <v>0.40335399999999999</v>
      </c>
      <c r="BG76" s="5">
        <f t="shared" si="0"/>
        <v>0.37088129999999991</v>
      </c>
      <c r="BH76" s="5">
        <f t="shared" si="0"/>
        <v>0.49196960000000006</v>
      </c>
      <c r="BI76" s="5">
        <f t="shared" si="0"/>
        <v>0.39374549999999992</v>
      </c>
      <c r="BJ76" s="5">
        <f t="shared" si="0"/>
        <v>0.35741910000000016</v>
      </c>
      <c r="BK76" s="5">
        <f t="shared" si="0"/>
        <v>0.44457640000000004</v>
      </c>
      <c r="BL76" s="5">
        <f t="shared" si="0"/>
        <v>0.40367730000000013</v>
      </c>
      <c r="BM76" s="5">
        <f t="shared" si="0"/>
        <v>0.36092790000000008</v>
      </c>
      <c r="BN76" s="5">
        <f t="shared" si="0"/>
        <v>0.46139530000000001</v>
      </c>
      <c r="BO76" s="5">
        <f t="shared" ref="BO76:BT76" si="1">SUM(BO2:BO75)</f>
        <v>0.36231160000000001</v>
      </c>
      <c r="BP76" s="5">
        <f t="shared" si="1"/>
        <v>0.35839729999999997</v>
      </c>
      <c r="BQ76" s="5">
        <f t="shared" si="1"/>
        <v>0.29815349999999996</v>
      </c>
      <c r="BR76" s="5">
        <f t="shared" si="1"/>
        <v>0.47550669999999995</v>
      </c>
      <c r="BS76" s="5">
        <f t="shared" si="1"/>
        <v>0.3023297000000002</v>
      </c>
      <c r="BT76" s="5">
        <f t="shared" si="1"/>
        <v>0.53731109999999993</v>
      </c>
      <c r="BU76" s="5"/>
    </row>
    <row r="78" spans="1:73">
      <c r="B78" t="s">
        <v>308</v>
      </c>
      <c r="C78" t="s">
        <v>309</v>
      </c>
      <c r="D78" t="s">
        <v>310</v>
      </c>
      <c r="E78" t="s">
        <v>311</v>
      </c>
      <c r="F78" t="s">
        <v>312</v>
      </c>
      <c r="G78" t="s">
        <v>260</v>
      </c>
      <c r="H78" t="s">
        <v>261</v>
      </c>
      <c r="I78" t="s">
        <v>313</v>
      </c>
      <c r="J78" t="s">
        <v>314</v>
      </c>
      <c r="K78" t="s">
        <v>315</v>
      </c>
      <c r="L78" t="s">
        <v>316</v>
      </c>
      <c r="M78" t="s">
        <v>317</v>
      </c>
      <c r="N78" t="s">
        <v>318</v>
      </c>
      <c r="O78" t="s">
        <v>319</v>
      </c>
      <c r="P78" t="s">
        <v>320</v>
      </c>
      <c r="Q78" t="s">
        <v>321</v>
      </c>
      <c r="R78" t="s">
        <v>322</v>
      </c>
      <c r="S78" t="s">
        <v>323</v>
      </c>
      <c r="T78" t="s">
        <v>324</v>
      </c>
      <c r="U78" t="s">
        <v>325</v>
      </c>
      <c r="V78" t="s">
        <v>326</v>
      </c>
      <c r="W78" t="s">
        <v>327</v>
      </c>
      <c r="X78" t="s">
        <v>328</v>
      </c>
      <c r="Y78" t="s">
        <v>329</v>
      </c>
      <c r="Z78" t="s">
        <v>330</v>
      </c>
      <c r="AA78" t="s">
        <v>331</v>
      </c>
      <c r="AB78" t="s">
        <v>332</v>
      </c>
      <c r="AC78" t="s">
        <v>333</v>
      </c>
      <c r="AD78" t="s">
        <v>334</v>
      </c>
      <c r="AE78" t="s">
        <v>335</v>
      </c>
      <c r="AF78" t="s">
        <v>336</v>
      </c>
      <c r="AG78" t="s">
        <v>337</v>
      </c>
      <c r="AH78" t="s">
        <v>338</v>
      </c>
      <c r="AI78" t="s">
        <v>339</v>
      </c>
      <c r="AJ78" t="s">
        <v>340</v>
      </c>
      <c r="AK78" t="s">
        <v>341</v>
      </c>
      <c r="AL78" t="s">
        <v>342</v>
      </c>
      <c r="AM78" t="s">
        <v>343</v>
      </c>
      <c r="AN78" t="s">
        <v>344</v>
      </c>
      <c r="AO78" t="s">
        <v>345</v>
      </c>
      <c r="AP78" t="s">
        <v>346</v>
      </c>
      <c r="AQ78" t="s">
        <v>347</v>
      </c>
      <c r="AR78" t="s">
        <v>348</v>
      </c>
      <c r="AS78" t="s">
        <v>349</v>
      </c>
      <c r="AT78" t="s">
        <v>350</v>
      </c>
      <c r="AU78" t="s">
        <v>351</v>
      </c>
      <c r="AV78" t="s">
        <v>352</v>
      </c>
      <c r="AW78" t="s">
        <v>353</v>
      </c>
      <c r="AX78" t="s">
        <v>354</v>
      </c>
      <c r="AY78" t="s">
        <v>355</v>
      </c>
      <c r="AZ78" t="s">
        <v>356</v>
      </c>
      <c r="BA78" t="s">
        <v>357</v>
      </c>
      <c r="BB78" t="s">
        <v>358</v>
      </c>
      <c r="BC78" t="s">
        <v>359</v>
      </c>
      <c r="BD78" t="s">
        <v>360</v>
      </c>
      <c r="BE78" t="s">
        <v>361</v>
      </c>
      <c r="BF78" t="s">
        <v>362</v>
      </c>
      <c r="BG78" t="s">
        <v>363</v>
      </c>
      <c r="BH78" t="s">
        <v>364</v>
      </c>
      <c r="BI78" t="s">
        <v>365</v>
      </c>
      <c r="BJ78" t="s">
        <v>366</v>
      </c>
      <c r="BK78" t="s">
        <v>367</v>
      </c>
      <c r="BL78" t="s">
        <v>368</v>
      </c>
      <c r="BM78" t="s">
        <v>369</v>
      </c>
      <c r="BN78" t="s">
        <v>370</v>
      </c>
      <c r="BO78" t="s">
        <v>371</v>
      </c>
      <c r="BP78" t="s">
        <v>372</v>
      </c>
      <c r="BQ78" t="s">
        <v>373</v>
      </c>
      <c r="BR78" t="s">
        <v>374</v>
      </c>
      <c r="BS78" t="s">
        <v>375</v>
      </c>
      <c r="BT78" t="s">
        <v>376</v>
      </c>
    </row>
    <row r="79" spans="1:73">
      <c r="A79" s="6" t="s">
        <v>258</v>
      </c>
      <c r="B79">
        <f>SUM(B2:B3)</f>
        <v>0.2248271</v>
      </c>
      <c r="C79">
        <f t="shared" ref="C79:BN79" si="2">SUM(C2:C3)</f>
        <v>0.12348150000000001</v>
      </c>
      <c r="D79">
        <f t="shared" si="2"/>
        <v>0</v>
      </c>
      <c r="E79">
        <f t="shared" si="2"/>
        <v>7.8030000000000005E-4</v>
      </c>
      <c r="F79">
        <f t="shared" si="2"/>
        <v>1.392E-4</v>
      </c>
      <c r="G79">
        <f t="shared" si="2"/>
        <v>0</v>
      </c>
      <c r="H79">
        <f t="shared" si="2"/>
        <v>1.0838E-3</v>
      </c>
      <c r="I79">
        <f t="shared" si="2"/>
        <v>0.109345</v>
      </c>
      <c r="J79">
        <f t="shared" si="2"/>
        <v>2.3200000000000001E-5</v>
      </c>
      <c r="K79">
        <f t="shared" si="2"/>
        <v>0</v>
      </c>
      <c r="L79">
        <f t="shared" si="2"/>
        <v>0</v>
      </c>
      <c r="M79">
        <f t="shared" si="2"/>
        <v>0</v>
      </c>
      <c r="N79">
        <f t="shared" si="2"/>
        <v>0</v>
      </c>
      <c r="O79">
        <f t="shared" si="2"/>
        <v>3.9400000000000002E-5</v>
      </c>
      <c r="P79">
        <f t="shared" si="2"/>
        <v>9.7000000000000003E-6</v>
      </c>
      <c r="Q79">
        <f t="shared" si="2"/>
        <v>0</v>
      </c>
      <c r="R79">
        <f t="shared" si="2"/>
        <v>5.7450000000000003E-4</v>
      </c>
      <c r="S79">
        <f t="shared" si="2"/>
        <v>3.0378000000000002E-3</v>
      </c>
      <c r="T79">
        <f t="shared" si="2"/>
        <v>0.25818079999999999</v>
      </c>
      <c r="U79">
        <f t="shared" si="2"/>
        <v>3.4039399999999997E-2</v>
      </c>
      <c r="V79">
        <f t="shared" si="2"/>
        <v>3.4504000000000002E-3</v>
      </c>
      <c r="W79">
        <f t="shared" si="2"/>
        <v>1.6468099999999999E-2</v>
      </c>
      <c r="X79">
        <f t="shared" si="2"/>
        <v>2.8130000000000001E-4</v>
      </c>
      <c r="Y79">
        <f t="shared" si="2"/>
        <v>5.8000000000000004E-6</v>
      </c>
      <c r="Z79">
        <f t="shared" si="2"/>
        <v>1.5618E-2</v>
      </c>
      <c r="AA79">
        <f t="shared" si="2"/>
        <v>9.0521000000000004E-3</v>
      </c>
      <c r="AB79">
        <f t="shared" si="2"/>
        <v>1.59E-5</v>
      </c>
      <c r="AC79">
        <f t="shared" si="2"/>
        <v>2.323E-3</v>
      </c>
      <c r="AD79">
        <f t="shared" si="2"/>
        <v>3.7118000000000003E-3</v>
      </c>
      <c r="AE79">
        <f t="shared" si="2"/>
        <v>9.5999999999999996E-6</v>
      </c>
      <c r="AF79">
        <f t="shared" si="2"/>
        <v>2.3259999999999999E-4</v>
      </c>
      <c r="AG79">
        <f t="shared" si="2"/>
        <v>0</v>
      </c>
      <c r="AH79">
        <f t="shared" si="2"/>
        <v>0</v>
      </c>
      <c r="AI79">
        <f t="shared" si="2"/>
        <v>4.1999999999999996E-6</v>
      </c>
      <c r="AJ79">
        <f t="shared" si="2"/>
        <v>0</v>
      </c>
      <c r="AK79">
        <f t="shared" si="2"/>
        <v>0</v>
      </c>
      <c r="AL79">
        <f t="shared" si="2"/>
        <v>0</v>
      </c>
      <c r="AM79">
        <f t="shared" si="2"/>
        <v>4.9990000000000006E-4</v>
      </c>
      <c r="AN79">
        <f t="shared" si="2"/>
        <v>0</v>
      </c>
      <c r="AO79">
        <f t="shared" si="2"/>
        <v>2.6000000000000001E-6</v>
      </c>
      <c r="AP79">
        <f t="shared" si="2"/>
        <v>0</v>
      </c>
      <c r="AQ79">
        <f t="shared" si="2"/>
        <v>0</v>
      </c>
      <c r="AR79">
        <f t="shared" si="2"/>
        <v>0</v>
      </c>
      <c r="AS79">
        <f t="shared" si="2"/>
        <v>3.9999999999999998E-7</v>
      </c>
      <c r="AT79">
        <f t="shared" si="2"/>
        <v>0</v>
      </c>
      <c r="AU79">
        <f t="shared" si="2"/>
        <v>0</v>
      </c>
      <c r="AV79">
        <f t="shared" si="2"/>
        <v>0</v>
      </c>
      <c r="AW79">
        <f t="shared" si="2"/>
        <v>1.8499999999999999E-5</v>
      </c>
      <c r="AX79">
        <f t="shared" si="2"/>
        <v>1.1000000000000001E-6</v>
      </c>
      <c r="AY79">
        <f t="shared" si="2"/>
        <v>0</v>
      </c>
      <c r="AZ79">
        <f t="shared" si="2"/>
        <v>4.6E-6</v>
      </c>
      <c r="BA79">
        <f t="shared" si="2"/>
        <v>1.9999999999999999E-6</v>
      </c>
      <c r="BB79">
        <f t="shared" si="2"/>
        <v>6.2129999999999998E-4</v>
      </c>
      <c r="BC79">
        <f t="shared" si="2"/>
        <v>6.7299999999999996E-5</v>
      </c>
      <c r="BD79">
        <f t="shared" si="2"/>
        <v>1.1315000000000001E-3</v>
      </c>
      <c r="BE79">
        <f t="shared" si="2"/>
        <v>0</v>
      </c>
      <c r="BF79">
        <f t="shared" si="2"/>
        <v>1.2633E-3</v>
      </c>
      <c r="BG79">
        <f t="shared" si="2"/>
        <v>3.4000000000000001E-6</v>
      </c>
      <c r="BH79">
        <f t="shared" si="2"/>
        <v>4.5320000000000001E-4</v>
      </c>
      <c r="BI79">
        <f t="shared" si="2"/>
        <v>1.0188E-3</v>
      </c>
      <c r="BJ79">
        <f t="shared" si="2"/>
        <v>0</v>
      </c>
      <c r="BK79">
        <f t="shared" si="2"/>
        <v>0</v>
      </c>
      <c r="BL79">
        <f t="shared" si="2"/>
        <v>3.0014999999999998E-3</v>
      </c>
      <c r="BM79">
        <f t="shared" si="2"/>
        <v>1.7921999999999999E-3</v>
      </c>
      <c r="BN79">
        <f t="shared" si="2"/>
        <v>9.4993999999999999E-3</v>
      </c>
      <c r="BO79">
        <f t="shared" ref="BO79:BT79" si="3">SUM(BO2:BO3)</f>
        <v>1.026E-4</v>
      </c>
      <c r="BP79">
        <f t="shared" si="3"/>
        <v>2.23E-5</v>
      </c>
      <c r="BQ79">
        <f t="shared" si="3"/>
        <v>3.5565000000000002E-3</v>
      </c>
      <c r="BR79">
        <f t="shared" si="3"/>
        <v>4.8109999999999998E-4</v>
      </c>
      <c r="BS79">
        <f t="shared" si="3"/>
        <v>1.2677000000000001E-3</v>
      </c>
      <c r="BT79">
        <f t="shared" si="3"/>
        <v>0</v>
      </c>
    </row>
    <row r="80" spans="1:73">
      <c r="A80" s="6" t="s">
        <v>259</v>
      </c>
      <c r="B80">
        <f>SUM(B4:B6)</f>
        <v>5.7720000000000002E-3</v>
      </c>
      <c r="C80">
        <f t="shared" ref="C80:BN80" si="4">SUM(C4:C6)</f>
        <v>2.8099999999999999E-5</v>
      </c>
      <c r="D80">
        <f t="shared" si="4"/>
        <v>0.11944829999999999</v>
      </c>
      <c r="E80">
        <f t="shared" si="4"/>
        <v>0.1087683</v>
      </c>
      <c r="F80">
        <f t="shared" si="4"/>
        <v>1.2571800000000001E-2</v>
      </c>
      <c r="G80">
        <f t="shared" si="4"/>
        <v>0.10437350000000001</v>
      </c>
      <c r="H80">
        <f t="shared" si="4"/>
        <v>8.5533999999999992E-3</v>
      </c>
      <c r="I80">
        <f t="shared" si="4"/>
        <v>1.6459999999999999E-4</v>
      </c>
      <c r="J80">
        <f t="shared" si="4"/>
        <v>9.0645699999999996E-2</v>
      </c>
      <c r="K80">
        <f t="shared" si="4"/>
        <v>8.7553800000000001E-2</v>
      </c>
      <c r="L80">
        <f t="shared" si="4"/>
        <v>9.3139999999999998E-4</v>
      </c>
      <c r="M80">
        <f t="shared" si="4"/>
        <v>3.0430000000000002E-4</v>
      </c>
      <c r="N80">
        <f t="shared" si="4"/>
        <v>2.7800000000000001E-5</v>
      </c>
      <c r="O80">
        <f t="shared" si="4"/>
        <v>7.0950000000000006E-4</v>
      </c>
      <c r="P80">
        <f t="shared" si="4"/>
        <v>8.4999999999999993E-5</v>
      </c>
      <c r="Q80">
        <f t="shared" si="4"/>
        <v>6.4930000000000001E-4</v>
      </c>
      <c r="R80">
        <f t="shared" si="4"/>
        <v>4.819E-4</v>
      </c>
      <c r="S80">
        <f t="shared" si="4"/>
        <v>1.1756E-3</v>
      </c>
      <c r="T80">
        <f t="shared" si="4"/>
        <v>1.8173E-3</v>
      </c>
      <c r="U80">
        <f t="shared" si="4"/>
        <v>1.2797000000000002E-3</v>
      </c>
      <c r="V80">
        <f t="shared" si="4"/>
        <v>6.7600000000000003E-5</v>
      </c>
      <c r="W80">
        <f t="shared" si="4"/>
        <v>9.7467999999999999E-3</v>
      </c>
      <c r="X80">
        <f t="shared" si="4"/>
        <v>8.4999999999999999E-6</v>
      </c>
      <c r="Y80">
        <f t="shared" si="4"/>
        <v>0.62451909999999999</v>
      </c>
      <c r="Z80">
        <f t="shared" si="4"/>
        <v>1.4826199999999999E-2</v>
      </c>
      <c r="AA80">
        <f t="shared" si="4"/>
        <v>6.2390000000000004E-4</v>
      </c>
      <c r="AB80">
        <f t="shared" si="4"/>
        <v>2.9899999999999998E-5</v>
      </c>
      <c r="AC80">
        <f t="shared" si="4"/>
        <v>3.0199999999999999E-5</v>
      </c>
      <c r="AD80">
        <f t="shared" si="4"/>
        <v>4.0500000000000002E-5</v>
      </c>
      <c r="AE80">
        <f t="shared" si="4"/>
        <v>3.79E-5</v>
      </c>
      <c r="AF80">
        <f t="shared" si="4"/>
        <v>2.7699999999999999E-5</v>
      </c>
      <c r="AG80">
        <f t="shared" si="4"/>
        <v>0</v>
      </c>
      <c r="AH80">
        <f t="shared" si="4"/>
        <v>1.3655E-3</v>
      </c>
      <c r="AI80">
        <f t="shared" si="4"/>
        <v>0</v>
      </c>
      <c r="AJ80">
        <f t="shared" si="4"/>
        <v>9.9999999999999995E-8</v>
      </c>
      <c r="AK80">
        <f t="shared" si="4"/>
        <v>1.384E-4</v>
      </c>
      <c r="AL80">
        <f t="shared" si="4"/>
        <v>2.58969E-2</v>
      </c>
      <c r="AM80">
        <f t="shared" si="4"/>
        <v>1.8358000000000001E-3</v>
      </c>
      <c r="AN80">
        <f t="shared" si="4"/>
        <v>1.1850000000000001E-4</v>
      </c>
      <c r="AO80">
        <f t="shared" si="4"/>
        <v>4.5100000000000005E-5</v>
      </c>
      <c r="AP80">
        <f t="shared" si="4"/>
        <v>1.1480000000000001E-4</v>
      </c>
      <c r="AQ80">
        <f t="shared" si="4"/>
        <v>2.3510000000000002E-4</v>
      </c>
      <c r="AR80">
        <f t="shared" si="4"/>
        <v>4.8890000000000001E-4</v>
      </c>
      <c r="AS80">
        <f t="shared" si="4"/>
        <v>1.03E-5</v>
      </c>
      <c r="AT80">
        <f t="shared" si="4"/>
        <v>9.6999999999999986E-6</v>
      </c>
      <c r="AU80">
        <f t="shared" si="4"/>
        <v>1.3999999999999999E-6</v>
      </c>
      <c r="AV80">
        <f t="shared" si="4"/>
        <v>0</v>
      </c>
      <c r="AW80">
        <f t="shared" si="4"/>
        <v>1.0679999999999999E-4</v>
      </c>
      <c r="AX80">
        <f t="shared" si="4"/>
        <v>3.5791999999999998E-3</v>
      </c>
      <c r="AY80">
        <f t="shared" si="4"/>
        <v>1.696E-3</v>
      </c>
      <c r="AZ80">
        <f t="shared" si="4"/>
        <v>9.9000000000000001E-6</v>
      </c>
      <c r="BA80">
        <f t="shared" si="4"/>
        <v>3.9999999999999998E-6</v>
      </c>
      <c r="BB80">
        <f t="shared" si="4"/>
        <v>8.0229999999999993E-4</v>
      </c>
      <c r="BC80">
        <f t="shared" si="4"/>
        <v>2.1020000000000001E-4</v>
      </c>
      <c r="BD80">
        <f t="shared" si="4"/>
        <v>2.477E-4</v>
      </c>
      <c r="BE80">
        <f t="shared" si="4"/>
        <v>8.183E-4</v>
      </c>
      <c r="BF80">
        <f t="shared" si="4"/>
        <v>6.1430000000000002E-4</v>
      </c>
      <c r="BG80">
        <f t="shared" si="4"/>
        <v>1.9199999999999999E-5</v>
      </c>
      <c r="BH80">
        <f t="shared" si="4"/>
        <v>1.5870000000000001E-4</v>
      </c>
      <c r="BI80">
        <f t="shared" si="4"/>
        <v>2.5169999999999999E-4</v>
      </c>
      <c r="BJ80">
        <f t="shared" si="4"/>
        <v>4.2989999999999999E-4</v>
      </c>
      <c r="BK80">
        <f t="shared" si="4"/>
        <v>1.4929000000000001E-3</v>
      </c>
      <c r="BL80">
        <f t="shared" si="4"/>
        <v>4.2332999999999997E-3</v>
      </c>
      <c r="BM80">
        <f t="shared" si="4"/>
        <v>5.4220000000000006E-4</v>
      </c>
      <c r="BN80">
        <f t="shared" si="4"/>
        <v>4.328E-4</v>
      </c>
      <c r="BO80">
        <f t="shared" ref="BO80:BT80" si="5">SUM(BO4:BO6)</f>
        <v>7.4430000000000004E-4</v>
      </c>
      <c r="BP80">
        <f t="shared" si="5"/>
        <v>0</v>
      </c>
      <c r="BQ80">
        <f t="shared" si="5"/>
        <v>1.5738E-3</v>
      </c>
      <c r="BR80">
        <f t="shared" si="5"/>
        <v>1.2057200000000001E-2</v>
      </c>
      <c r="BS80">
        <f t="shared" si="5"/>
        <v>7.9799999999999999E-4</v>
      </c>
      <c r="BT80">
        <f t="shared" si="5"/>
        <v>4.8735699999999993E-2</v>
      </c>
    </row>
    <row r="81" spans="1:72">
      <c r="A81" s="6" t="s">
        <v>260</v>
      </c>
      <c r="B81">
        <f>SUM(B7)</f>
        <v>1.12161E-2</v>
      </c>
      <c r="C81">
        <f t="shared" ref="C81:BN81" si="6">SUM(C7)</f>
        <v>1.1077999999999999E-3</v>
      </c>
      <c r="D81">
        <f t="shared" si="6"/>
        <v>6.9930000000000001E-3</v>
      </c>
      <c r="E81">
        <f t="shared" si="6"/>
        <v>1.48104E-2</v>
      </c>
      <c r="F81">
        <f t="shared" si="6"/>
        <v>1.4660999999999999E-3</v>
      </c>
      <c r="G81">
        <f t="shared" si="6"/>
        <v>7.4297E-3</v>
      </c>
      <c r="H81">
        <f t="shared" si="6"/>
        <v>1.8351999999999999E-3</v>
      </c>
      <c r="I81">
        <f t="shared" si="6"/>
        <v>1.4508699999999999E-2</v>
      </c>
      <c r="J81">
        <f t="shared" si="6"/>
        <v>3.1850799999999999E-2</v>
      </c>
      <c r="K81">
        <f t="shared" si="6"/>
        <v>2.5379499999999999E-2</v>
      </c>
      <c r="L81">
        <f t="shared" si="6"/>
        <v>1.1241599999999999E-2</v>
      </c>
      <c r="M81">
        <f t="shared" si="6"/>
        <v>5.4354E-3</v>
      </c>
      <c r="N81">
        <f t="shared" si="6"/>
        <v>2.5690999999999999E-3</v>
      </c>
      <c r="O81">
        <f t="shared" si="6"/>
        <v>6.0391000000000004E-3</v>
      </c>
      <c r="P81">
        <f t="shared" si="6"/>
        <v>4.1253000000000001E-3</v>
      </c>
      <c r="Q81">
        <f t="shared" si="6"/>
        <v>4.7419000000000003E-3</v>
      </c>
      <c r="R81">
        <f t="shared" si="6"/>
        <v>7.2021999999999997E-3</v>
      </c>
      <c r="S81">
        <f t="shared" si="6"/>
        <v>4.8726000000000004E-3</v>
      </c>
      <c r="T81">
        <f t="shared" si="6"/>
        <v>1.01183E-2</v>
      </c>
      <c r="U81">
        <f t="shared" si="6"/>
        <v>1.35353E-2</v>
      </c>
      <c r="V81">
        <f t="shared" si="6"/>
        <v>8.0523999999999995E-3</v>
      </c>
      <c r="W81">
        <f t="shared" si="6"/>
        <v>3.4766400000000003E-2</v>
      </c>
      <c r="X81">
        <f t="shared" si="6"/>
        <v>9.9836000000000005E-3</v>
      </c>
      <c r="Y81">
        <f t="shared" si="6"/>
        <v>7.0917000000000003E-3</v>
      </c>
      <c r="Z81">
        <f t="shared" si="6"/>
        <v>1.7596299999999999E-2</v>
      </c>
      <c r="AA81">
        <f t="shared" si="6"/>
        <v>1.4242899999999999E-2</v>
      </c>
      <c r="AB81">
        <f t="shared" si="6"/>
        <v>3.3243999999999999E-3</v>
      </c>
      <c r="AC81">
        <f t="shared" si="6"/>
        <v>7.0711999999999997E-3</v>
      </c>
      <c r="AD81">
        <f t="shared" si="6"/>
        <v>1.54463E-2</v>
      </c>
      <c r="AE81">
        <f t="shared" si="6"/>
        <v>7.8937999999999994E-3</v>
      </c>
      <c r="AF81">
        <f t="shared" si="6"/>
        <v>6.2900999999999999E-3</v>
      </c>
      <c r="AG81">
        <f t="shared" si="6"/>
        <v>8.1629999999999995E-4</v>
      </c>
      <c r="AH81">
        <f t="shared" si="6"/>
        <v>1.4302E-3</v>
      </c>
      <c r="AI81">
        <f t="shared" si="6"/>
        <v>2.2532900000000002E-2</v>
      </c>
      <c r="AJ81">
        <f t="shared" si="6"/>
        <v>1.7384E-3</v>
      </c>
      <c r="AK81">
        <f t="shared" si="6"/>
        <v>1.5875299999999998E-2</v>
      </c>
      <c r="AL81">
        <f t="shared" si="6"/>
        <v>3.1018E-3</v>
      </c>
      <c r="AM81">
        <f t="shared" si="6"/>
        <v>5.8487000000000001E-3</v>
      </c>
      <c r="AN81">
        <f t="shared" si="6"/>
        <v>2.14711E-2</v>
      </c>
      <c r="AO81">
        <f t="shared" si="6"/>
        <v>8.2299999999999995E-4</v>
      </c>
      <c r="AP81">
        <f t="shared" si="6"/>
        <v>8.5809999999999999E-4</v>
      </c>
      <c r="AQ81">
        <f t="shared" si="6"/>
        <v>3.8270000000000001E-3</v>
      </c>
      <c r="AR81">
        <f t="shared" si="6"/>
        <v>4.5117999999999998E-3</v>
      </c>
      <c r="AS81">
        <f t="shared" si="6"/>
        <v>1.2351E-3</v>
      </c>
      <c r="AT81">
        <f t="shared" si="6"/>
        <v>1.6609999999999999E-3</v>
      </c>
      <c r="AU81">
        <f t="shared" si="6"/>
        <v>4.4850000000000001E-4</v>
      </c>
      <c r="AV81">
        <f t="shared" si="6"/>
        <v>2.9200000000000002E-5</v>
      </c>
      <c r="AW81">
        <f t="shared" si="6"/>
        <v>5.9999999999999997E-7</v>
      </c>
      <c r="AX81">
        <f t="shared" si="6"/>
        <v>7.1413500000000005E-2</v>
      </c>
      <c r="AY81">
        <f t="shared" si="6"/>
        <v>3.5198999999999999E-3</v>
      </c>
      <c r="AZ81">
        <f t="shared" si="6"/>
        <v>9.3539999999999997E-4</v>
      </c>
      <c r="BA81">
        <f t="shared" si="6"/>
        <v>1.0480000000000001E-3</v>
      </c>
      <c r="BB81">
        <f t="shared" si="6"/>
        <v>2.2667E-3</v>
      </c>
      <c r="BC81">
        <f t="shared" si="6"/>
        <v>7.9795999999999999E-3</v>
      </c>
      <c r="BD81">
        <f t="shared" si="6"/>
        <v>2.1549999999999998E-3</v>
      </c>
      <c r="BE81">
        <f t="shared" si="6"/>
        <v>4.5390999999999999E-3</v>
      </c>
      <c r="BF81">
        <f t="shared" si="6"/>
        <v>4.21898E-2</v>
      </c>
      <c r="BG81">
        <f t="shared" si="6"/>
        <v>2.6167999999999999E-3</v>
      </c>
      <c r="BH81">
        <f t="shared" si="6"/>
        <v>1.0255800000000001E-2</v>
      </c>
      <c r="BI81">
        <f t="shared" si="6"/>
        <v>1.06E-2</v>
      </c>
      <c r="BJ81">
        <f t="shared" si="6"/>
        <v>5.0943999999999998E-3</v>
      </c>
      <c r="BK81">
        <f t="shared" si="6"/>
        <v>4.5312E-3</v>
      </c>
      <c r="BL81">
        <f t="shared" si="6"/>
        <v>1.3973599999999999E-2</v>
      </c>
      <c r="BM81">
        <f t="shared" si="6"/>
        <v>1.8533399999999998E-2</v>
      </c>
      <c r="BN81">
        <f t="shared" si="6"/>
        <v>8.6038999999999994E-3</v>
      </c>
      <c r="BO81">
        <f t="shared" ref="BO81:BT81" si="7">SUM(BO7)</f>
        <v>5.5104000000000004E-3</v>
      </c>
      <c r="BP81">
        <f t="shared" si="7"/>
        <v>2.9737000000000001E-3</v>
      </c>
      <c r="BQ81">
        <f t="shared" si="7"/>
        <v>1.6217E-3</v>
      </c>
      <c r="BR81">
        <f t="shared" si="7"/>
        <v>2.9704999999999999E-2</v>
      </c>
      <c r="BS81">
        <f t="shared" si="7"/>
        <v>1.05521E-2</v>
      </c>
      <c r="BT81">
        <f t="shared" si="7"/>
        <v>5.6417999999999998E-3</v>
      </c>
    </row>
    <row r="82" spans="1:72">
      <c r="A82" s="6" t="s">
        <v>261</v>
      </c>
      <c r="B82">
        <f>SUM(B8)</f>
        <v>6.4719E-3</v>
      </c>
      <c r="C82">
        <f t="shared" ref="C82:BN82" si="8">SUM(C8)</f>
        <v>1.0956E-3</v>
      </c>
      <c r="D82">
        <f t="shared" si="8"/>
        <v>9.7578999999999999E-3</v>
      </c>
      <c r="E82">
        <f t="shared" si="8"/>
        <v>1.34121E-2</v>
      </c>
      <c r="F82">
        <f t="shared" si="8"/>
        <v>3.9446999999999998E-3</v>
      </c>
      <c r="G82">
        <f t="shared" si="8"/>
        <v>1.1470599999999999E-2</v>
      </c>
      <c r="H82">
        <f t="shared" si="8"/>
        <v>1.2229999999999999E-4</v>
      </c>
      <c r="I82">
        <f t="shared" si="8"/>
        <v>2.4096E-3</v>
      </c>
      <c r="J82">
        <f t="shared" si="8"/>
        <v>2.8379999999999998E-3</v>
      </c>
      <c r="K82">
        <f t="shared" si="8"/>
        <v>2.9740000000000001E-3</v>
      </c>
      <c r="L82">
        <f t="shared" si="8"/>
        <v>1.8567E-3</v>
      </c>
      <c r="M82">
        <f t="shared" si="8"/>
        <v>1.1456000000000001E-3</v>
      </c>
      <c r="N82">
        <f t="shared" si="8"/>
        <v>7.3859999999999996E-4</v>
      </c>
      <c r="O82">
        <f t="shared" si="8"/>
        <v>9.0660000000000003E-4</v>
      </c>
      <c r="P82">
        <f t="shared" si="8"/>
        <v>1.1546E-3</v>
      </c>
      <c r="Q82">
        <f t="shared" si="8"/>
        <v>9.2820000000000001E-4</v>
      </c>
      <c r="R82">
        <f t="shared" si="8"/>
        <v>1.291E-3</v>
      </c>
      <c r="S82">
        <f t="shared" si="8"/>
        <v>1.0169000000000001E-3</v>
      </c>
      <c r="T82">
        <f t="shared" si="8"/>
        <v>1.423E-3</v>
      </c>
      <c r="U82">
        <f t="shared" si="8"/>
        <v>2.4491000000000001E-3</v>
      </c>
      <c r="V82">
        <f t="shared" si="8"/>
        <v>1.4295E-3</v>
      </c>
      <c r="W82">
        <f t="shared" si="8"/>
        <v>3.3310000000000002E-3</v>
      </c>
      <c r="X82">
        <f t="shared" si="8"/>
        <v>2.5760000000000002E-3</v>
      </c>
      <c r="Y82">
        <f t="shared" si="8"/>
        <v>1.00914E-2</v>
      </c>
      <c r="Z82">
        <f t="shared" si="8"/>
        <v>1.3917000000000001E-3</v>
      </c>
      <c r="AA82">
        <f t="shared" si="8"/>
        <v>1.8079000000000001E-3</v>
      </c>
      <c r="AB82">
        <f t="shared" si="8"/>
        <v>1.0299E-3</v>
      </c>
      <c r="AC82">
        <f t="shared" si="8"/>
        <v>2.3010999999999999E-3</v>
      </c>
      <c r="AD82">
        <f t="shared" si="8"/>
        <v>2.6638999999999999E-3</v>
      </c>
      <c r="AE82">
        <f t="shared" si="8"/>
        <v>9.2730000000000004E-4</v>
      </c>
      <c r="AF82">
        <f t="shared" si="8"/>
        <v>2.2257000000000002E-3</v>
      </c>
      <c r="AG82">
        <f t="shared" si="8"/>
        <v>3.6600000000000002E-5</v>
      </c>
      <c r="AH82">
        <f t="shared" si="8"/>
        <v>1.0344600000000001E-2</v>
      </c>
      <c r="AI82">
        <f t="shared" si="8"/>
        <v>0</v>
      </c>
      <c r="AJ82">
        <f t="shared" si="8"/>
        <v>5.6190000000000005E-4</v>
      </c>
      <c r="AK82">
        <f t="shared" si="8"/>
        <v>1.46149E-2</v>
      </c>
      <c r="AL82">
        <f t="shared" si="8"/>
        <v>1.2933099999999999E-2</v>
      </c>
      <c r="AM82">
        <f t="shared" si="8"/>
        <v>9.8069999999999997E-3</v>
      </c>
      <c r="AN82">
        <f t="shared" si="8"/>
        <v>2.3349999999999998E-3</v>
      </c>
      <c r="AO82">
        <f t="shared" si="8"/>
        <v>1.673E-4</v>
      </c>
      <c r="AP82">
        <f t="shared" si="8"/>
        <v>2.5819999999999999E-4</v>
      </c>
      <c r="AQ82">
        <f t="shared" si="8"/>
        <v>3.0452000000000001E-3</v>
      </c>
      <c r="AR82">
        <f t="shared" si="8"/>
        <v>9.5520000000000002E-4</v>
      </c>
      <c r="AS82">
        <f t="shared" si="8"/>
        <v>3.1392E-3</v>
      </c>
      <c r="AT82">
        <f t="shared" si="8"/>
        <v>7.3629999999999995E-4</v>
      </c>
      <c r="AU82">
        <f t="shared" si="8"/>
        <v>9.98E-5</v>
      </c>
      <c r="AV82">
        <f t="shared" si="8"/>
        <v>6.3499999999999999E-5</v>
      </c>
      <c r="AW82">
        <f t="shared" si="8"/>
        <v>3.6085100000000002E-2</v>
      </c>
      <c r="AX82">
        <f t="shared" si="8"/>
        <v>6.2735799999999994E-2</v>
      </c>
      <c r="AY82">
        <f t="shared" si="8"/>
        <v>7.3850000000000001E-4</v>
      </c>
      <c r="AZ82">
        <f t="shared" si="8"/>
        <v>2.7080000000000002E-4</v>
      </c>
      <c r="BA82">
        <f t="shared" si="8"/>
        <v>7.0599999999999995E-5</v>
      </c>
      <c r="BB82">
        <f t="shared" si="8"/>
        <v>4.5219999999999999E-4</v>
      </c>
      <c r="BC82">
        <f t="shared" si="8"/>
        <v>1.5206E-3</v>
      </c>
      <c r="BD82">
        <f t="shared" si="8"/>
        <v>6.0950000000000002E-4</v>
      </c>
      <c r="BE82">
        <f t="shared" si="8"/>
        <v>3.614E-4</v>
      </c>
      <c r="BF82">
        <f t="shared" si="8"/>
        <v>7.4540000000000001E-4</v>
      </c>
      <c r="BG82">
        <f t="shared" si="8"/>
        <v>6.1059999999999999E-4</v>
      </c>
      <c r="BH82">
        <f t="shared" si="8"/>
        <v>1.4710999999999999E-3</v>
      </c>
      <c r="BI82">
        <f t="shared" si="8"/>
        <v>2.1037E-3</v>
      </c>
      <c r="BJ82">
        <f t="shared" si="8"/>
        <v>1.8262E-3</v>
      </c>
      <c r="BK82">
        <f t="shared" si="8"/>
        <v>8.1479999999999996E-4</v>
      </c>
      <c r="BL82">
        <f t="shared" si="8"/>
        <v>1.9445E-3</v>
      </c>
      <c r="BM82">
        <f t="shared" si="8"/>
        <v>7.3322999999999999E-3</v>
      </c>
      <c r="BN82">
        <f t="shared" si="8"/>
        <v>1.7922999999999999E-3</v>
      </c>
      <c r="BO82">
        <f t="shared" ref="BO82:BT82" si="9">SUM(BO8)</f>
        <v>4.8824000000000003E-3</v>
      </c>
      <c r="BP82">
        <f t="shared" si="9"/>
        <v>7.3657000000000002E-3</v>
      </c>
      <c r="BQ82">
        <f t="shared" si="9"/>
        <v>4.7209000000000001E-3</v>
      </c>
      <c r="BR82">
        <f t="shared" si="9"/>
        <v>2.5293199999999998E-2</v>
      </c>
      <c r="BS82">
        <f t="shared" si="9"/>
        <v>1.22632E-2</v>
      </c>
      <c r="BT82">
        <f t="shared" si="9"/>
        <v>0.143291</v>
      </c>
    </row>
    <row r="83" spans="1:72">
      <c r="A83" s="6" t="s">
        <v>262</v>
      </c>
      <c r="B83">
        <f>B20</f>
        <v>7.3151300000000002E-2</v>
      </c>
      <c r="C83">
        <f t="shared" ref="C83:BN83" si="10">C20</f>
        <v>4.2823000000000002E-3</v>
      </c>
      <c r="D83">
        <f t="shared" si="10"/>
        <v>0</v>
      </c>
      <c r="E83">
        <f t="shared" si="10"/>
        <v>0</v>
      </c>
      <c r="F83">
        <f t="shared" si="10"/>
        <v>0</v>
      </c>
      <c r="G83">
        <f t="shared" si="10"/>
        <v>0</v>
      </c>
      <c r="H83">
        <f t="shared" si="10"/>
        <v>0</v>
      </c>
      <c r="I83">
        <f t="shared" si="10"/>
        <v>1.615E-4</v>
      </c>
      <c r="J83">
        <f t="shared" si="10"/>
        <v>6.5879999999999997E-4</v>
      </c>
      <c r="K83">
        <f t="shared" si="10"/>
        <v>1.7099999999999999E-5</v>
      </c>
      <c r="L83">
        <f t="shared" si="10"/>
        <v>0</v>
      </c>
      <c r="M83">
        <f t="shared" si="10"/>
        <v>0</v>
      </c>
      <c r="N83">
        <f t="shared" si="10"/>
        <v>0</v>
      </c>
      <c r="O83">
        <f t="shared" si="10"/>
        <v>0</v>
      </c>
      <c r="P83">
        <f t="shared" si="10"/>
        <v>0</v>
      </c>
      <c r="Q83">
        <f t="shared" si="10"/>
        <v>0</v>
      </c>
      <c r="R83">
        <f t="shared" si="10"/>
        <v>0</v>
      </c>
      <c r="S83">
        <f t="shared" si="10"/>
        <v>7.7000000000000001E-5</v>
      </c>
      <c r="T83">
        <f t="shared" si="10"/>
        <v>0.192471</v>
      </c>
      <c r="U83">
        <f t="shared" si="10"/>
        <v>3.347E-4</v>
      </c>
      <c r="V83">
        <f t="shared" si="10"/>
        <v>2.5320200000000001E-2</v>
      </c>
      <c r="W83">
        <f t="shared" si="10"/>
        <v>3.1499000000000002E-3</v>
      </c>
      <c r="X83">
        <f t="shared" si="10"/>
        <v>7.5049000000000001E-3</v>
      </c>
      <c r="Y83">
        <f t="shared" si="10"/>
        <v>2.6439999999999998E-4</v>
      </c>
      <c r="Z83">
        <f t="shared" si="10"/>
        <v>5.5741000000000002E-3</v>
      </c>
      <c r="AA83">
        <f t="shared" si="10"/>
        <v>2.5920000000000001E-4</v>
      </c>
      <c r="AB83">
        <f t="shared" si="10"/>
        <v>3.6299999999999999E-4</v>
      </c>
      <c r="AC83">
        <f t="shared" si="10"/>
        <v>0</v>
      </c>
      <c r="AD83">
        <f t="shared" si="10"/>
        <v>1.1728000000000001E-3</v>
      </c>
      <c r="AE83">
        <f t="shared" si="10"/>
        <v>1.082E-4</v>
      </c>
      <c r="AF83">
        <f t="shared" si="10"/>
        <v>2.6000000000000001E-6</v>
      </c>
      <c r="AG83">
        <f t="shared" si="10"/>
        <v>5.1150000000000002E-4</v>
      </c>
      <c r="AH83">
        <f t="shared" si="10"/>
        <v>0</v>
      </c>
      <c r="AI83">
        <f t="shared" si="10"/>
        <v>8.3319999999999998E-4</v>
      </c>
      <c r="AJ83">
        <f t="shared" si="10"/>
        <v>0</v>
      </c>
      <c r="AK83">
        <f t="shared" si="10"/>
        <v>0</v>
      </c>
      <c r="AL83">
        <f t="shared" si="10"/>
        <v>0</v>
      </c>
      <c r="AM83">
        <f t="shared" si="10"/>
        <v>1.4789999999999999E-4</v>
      </c>
      <c r="AN83">
        <f t="shared" si="10"/>
        <v>0</v>
      </c>
      <c r="AO83">
        <f t="shared" si="10"/>
        <v>8.2799999999999993E-5</v>
      </c>
      <c r="AP83">
        <f t="shared" si="10"/>
        <v>9.8099999999999999E-5</v>
      </c>
      <c r="AQ83">
        <f t="shared" si="10"/>
        <v>0</v>
      </c>
      <c r="AR83">
        <f t="shared" si="10"/>
        <v>3.4700000000000003E-5</v>
      </c>
      <c r="AS83">
        <f t="shared" si="10"/>
        <v>0</v>
      </c>
      <c r="AT83">
        <f t="shared" si="10"/>
        <v>0</v>
      </c>
      <c r="AU83">
        <f t="shared" si="10"/>
        <v>0</v>
      </c>
      <c r="AV83">
        <f t="shared" si="10"/>
        <v>0</v>
      </c>
      <c r="AW83">
        <f t="shared" si="10"/>
        <v>0</v>
      </c>
      <c r="AX83">
        <f t="shared" si="10"/>
        <v>0</v>
      </c>
      <c r="AY83">
        <f t="shared" si="10"/>
        <v>0</v>
      </c>
      <c r="AZ83">
        <f t="shared" si="10"/>
        <v>0</v>
      </c>
      <c r="BA83">
        <f t="shared" si="10"/>
        <v>0</v>
      </c>
      <c r="BB83">
        <f t="shared" si="10"/>
        <v>8.5139999999999999E-4</v>
      </c>
      <c r="BC83">
        <f t="shared" si="10"/>
        <v>2.1350000000000001E-4</v>
      </c>
      <c r="BD83">
        <f t="shared" si="10"/>
        <v>1.5E-6</v>
      </c>
      <c r="BE83">
        <f t="shared" si="10"/>
        <v>0</v>
      </c>
      <c r="BF83">
        <f t="shared" si="10"/>
        <v>3.9552499999999997E-2</v>
      </c>
      <c r="BG83">
        <f t="shared" si="10"/>
        <v>1.5999999999999999E-6</v>
      </c>
      <c r="BH83">
        <f t="shared" si="10"/>
        <v>1.5075699999999999E-2</v>
      </c>
      <c r="BI83">
        <f t="shared" si="10"/>
        <v>3.2397299999999997E-2</v>
      </c>
      <c r="BJ83">
        <f t="shared" si="10"/>
        <v>2.80713E-2</v>
      </c>
      <c r="BK83">
        <f t="shared" si="10"/>
        <v>7.5795000000000003E-3</v>
      </c>
      <c r="BL83">
        <f t="shared" si="10"/>
        <v>2.3642699999999999E-2</v>
      </c>
      <c r="BM83">
        <f t="shared" si="10"/>
        <v>1.86657E-2</v>
      </c>
      <c r="BN83">
        <f t="shared" si="10"/>
        <v>0.124607</v>
      </c>
      <c r="BO83">
        <f t="shared" ref="BO83:BT83" si="11">BO20</f>
        <v>1.2914999999999999E-3</v>
      </c>
      <c r="BP83">
        <f t="shared" si="11"/>
        <v>3.7339000000000001E-3</v>
      </c>
      <c r="BQ83">
        <f t="shared" si="11"/>
        <v>-8.1680000000000001E-4</v>
      </c>
      <c r="BR83">
        <f t="shared" si="11"/>
        <v>1.82025E-2</v>
      </c>
      <c r="BS83">
        <f t="shared" si="11"/>
        <v>1.6490000000000001E-2</v>
      </c>
      <c r="BT83">
        <f t="shared" si="11"/>
        <v>0</v>
      </c>
    </row>
    <row r="84" spans="1:72">
      <c r="A84" s="6" t="s">
        <v>263</v>
      </c>
      <c r="B84">
        <f>SUM(B9:B16,B18,B19,B21:B23,B24:B27)</f>
        <v>0.1168448</v>
      </c>
      <c r="C84">
        <f t="shared" ref="C84:BN84" si="12">SUM(C9:C16,C18,C19,C21:C23,C24:C27)</f>
        <v>7.2299599999999992E-2</v>
      </c>
      <c r="D84">
        <f t="shared" si="12"/>
        <v>6.254309999999999E-2</v>
      </c>
      <c r="E84">
        <f t="shared" si="12"/>
        <v>0.14916459999999998</v>
      </c>
      <c r="F84">
        <f t="shared" si="12"/>
        <v>8.5351800000000019E-2</v>
      </c>
      <c r="G84">
        <f t="shared" si="12"/>
        <v>6.1978999999999992E-2</v>
      </c>
      <c r="H84">
        <f t="shared" si="12"/>
        <v>0.22064880000000001</v>
      </c>
      <c r="I84">
        <f t="shared" si="12"/>
        <v>0.34634500000000001</v>
      </c>
      <c r="J84">
        <f t="shared" si="12"/>
        <v>0.24536529999999998</v>
      </c>
      <c r="K84">
        <f t="shared" si="12"/>
        <v>0.42121209999999998</v>
      </c>
      <c r="L84">
        <f t="shared" si="12"/>
        <v>0.42365950000000002</v>
      </c>
      <c r="M84">
        <f t="shared" si="12"/>
        <v>0.44784010000000007</v>
      </c>
      <c r="N84">
        <f t="shared" si="12"/>
        <v>0.20902850000000003</v>
      </c>
      <c r="O84">
        <f t="shared" si="12"/>
        <v>0.42930190000000007</v>
      </c>
      <c r="P84">
        <f t="shared" si="12"/>
        <v>0.56785590000000008</v>
      </c>
      <c r="Q84">
        <f t="shared" si="12"/>
        <v>0.266094</v>
      </c>
      <c r="R84">
        <f t="shared" si="12"/>
        <v>0.42009749999999996</v>
      </c>
      <c r="S84">
        <f t="shared" si="12"/>
        <v>0.30952940000000001</v>
      </c>
      <c r="T84">
        <f t="shared" si="12"/>
        <v>9.6206E-2</v>
      </c>
      <c r="U84">
        <f t="shared" si="12"/>
        <v>0.41813429999999996</v>
      </c>
      <c r="V84">
        <f t="shared" si="12"/>
        <v>0.3072491</v>
      </c>
      <c r="W84">
        <f t="shared" si="12"/>
        <v>0.4345424</v>
      </c>
      <c r="X84">
        <f t="shared" si="12"/>
        <v>0.28388629999999998</v>
      </c>
      <c r="Y84">
        <f t="shared" si="12"/>
        <v>4.8781899999999996E-2</v>
      </c>
      <c r="Z84">
        <f t="shared" si="12"/>
        <v>0.35221370000000002</v>
      </c>
      <c r="AA84">
        <f t="shared" si="12"/>
        <v>0.48483369999999992</v>
      </c>
      <c r="AB84">
        <f t="shared" si="12"/>
        <v>2.5397699999999999E-2</v>
      </c>
      <c r="AC84">
        <f t="shared" si="12"/>
        <v>3.3067399999999997E-2</v>
      </c>
      <c r="AD84">
        <f t="shared" si="12"/>
        <v>3.2014100000000004E-2</v>
      </c>
      <c r="AE84">
        <f t="shared" si="12"/>
        <v>2.0990899999999996E-2</v>
      </c>
      <c r="AF84">
        <f t="shared" si="12"/>
        <v>3.12079E-2</v>
      </c>
      <c r="AG84">
        <f t="shared" si="12"/>
        <v>0.24516060000000001</v>
      </c>
      <c r="AH84">
        <f t="shared" si="12"/>
        <v>0.18548079999999997</v>
      </c>
      <c r="AI84">
        <f t="shared" si="12"/>
        <v>0.20680100000000001</v>
      </c>
      <c r="AJ84">
        <f t="shared" si="12"/>
        <v>0.25049280000000002</v>
      </c>
      <c r="AK84">
        <f t="shared" si="12"/>
        <v>0.11109429999999999</v>
      </c>
      <c r="AL84">
        <f t="shared" si="12"/>
        <v>9.2142799999999997E-2</v>
      </c>
      <c r="AM84">
        <f t="shared" si="12"/>
        <v>0.1062063</v>
      </c>
      <c r="AN84">
        <f t="shared" si="12"/>
        <v>4.9346400000000006E-2</v>
      </c>
      <c r="AO84">
        <f t="shared" si="12"/>
        <v>3.8020099999999994E-2</v>
      </c>
      <c r="AP84">
        <f t="shared" si="12"/>
        <v>1.0574199999999997E-2</v>
      </c>
      <c r="AQ84">
        <f t="shared" si="12"/>
        <v>8.6697399999999994E-2</v>
      </c>
      <c r="AR84">
        <f t="shared" si="12"/>
        <v>0.10321669999999998</v>
      </c>
      <c r="AS84">
        <f t="shared" si="12"/>
        <v>8.9554999999999999E-3</v>
      </c>
      <c r="AT84">
        <f t="shared" si="12"/>
        <v>1.0005199999999999E-2</v>
      </c>
      <c r="AU84">
        <f t="shared" si="12"/>
        <v>7.9912999999999998E-3</v>
      </c>
      <c r="AV84">
        <f t="shared" si="12"/>
        <v>2.3088000000000002E-3</v>
      </c>
      <c r="AW84">
        <f t="shared" si="12"/>
        <v>5.1670999999999991E-3</v>
      </c>
      <c r="AX84">
        <f t="shared" si="12"/>
        <v>1.63565E-2</v>
      </c>
      <c r="AY84">
        <f t="shared" si="12"/>
        <v>4.6325100000000001E-2</v>
      </c>
      <c r="AZ84">
        <f t="shared" si="12"/>
        <v>1.0317999999999999E-2</v>
      </c>
      <c r="BA84">
        <f t="shared" si="12"/>
        <v>1.7935699999999999E-2</v>
      </c>
      <c r="BB84">
        <f t="shared" si="12"/>
        <v>5.03095E-2</v>
      </c>
      <c r="BC84">
        <f t="shared" si="12"/>
        <v>3.02679E-2</v>
      </c>
      <c r="BD84">
        <f t="shared" si="12"/>
        <v>5.4663800000000005E-2</v>
      </c>
      <c r="BE84">
        <f t="shared" si="12"/>
        <v>0.17988029999999997</v>
      </c>
      <c r="BF84">
        <f t="shared" si="12"/>
        <v>4.5104699999999998E-2</v>
      </c>
      <c r="BG84">
        <f t="shared" si="12"/>
        <v>6.7179500000000003E-2</v>
      </c>
      <c r="BH84">
        <f t="shared" si="12"/>
        <v>7.9846300000000009E-2</v>
      </c>
      <c r="BI84">
        <f t="shared" si="12"/>
        <v>4.8507300000000003E-2</v>
      </c>
      <c r="BJ84">
        <f t="shared" si="12"/>
        <v>5.4920700000000003E-2</v>
      </c>
      <c r="BK84">
        <f t="shared" si="12"/>
        <v>1.8175699999999999E-2</v>
      </c>
      <c r="BL84">
        <f t="shared" si="12"/>
        <v>4.8428900000000004E-2</v>
      </c>
      <c r="BM84">
        <f t="shared" si="12"/>
        <v>4.4009700000000006E-2</v>
      </c>
      <c r="BN84">
        <f t="shared" si="12"/>
        <v>5.3036700000000006E-2</v>
      </c>
      <c r="BO84">
        <f t="shared" ref="BO84:BT84" si="13">SUM(BO9:BO16,BO18,BO19,BO21:BO23,BO24:BO27)</f>
        <v>9.3918799999999997E-2</v>
      </c>
      <c r="BP84">
        <f t="shared" si="13"/>
        <v>0.11151420000000001</v>
      </c>
      <c r="BQ84">
        <f t="shared" si="13"/>
        <v>2.45842E-2</v>
      </c>
      <c r="BR84">
        <f t="shared" si="13"/>
        <v>7.4460799999999994E-2</v>
      </c>
      <c r="BS84">
        <f t="shared" si="13"/>
        <v>8.3004899999999993E-2</v>
      </c>
      <c r="BT84">
        <f t="shared" si="13"/>
        <v>0.10278090000000001</v>
      </c>
    </row>
    <row r="85" spans="1:72">
      <c r="A85" s="6" t="s">
        <v>264</v>
      </c>
      <c r="B85">
        <f>SUM(B28:B32)</f>
        <v>5.7653900000000001E-2</v>
      </c>
      <c r="C85">
        <f t="shared" ref="C85:BN85" si="14">SUM(C28:C32)</f>
        <v>2.7782100000000001E-2</v>
      </c>
      <c r="D85">
        <f t="shared" si="14"/>
        <v>8.4023000000000014E-3</v>
      </c>
      <c r="E85">
        <f t="shared" si="14"/>
        <v>3.2220600000000002E-2</v>
      </c>
      <c r="F85">
        <f t="shared" si="14"/>
        <v>1.3228E-2</v>
      </c>
      <c r="G85">
        <f t="shared" si="14"/>
        <v>1.25722E-2</v>
      </c>
      <c r="H85">
        <f t="shared" si="14"/>
        <v>0.1018907</v>
      </c>
      <c r="I85">
        <f t="shared" si="14"/>
        <v>7.0631700000000006E-2</v>
      </c>
      <c r="J85">
        <f t="shared" si="14"/>
        <v>4.0169900000000001E-2</v>
      </c>
      <c r="K85">
        <f t="shared" si="14"/>
        <v>6.9178599999999993E-2</v>
      </c>
      <c r="L85">
        <f t="shared" si="14"/>
        <v>4.2555099999999998E-2</v>
      </c>
      <c r="M85">
        <f t="shared" si="14"/>
        <v>7.2616899999999998E-2</v>
      </c>
      <c r="N85">
        <f t="shared" si="14"/>
        <v>3.7729600000000002E-2</v>
      </c>
      <c r="O85">
        <f t="shared" si="14"/>
        <v>6.9804900000000017E-2</v>
      </c>
      <c r="P85">
        <f t="shared" si="14"/>
        <v>7.7183399999999999E-2</v>
      </c>
      <c r="Q85">
        <f t="shared" si="14"/>
        <v>4.1458600000000005E-2</v>
      </c>
      <c r="R85">
        <f t="shared" si="14"/>
        <v>7.79865E-2</v>
      </c>
      <c r="S85">
        <f t="shared" si="14"/>
        <v>5.4784499999999993E-2</v>
      </c>
      <c r="T85">
        <f t="shared" si="14"/>
        <v>6.59029E-2</v>
      </c>
      <c r="U85">
        <f t="shared" si="14"/>
        <v>5.8720800000000004E-2</v>
      </c>
      <c r="V85">
        <f t="shared" si="14"/>
        <v>8.0262899999999998E-2</v>
      </c>
      <c r="W85">
        <f t="shared" si="14"/>
        <v>5.6422000000000007E-2</v>
      </c>
      <c r="X85">
        <f t="shared" si="14"/>
        <v>5.0869300000000006E-2</v>
      </c>
      <c r="Y85">
        <f t="shared" si="14"/>
        <v>1.72473E-2</v>
      </c>
      <c r="Z85">
        <f t="shared" si="14"/>
        <v>4.6552700000000002E-2</v>
      </c>
      <c r="AA85">
        <f t="shared" si="14"/>
        <v>4.7565100000000006E-2</v>
      </c>
      <c r="AB85">
        <f t="shared" si="14"/>
        <v>2.6459800000000002E-2</v>
      </c>
      <c r="AC85">
        <f t="shared" si="14"/>
        <v>2.1405500000000001E-2</v>
      </c>
      <c r="AD85">
        <f t="shared" si="14"/>
        <v>1.0873700000000002E-2</v>
      </c>
      <c r="AE85">
        <f t="shared" si="14"/>
        <v>1.05489E-2</v>
      </c>
      <c r="AF85">
        <f t="shared" si="14"/>
        <v>2.39895E-2</v>
      </c>
      <c r="AG85">
        <f t="shared" si="14"/>
        <v>2.0814700000000002E-2</v>
      </c>
      <c r="AH85">
        <f t="shared" si="14"/>
        <v>4.8949099999999995E-2</v>
      </c>
      <c r="AI85">
        <f t="shared" si="14"/>
        <v>6.7574700000000001E-2</v>
      </c>
      <c r="AJ85">
        <f t="shared" si="14"/>
        <v>6.6320099999999993E-2</v>
      </c>
      <c r="AK85">
        <f t="shared" si="14"/>
        <v>2.67814E-2</v>
      </c>
      <c r="AL85">
        <f t="shared" si="14"/>
        <v>1.2773600000000001E-2</v>
      </c>
      <c r="AM85">
        <f t="shared" si="14"/>
        <v>2.9966300000000001E-2</v>
      </c>
      <c r="AN85">
        <f t="shared" si="14"/>
        <v>9.3511999999999987E-3</v>
      </c>
      <c r="AO85">
        <f t="shared" si="14"/>
        <v>4.4419699999999999E-2</v>
      </c>
      <c r="AP85">
        <f t="shared" si="14"/>
        <v>1.2082000000000002E-3</v>
      </c>
      <c r="AQ85">
        <f t="shared" si="14"/>
        <v>1.4856000000000001E-2</v>
      </c>
      <c r="AR85">
        <f t="shared" si="14"/>
        <v>1.7528700000000005E-2</v>
      </c>
      <c r="AS85">
        <f t="shared" si="14"/>
        <v>2.2151000000000002E-3</v>
      </c>
      <c r="AT85">
        <f t="shared" si="14"/>
        <v>1.7727999999999999E-3</v>
      </c>
      <c r="AU85">
        <f t="shared" si="14"/>
        <v>1.1044E-3</v>
      </c>
      <c r="AV85">
        <f t="shared" si="14"/>
        <v>6.9850000000000001E-4</v>
      </c>
      <c r="AW85">
        <f t="shared" si="14"/>
        <v>3.1959000000000002E-3</v>
      </c>
      <c r="AX85">
        <f t="shared" si="14"/>
        <v>3.2290999999999999E-3</v>
      </c>
      <c r="AY85">
        <f t="shared" si="14"/>
        <v>3.2573100000000001E-2</v>
      </c>
      <c r="AZ85">
        <f t="shared" si="14"/>
        <v>2.4399999999999995E-3</v>
      </c>
      <c r="BA85">
        <f t="shared" si="14"/>
        <v>3.3721000000000003E-3</v>
      </c>
      <c r="BB85">
        <f t="shared" si="14"/>
        <v>9.659199999999998E-3</v>
      </c>
      <c r="BC85">
        <f t="shared" si="14"/>
        <v>5.1041999999999997E-3</v>
      </c>
      <c r="BD85">
        <f t="shared" si="14"/>
        <v>1.1938800000000001E-2</v>
      </c>
      <c r="BE85">
        <f t="shared" si="14"/>
        <v>2.6225300000000003E-2</v>
      </c>
      <c r="BF85">
        <f t="shared" si="14"/>
        <v>1.5621900000000001E-2</v>
      </c>
      <c r="BG85">
        <f t="shared" si="14"/>
        <v>1.69208E-2</v>
      </c>
      <c r="BH85">
        <f t="shared" si="14"/>
        <v>1.99762E-2</v>
      </c>
      <c r="BI85">
        <f t="shared" si="14"/>
        <v>1.4573100000000002E-2</v>
      </c>
      <c r="BJ85">
        <f t="shared" si="14"/>
        <v>1.3119499999999997E-2</v>
      </c>
      <c r="BK85">
        <f t="shared" si="14"/>
        <v>9.6051000000000001E-3</v>
      </c>
      <c r="BL85">
        <f t="shared" si="14"/>
        <v>1.8398699999999997E-2</v>
      </c>
      <c r="BM85">
        <f t="shared" si="14"/>
        <v>1.8175000000000004E-2</v>
      </c>
      <c r="BN85">
        <f t="shared" si="14"/>
        <v>3.6319799999999999E-2</v>
      </c>
      <c r="BO85">
        <f t="shared" ref="BO85:BT85" si="15">SUM(BO28:BO32)</f>
        <v>2.5220699999999999E-2</v>
      </c>
      <c r="BP85">
        <f t="shared" si="15"/>
        <v>1.8951199999999998E-2</v>
      </c>
      <c r="BQ85">
        <f t="shared" si="15"/>
        <v>4.6863999999999994E-3</v>
      </c>
      <c r="BR85">
        <f t="shared" si="15"/>
        <v>1.85314E-2</v>
      </c>
      <c r="BS85">
        <f t="shared" si="15"/>
        <v>1.2101000000000001E-2</v>
      </c>
      <c r="BT85">
        <f t="shared" si="15"/>
        <v>1.6099199999999998E-2</v>
      </c>
    </row>
    <row r="86" spans="1:72">
      <c r="A86" s="6" t="s">
        <v>265</v>
      </c>
      <c r="B86">
        <f>SUM(B33:B39,B17)</f>
        <v>2.79931E-2</v>
      </c>
      <c r="C86">
        <f t="shared" ref="C86:BN86" si="16">SUM(C33:C39,C17)</f>
        <v>1.7141E-2</v>
      </c>
      <c r="D86">
        <f t="shared" si="16"/>
        <v>1.9852000000000002E-2</v>
      </c>
      <c r="E86">
        <f t="shared" si="16"/>
        <v>4.1401000000000007E-2</v>
      </c>
      <c r="F86">
        <f t="shared" si="16"/>
        <v>7.7331999999999991E-3</v>
      </c>
      <c r="G86">
        <f t="shared" si="16"/>
        <v>4.3002900000000004E-2</v>
      </c>
      <c r="H86">
        <f t="shared" si="16"/>
        <v>1.6523299999999998E-2</v>
      </c>
      <c r="I86">
        <f t="shared" si="16"/>
        <v>3.8519799999999986E-2</v>
      </c>
      <c r="J86">
        <f t="shared" si="16"/>
        <v>7.2213199999999991E-2</v>
      </c>
      <c r="K86">
        <f t="shared" si="16"/>
        <v>5.5863900000000008E-2</v>
      </c>
      <c r="L86">
        <f t="shared" si="16"/>
        <v>1.7691700000000001E-2</v>
      </c>
      <c r="M86">
        <f t="shared" si="16"/>
        <v>1.6856100000000002E-2</v>
      </c>
      <c r="N86">
        <f t="shared" si="16"/>
        <v>5.9726999999999992E-3</v>
      </c>
      <c r="O86">
        <f t="shared" si="16"/>
        <v>1.56118E-2</v>
      </c>
      <c r="P86">
        <f t="shared" si="16"/>
        <v>1.6256000000000003E-2</v>
      </c>
      <c r="Q86">
        <f t="shared" si="16"/>
        <v>0.2057291</v>
      </c>
      <c r="R86">
        <f t="shared" si="16"/>
        <v>3.2201500000000001E-2</v>
      </c>
      <c r="S86">
        <f t="shared" si="16"/>
        <v>1.63015E-2</v>
      </c>
      <c r="T86">
        <f t="shared" si="16"/>
        <v>3.8521699999999999E-2</v>
      </c>
      <c r="U86">
        <f t="shared" si="16"/>
        <v>2.2328599999999997E-2</v>
      </c>
      <c r="V86">
        <f t="shared" si="16"/>
        <v>1.9993499999999997E-2</v>
      </c>
      <c r="W86">
        <f t="shared" si="16"/>
        <v>3.8594499999999997E-2</v>
      </c>
      <c r="X86">
        <f t="shared" si="16"/>
        <v>2.1828900000000002E-2</v>
      </c>
      <c r="Y86">
        <f t="shared" si="16"/>
        <v>2.41064E-2</v>
      </c>
      <c r="Z86">
        <f t="shared" si="16"/>
        <v>1.9276999999999999E-2</v>
      </c>
      <c r="AA86">
        <f t="shared" si="16"/>
        <v>2.5240099999999998E-2</v>
      </c>
      <c r="AB86">
        <f t="shared" si="16"/>
        <v>3.0385700000000002E-2</v>
      </c>
      <c r="AC86">
        <f t="shared" si="16"/>
        <v>2.0512900000000004E-2</v>
      </c>
      <c r="AD86">
        <f t="shared" si="16"/>
        <v>1.9316399999999997E-2</v>
      </c>
      <c r="AE86">
        <f t="shared" si="16"/>
        <v>3.2744799999999998E-2</v>
      </c>
      <c r="AF86">
        <f t="shared" si="16"/>
        <v>2.34819E-2</v>
      </c>
      <c r="AG86">
        <f t="shared" si="16"/>
        <v>0.106476</v>
      </c>
      <c r="AH86">
        <f t="shared" si="16"/>
        <v>4.5201600000000002E-2</v>
      </c>
      <c r="AI86">
        <f t="shared" si="16"/>
        <v>0.12463579999999999</v>
      </c>
      <c r="AJ86">
        <f t="shared" si="16"/>
        <v>0.1224306</v>
      </c>
      <c r="AK86">
        <f t="shared" si="16"/>
        <v>1.05027E-2</v>
      </c>
      <c r="AL86">
        <f t="shared" si="16"/>
        <v>9.1830000000000002E-3</v>
      </c>
      <c r="AM86">
        <f t="shared" si="16"/>
        <v>0.16437080000000001</v>
      </c>
      <c r="AN86">
        <f t="shared" si="16"/>
        <v>2.5858900000000001E-2</v>
      </c>
      <c r="AO86">
        <f t="shared" si="16"/>
        <v>1.5422699999999998E-2</v>
      </c>
      <c r="AP86">
        <f t="shared" si="16"/>
        <v>8.3164999999999992E-3</v>
      </c>
      <c r="AQ86">
        <f t="shared" si="16"/>
        <v>5.3494000000000007E-3</v>
      </c>
      <c r="AR86">
        <f t="shared" si="16"/>
        <v>3.4460099999999994E-2</v>
      </c>
      <c r="AS86">
        <f t="shared" si="16"/>
        <v>8.2133999999999992E-3</v>
      </c>
      <c r="AT86">
        <f t="shared" si="16"/>
        <v>1.5635599999999999E-2</v>
      </c>
      <c r="AU86">
        <f t="shared" si="16"/>
        <v>5.2175999999999993E-3</v>
      </c>
      <c r="AV86">
        <f t="shared" si="16"/>
        <v>1.6750999999999997E-3</v>
      </c>
      <c r="AW86">
        <f t="shared" si="16"/>
        <v>3.5769999999999997E-4</v>
      </c>
      <c r="AX86">
        <f t="shared" si="16"/>
        <v>4.823E-3</v>
      </c>
      <c r="AY86">
        <f t="shared" si="16"/>
        <v>1.1799600000000002E-2</v>
      </c>
      <c r="AZ86">
        <f t="shared" si="16"/>
        <v>1.2195699999999999E-2</v>
      </c>
      <c r="BA86">
        <f t="shared" si="16"/>
        <v>8.0354000000000016E-3</v>
      </c>
      <c r="BB86">
        <f t="shared" si="16"/>
        <v>2.03523E-2</v>
      </c>
      <c r="BC86">
        <f t="shared" si="16"/>
        <v>2.7108000000000002E-3</v>
      </c>
      <c r="BD86">
        <f t="shared" si="16"/>
        <v>1.68554E-2</v>
      </c>
      <c r="BE86">
        <f t="shared" si="16"/>
        <v>2.0048599999999996E-2</v>
      </c>
      <c r="BF86">
        <f t="shared" si="16"/>
        <v>1.26284E-2</v>
      </c>
      <c r="BG86">
        <f t="shared" si="16"/>
        <v>9.1228999999999998E-3</v>
      </c>
      <c r="BH86">
        <f t="shared" si="16"/>
        <v>9.3917999999999988E-3</v>
      </c>
      <c r="BI86">
        <f t="shared" si="16"/>
        <v>9.3766000000000006E-3</v>
      </c>
      <c r="BJ86">
        <f t="shared" si="16"/>
        <v>1.1845899999999999E-2</v>
      </c>
      <c r="BK86">
        <f t="shared" si="16"/>
        <v>2.6537499999999999E-2</v>
      </c>
      <c r="BL86">
        <f t="shared" si="16"/>
        <v>1.33729E-2</v>
      </c>
      <c r="BM86">
        <f t="shared" si="16"/>
        <v>6.8474999999999994E-3</v>
      </c>
      <c r="BN86">
        <f t="shared" si="16"/>
        <v>1.0014799999999999E-2</v>
      </c>
      <c r="BO86">
        <f t="shared" ref="BO86:BT86" si="17">SUM(BO33:BO39,BO17)</f>
        <v>7.9754000000000005E-3</v>
      </c>
      <c r="BP86">
        <f t="shared" si="17"/>
        <v>0.1044018</v>
      </c>
      <c r="BQ86">
        <f t="shared" si="17"/>
        <v>7.2991000000000002E-3</v>
      </c>
      <c r="BR86">
        <f t="shared" si="17"/>
        <v>3.5945100000000001E-2</v>
      </c>
      <c r="BS86">
        <f t="shared" si="17"/>
        <v>1.1587200000000001E-2</v>
      </c>
      <c r="BT86">
        <f t="shared" si="17"/>
        <v>2.44972E-2</v>
      </c>
    </row>
    <row r="87" spans="1:72">
      <c r="A87" s="6" t="s">
        <v>266</v>
      </c>
      <c r="B87">
        <f>SUM(B41:B43)</f>
        <v>1.3175000000000001E-3</v>
      </c>
      <c r="C87">
        <f t="shared" ref="C87:BN87" si="18">SUM(C41:C43)</f>
        <v>2.2169999999999999E-4</v>
      </c>
      <c r="D87">
        <f t="shared" si="18"/>
        <v>1.0168E-3</v>
      </c>
      <c r="E87">
        <f t="shared" si="18"/>
        <v>1.1651999999999999E-3</v>
      </c>
      <c r="F87">
        <f t="shared" si="18"/>
        <v>2.3719000000000001E-3</v>
      </c>
      <c r="G87">
        <f t="shared" si="18"/>
        <v>1.0693E-3</v>
      </c>
      <c r="H87">
        <f t="shared" si="18"/>
        <v>3.0163E-3</v>
      </c>
      <c r="I87">
        <f t="shared" si="18"/>
        <v>2.8752999999999999E-3</v>
      </c>
      <c r="J87">
        <f t="shared" si="18"/>
        <v>2.7382000000000001E-3</v>
      </c>
      <c r="K87">
        <f t="shared" si="18"/>
        <v>1.2082E-3</v>
      </c>
      <c r="L87">
        <f t="shared" si="18"/>
        <v>3.1252000000000003E-3</v>
      </c>
      <c r="M87">
        <f t="shared" si="18"/>
        <v>2.6676E-3</v>
      </c>
      <c r="N87">
        <f t="shared" si="18"/>
        <v>2.2563000000000001E-3</v>
      </c>
      <c r="O87">
        <f t="shared" si="18"/>
        <v>1.3578000000000002E-3</v>
      </c>
      <c r="P87">
        <f t="shared" si="18"/>
        <v>1.1086E-3</v>
      </c>
      <c r="Q87">
        <f t="shared" si="18"/>
        <v>2.8538000000000001E-3</v>
      </c>
      <c r="R87">
        <f t="shared" si="18"/>
        <v>6.8000000000000005E-3</v>
      </c>
      <c r="S87">
        <f t="shared" si="18"/>
        <v>3.6118999999999999E-3</v>
      </c>
      <c r="T87">
        <f t="shared" si="18"/>
        <v>1.2080999999999999E-3</v>
      </c>
      <c r="U87">
        <f t="shared" si="18"/>
        <v>3.0113000000000002E-3</v>
      </c>
      <c r="V87">
        <f t="shared" si="18"/>
        <v>4.4892999999999999E-3</v>
      </c>
      <c r="W87">
        <f t="shared" si="18"/>
        <v>2.1944E-3</v>
      </c>
      <c r="X87">
        <f t="shared" si="18"/>
        <v>4.9760999999999998E-3</v>
      </c>
      <c r="Y87">
        <f t="shared" si="18"/>
        <v>6.0579999999999998E-4</v>
      </c>
      <c r="Z87">
        <f t="shared" si="18"/>
        <v>1.0119999999999999E-3</v>
      </c>
      <c r="AA87">
        <f t="shared" si="18"/>
        <v>2.3315999999999996E-3</v>
      </c>
      <c r="AB87">
        <f t="shared" si="18"/>
        <v>9.6778999999999997E-3</v>
      </c>
      <c r="AC87">
        <f t="shared" si="18"/>
        <v>1.26731E-2</v>
      </c>
      <c r="AD87">
        <f t="shared" si="18"/>
        <v>5.3985000000000005E-3</v>
      </c>
      <c r="AE87">
        <f t="shared" si="18"/>
        <v>2.8582E-3</v>
      </c>
      <c r="AF87">
        <f t="shared" si="18"/>
        <v>1.0448200000000001E-2</v>
      </c>
      <c r="AG87">
        <f t="shared" si="18"/>
        <v>3.2058999999999998E-3</v>
      </c>
      <c r="AH87">
        <f t="shared" si="18"/>
        <v>1.0890000000000001E-3</v>
      </c>
      <c r="AI87">
        <f t="shared" si="18"/>
        <v>1.09E-2</v>
      </c>
      <c r="AJ87">
        <f t="shared" si="18"/>
        <v>3.6881000000000001E-3</v>
      </c>
      <c r="AK87">
        <f t="shared" si="18"/>
        <v>9.9340000000000001E-3</v>
      </c>
      <c r="AL87">
        <f t="shared" si="18"/>
        <v>1.7289E-3</v>
      </c>
      <c r="AM87">
        <f t="shared" si="18"/>
        <v>3.7174E-3</v>
      </c>
      <c r="AN87">
        <f t="shared" si="18"/>
        <v>9.4652E-3</v>
      </c>
      <c r="AO87">
        <f t="shared" si="18"/>
        <v>0.14946080000000003</v>
      </c>
      <c r="AP87">
        <f t="shared" si="18"/>
        <v>0.1085735</v>
      </c>
      <c r="AQ87">
        <f t="shared" si="18"/>
        <v>0.2043663</v>
      </c>
      <c r="AR87">
        <f t="shared" si="18"/>
        <v>2.4198999999999998E-2</v>
      </c>
      <c r="AS87">
        <f t="shared" si="18"/>
        <v>4.9995000000000005E-3</v>
      </c>
      <c r="AT87">
        <f t="shared" si="18"/>
        <v>1.4636400000000001E-2</v>
      </c>
      <c r="AU87">
        <f t="shared" si="18"/>
        <v>3.5848E-3</v>
      </c>
      <c r="AV87">
        <f t="shared" si="18"/>
        <v>6.3459999999999992E-4</v>
      </c>
      <c r="AW87">
        <f t="shared" si="18"/>
        <v>2.0999999999999999E-5</v>
      </c>
      <c r="AX87">
        <f t="shared" si="18"/>
        <v>1.66708E-2</v>
      </c>
      <c r="AY87">
        <f t="shared" si="18"/>
        <v>8.7088000000000009E-3</v>
      </c>
      <c r="AZ87">
        <f t="shared" si="18"/>
        <v>1.72485E-2</v>
      </c>
      <c r="BA87">
        <f t="shared" si="18"/>
        <v>9.9570000000000006E-3</v>
      </c>
      <c r="BB87">
        <f t="shared" si="18"/>
        <v>1.13034E-2</v>
      </c>
      <c r="BC87">
        <f t="shared" si="18"/>
        <v>1.8418400000000001E-2</v>
      </c>
      <c r="BD87">
        <f t="shared" si="18"/>
        <v>1.5205E-2</v>
      </c>
      <c r="BE87">
        <f t="shared" si="18"/>
        <v>4.7244000000000001E-3</v>
      </c>
      <c r="BF87">
        <f t="shared" si="18"/>
        <v>1.44095E-2</v>
      </c>
      <c r="BG87">
        <f t="shared" si="18"/>
        <v>9.6550000000000004E-3</v>
      </c>
      <c r="BH87">
        <f t="shared" si="18"/>
        <v>8.7620000000000007E-3</v>
      </c>
      <c r="BI87">
        <f t="shared" si="18"/>
        <v>1.1994899999999999E-2</v>
      </c>
      <c r="BJ87">
        <f t="shared" si="18"/>
        <v>1.3891299999999999E-2</v>
      </c>
      <c r="BK87">
        <f t="shared" si="18"/>
        <v>1.0035000000000001E-2</v>
      </c>
      <c r="BL87">
        <f t="shared" si="18"/>
        <v>4.7746999999999998E-3</v>
      </c>
      <c r="BM87">
        <f t="shared" si="18"/>
        <v>7.3160000000000005E-3</v>
      </c>
      <c r="BN87">
        <f t="shared" si="18"/>
        <v>4.5536999999999999E-3</v>
      </c>
      <c r="BO87">
        <f t="shared" ref="BO87:BT87" si="19">SUM(BO41:BO43)</f>
        <v>8.5424999999999997E-3</v>
      </c>
      <c r="BP87">
        <f t="shared" si="19"/>
        <v>8.5970000000000005E-3</v>
      </c>
      <c r="BQ87">
        <f t="shared" si="19"/>
        <v>7.5948999999999999E-3</v>
      </c>
      <c r="BR87">
        <f t="shared" si="19"/>
        <v>2.30216E-2</v>
      </c>
      <c r="BS87">
        <f t="shared" si="19"/>
        <v>1.65516E-2</v>
      </c>
      <c r="BT87">
        <f t="shared" si="19"/>
        <v>7.7450000000000001E-4</v>
      </c>
    </row>
    <row r="88" spans="1:72">
      <c r="A88" s="6" t="s">
        <v>267</v>
      </c>
      <c r="B88">
        <f>SUM(B45:B50)</f>
        <v>3.7310899999999994E-2</v>
      </c>
      <c r="C88">
        <f t="shared" ref="C88:BN88" si="20">SUM(C45:C50)</f>
        <v>9.0930000000000004E-3</v>
      </c>
      <c r="D88">
        <f t="shared" si="20"/>
        <v>7.7712000000000007E-3</v>
      </c>
      <c r="E88">
        <f t="shared" si="20"/>
        <v>1.75914E-2</v>
      </c>
      <c r="F88">
        <f t="shared" si="20"/>
        <v>2.0549699999999997E-2</v>
      </c>
      <c r="G88">
        <f t="shared" si="20"/>
        <v>2.34906E-2</v>
      </c>
      <c r="H88">
        <f t="shared" si="20"/>
        <v>9.3936000000000002E-3</v>
      </c>
      <c r="I88">
        <f t="shared" si="20"/>
        <v>9.6631000000000009E-3</v>
      </c>
      <c r="J88">
        <f t="shared" si="20"/>
        <v>1.3343900000000001E-2</v>
      </c>
      <c r="K88">
        <f t="shared" si="20"/>
        <v>1.00032E-2</v>
      </c>
      <c r="L88">
        <f t="shared" si="20"/>
        <v>1.2613000000000001E-2</v>
      </c>
      <c r="M88">
        <f t="shared" si="20"/>
        <v>9.6501E-3</v>
      </c>
      <c r="N88">
        <f t="shared" si="20"/>
        <v>2.6274000000000002E-3</v>
      </c>
      <c r="O88">
        <f t="shared" si="20"/>
        <v>7.1887999999999995E-3</v>
      </c>
      <c r="P88">
        <f t="shared" si="20"/>
        <v>5.1593999999999998E-3</v>
      </c>
      <c r="Q88">
        <f t="shared" si="20"/>
        <v>5.1968000000000006E-3</v>
      </c>
      <c r="R88">
        <f t="shared" si="20"/>
        <v>1.6927299999999999E-2</v>
      </c>
      <c r="S88">
        <f t="shared" si="20"/>
        <v>1.15852E-2</v>
      </c>
      <c r="T88">
        <f t="shared" si="20"/>
        <v>5.6086999999999994E-3</v>
      </c>
      <c r="U88">
        <f t="shared" si="20"/>
        <v>1.56928E-2</v>
      </c>
      <c r="V88">
        <f t="shared" si="20"/>
        <v>3.9891299999999998E-2</v>
      </c>
      <c r="W88">
        <f t="shared" si="20"/>
        <v>5.8950000000000001E-3</v>
      </c>
      <c r="X88">
        <f t="shared" si="20"/>
        <v>1.0778000000000001E-2</v>
      </c>
      <c r="Y88">
        <f t="shared" si="20"/>
        <v>1.4324000000000001E-3</v>
      </c>
      <c r="Z88">
        <f t="shared" si="20"/>
        <v>3.2434E-3</v>
      </c>
      <c r="AA88">
        <f t="shared" si="20"/>
        <v>1.00375E-2</v>
      </c>
      <c r="AB88">
        <f t="shared" si="20"/>
        <v>5.29192E-2</v>
      </c>
      <c r="AC88">
        <f t="shared" si="20"/>
        <v>6.0932399999999998E-2</v>
      </c>
      <c r="AD88">
        <f t="shared" si="20"/>
        <v>8.9277300000000004E-2</v>
      </c>
      <c r="AE88">
        <f t="shared" si="20"/>
        <v>6.4841499999999996E-2</v>
      </c>
      <c r="AF88">
        <f t="shared" si="20"/>
        <v>0.1015948</v>
      </c>
      <c r="AG88">
        <f t="shared" si="20"/>
        <v>1.77263E-2</v>
      </c>
      <c r="AH88">
        <f t="shared" si="20"/>
        <v>5.20078E-2</v>
      </c>
      <c r="AI88">
        <f t="shared" si="20"/>
        <v>7.2415499999999994E-2</v>
      </c>
      <c r="AJ88">
        <f t="shared" si="20"/>
        <v>4.2389700000000002E-2</v>
      </c>
      <c r="AK88">
        <f t="shared" si="20"/>
        <v>8.3243400000000009E-2</v>
      </c>
      <c r="AL88">
        <f t="shared" si="20"/>
        <v>1.3858700000000002E-2</v>
      </c>
      <c r="AM88">
        <f t="shared" si="20"/>
        <v>2.7819099999999999E-2</v>
      </c>
      <c r="AN88">
        <f t="shared" si="20"/>
        <v>0.1285492</v>
      </c>
      <c r="AO88">
        <f t="shared" si="20"/>
        <v>1.8929300000000003E-2</v>
      </c>
      <c r="AP88">
        <f t="shared" si="20"/>
        <v>2.1266399999999998E-2</v>
      </c>
      <c r="AQ88">
        <f t="shared" si="20"/>
        <v>2.9663000000000002E-2</v>
      </c>
      <c r="AR88">
        <f t="shared" si="20"/>
        <v>5.1639399999999995E-2</v>
      </c>
      <c r="AS88">
        <f t="shared" si="20"/>
        <v>0.16330530000000001</v>
      </c>
      <c r="AT88">
        <f t="shared" si="20"/>
        <v>0.18402009999999999</v>
      </c>
      <c r="AU88">
        <f t="shared" si="20"/>
        <v>0.3782201</v>
      </c>
      <c r="AV88">
        <f t="shared" si="20"/>
        <v>0.70814509999999997</v>
      </c>
      <c r="AW88">
        <f t="shared" si="20"/>
        <v>3.7104600000000001E-2</v>
      </c>
      <c r="AX88">
        <f t="shared" si="20"/>
        <v>0.15239469999999999</v>
      </c>
      <c r="AY88">
        <f t="shared" si="20"/>
        <v>8.6941400000000002E-2</v>
      </c>
      <c r="AZ88">
        <f t="shared" si="20"/>
        <v>8.0068E-2</v>
      </c>
      <c r="BA88">
        <f t="shared" si="20"/>
        <v>2.9491199999999999E-2</v>
      </c>
      <c r="BB88">
        <f t="shared" si="20"/>
        <v>7.3915899999999993E-2</v>
      </c>
      <c r="BC88">
        <f t="shared" si="20"/>
        <v>7.0356799999999997E-2</v>
      </c>
      <c r="BD88">
        <f t="shared" si="20"/>
        <v>4.5977999999999998E-2</v>
      </c>
      <c r="BE88">
        <f t="shared" si="20"/>
        <v>4.1083000000000001E-2</v>
      </c>
      <c r="BF88">
        <f t="shared" si="20"/>
        <v>0.11450489999999999</v>
      </c>
      <c r="BG88">
        <f t="shared" si="20"/>
        <v>0.1111216</v>
      </c>
      <c r="BH88">
        <f t="shared" si="20"/>
        <v>0.1244382</v>
      </c>
      <c r="BI88">
        <f t="shared" si="20"/>
        <v>0.1444637</v>
      </c>
      <c r="BJ88">
        <f t="shared" si="20"/>
        <v>0.12725149999999999</v>
      </c>
      <c r="BK88">
        <f t="shared" si="20"/>
        <v>8.3188499999999999E-2</v>
      </c>
      <c r="BL88">
        <f t="shared" si="20"/>
        <v>0.10532710000000001</v>
      </c>
      <c r="BM88">
        <f t="shared" si="20"/>
        <v>4.3014499999999997E-2</v>
      </c>
      <c r="BN88">
        <f t="shared" si="20"/>
        <v>6.25613E-2</v>
      </c>
      <c r="BO88">
        <f t="shared" ref="BO88:BT88" si="21">SUM(BO45:BO50)</f>
        <v>0.11089210000000001</v>
      </c>
      <c r="BP88">
        <f t="shared" si="21"/>
        <v>1.4109999999999999E-4</v>
      </c>
      <c r="BQ88">
        <f t="shared" si="21"/>
        <v>2.2961500000000003E-2</v>
      </c>
      <c r="BR88">
        <f t="shared" si="21"/>
        <v>8.0437600000000012E-2</v>
      </c>
      <c r="BS88">
        <f t="shared" si="21"/>
        <v>2.5285000000000002E-2</v>
      </c>
      <c r="BT88">
        <f t="shared" si="21"/>
        <v>6.2410999999999994E-2</v>
      </c>
    </row>
    <row r="89" spans="1:72">
      <c r="A89" s="6" t="s">
        <v>268</v>
      </c>
      <c r="B89">
        <f>SUM(B40,B44,B51:B57,B65:B67)</f>
        <v>2.7101899999999998E-2</v>
      </c>
      <c r="C89">
        <f t="shared" ref="C89:BN89" si="22">SUM(C40,C44,C51:C57,C65:C67)</f>
        <v>2.5558500000000001E-2</v>
      </c>
      <c r="D89">
        <f t="shared" si="22"/>
        <v>8.8050299999999998E-2</v>
      </c>
      <c r="E89">
        <f t="shared" si="22"/>
        <v>8.3335599999999996E-2</v>
      </c>
      <c r="F89">
        <f t="shared" si="22"/>
        <v>0.11056319999999999</v>
      </c>
      <c r="G89">
        <f t="shared" si="22"/>
        <v>6.0954400000000006E-2</v>
      </c>
      <c r="H89">
        <f t="shared" si="22"/>
        <v>5.6981700000000003E-2</v>
      </c>
      <c r="I89">
        <f t="shared" si="22"/>
        <v>0.1145693</v>
      </c>
      <c r="J89">
        <f t="shared" si="22"/>
        <v>0.1086457</v>
      </c>
      <c r="K89">
        <f t="shared" si="22"/>
        <v>7.3636800000000002E-2</v>
      </c>
      <c r="L89">
        <f t="shared" si="22"/>
        <v>0.10750739999999999</v>
      </c>
      <c r="M89">
        <f t="shared" si="22"/>
        <v>8.1226800000000002E-2</v>
      </c>
      <c r="N89">
        <f t="shared" si="22"/>
        <v>4.9321599999999993E-2</v>
      </c>
      <c r="O89">
        <f t="shared" si="22"/>
        <v>4.7307600000000005E-2</v>
      </c>
      <c r="P89">
        <f t="shared" si="22"/>
        <v>9.69309E-2</v>
      </c>
      <c r="Q89">
        <f t="shared" si="22"/>
        <v>0.12398189999999999</v>
      </c>
      <c r="R89">
        <f t="shared" si="22"/>
        <v>9.7049200000000002E-2</v>
      </c>
      <c r="S89">
        <f t="shared" si="22"/>
        <v>0.13575379999999998</v>
      </c>
      <c r="T89">
        <f t="shared" si="22"/>
        <v>7.487039999999999E-2</v>
      </c>
      <c r="U89">
        <f t="shared" si="22"/>
        <v>0.12709139999999999</v>
      </c>
      <c r="V89">
        <f t="shared" si="22"/>
        <v>0.24388690000000002</v>
      </c>
      <c r="W89">
        <f t="shared" si="22"/>
        <v>9.901950000000001E-2</v>
      </c>
      <c r="X89">
        <f t="shared" si="22"/>
        <v>0.14457600000000001</v>
      </c>
      <c r="Y89">
        <f t="shared" si="22"/>
        <v>5.6423799999999996E-2</v>
      </c>
      <c r="Z89">
        <f t="shared" si="22"/>
        <v>8.8989699999999991E-2</v>
      </c>
      <c r="AA89">
        <f t="shared" si="22"/>
        <v>8.4028499999999992E-2</v>
      </c>
      <c r="AB89">
        <f t="shared" si="22"/>
        <v>0.17677160000000003</v>
      </c>
      <c r="AC89">
        <f t="shared" si="22"/>
        <v>0.14435129999999996</v>
      </c>
      <c r="AD89">
        <f t="shared" si="22"/>
        <v>0.1389881</v>
      </c>
      <c r="AE89">
        <f t="shared" si="22"/>
        <v>0.20665380000000003</v>
      </c>
      <c r="AF89">
        <f t="shared" si="22"/>
        <v>0.16830859999999997</v>
      </c>
      <c r="AG89">
        <f t="shared" si="22"/>
        <v>9.3394700000000011E-2</v>
      </c>
      <c r="AH89">
        <f t="shared" si="22"/>
        <v>0.13400780000000001</v>
      </c>
      <c r="AI89">
        <f t="shared" si="22"/>
        <v>0.16046780000000002</v>
      </c>
      <c r="AJ89">
        <f t="shared" si="22"/>
        <v>8.6851099999999987E-2</v>
      </c>
      <c r="AK89">
        <f t="shared" si="22"/>
        <v>0.1500841</v>
      </c>
      <c r="AL89">
        <f t="shared" si="22"/>
        <v>5.4144999999999999E-2</v>
      </c>
      <c r="AM89">
        <f t="shared" si="22"/>
        <v>8.6787099999999992E-2</v>
      </c>
      <c r="AN89">
        <f t="shared" si="22"/>
        <v>0.17099199999999998</v>
      </c>
      <c r="AO89">
        <f t="shared" si="22"/>
        <v>0.1071269</v>
      </c>
      <c r="AP89">
        <f t="shared" si="22"/>
        <v>6.7917400000000003E-2</v>
      </c>
      <c r="AQ89">
        <f t="shared" si="22"/>
        <v>0.1196475</v>
      </c>
      <c r="AR89">
        <f t="shared" si="22"/>
        <v>0.31723230000000002</v>
      </c>
      <c r="AS89">
        <f t="shared" si="22"/>
        <v>0.10513569999999998</v>
      </c>
      <c r="AT89">
        <f t="shared" si="22"/>
        <v>0.2012342</v>
      </c>
      <c r="AU89">
        <f t="shared" si="22"/>
        <v>7.1921700000000019E-2</v>
      </c>
      <c r="AV89">
        <f t="shared" si="22"/>
        <v>3.3995600000000008E-2</v>
      </c>
      <c r="AW89">
        <f t="shared" si="22"/>
        <v>4.7473999999999997E-3</v>
      </c>
      <c r="AX89">
        <f t="shared" si="22"/>
        <v>0.24809910000000002</v>
      </c>
      <c r="AY89">
        <f t="shared" si="22"/>
        <v>0.2198484</v>
      </c>
      <c r="AZ89">
        <f t="shared" si="22"/>
        <v>0.15032830000000003</v>
      </c>
      <c r="BA89">
        <f t="shared" si="22"/>
        <v>0.1422612</v>
      </c>
      <c r="BB89">
        <f t="shared" si="22"/>
        <v>0.23105220000000004</v>
      </c>
      <c r="BC89">
        <f t="shared" si="22"/>
        <v>0.29445929999999998</v>
      </c>
      <c r="BD89">
        <f t="shared" si="22"/>
        <v>0.1955781</v>
      </c>
      <c r="BE89">
        <f t="shared" si="22"/>
        <v>0.2509633</v>
      </c>
      <c r="BF89">
        <f t="shared" si="22"/>
        <v>9.7048499999999996E-2</v>
      </c>
      <c r="BG89">
        <f t="shared" si="22"/>
        <v>0.1401559</v>
      </c>
      <c r="BH89">
        <f t="shared" si="22"/>
        <v>0.19908890000000001</v>
      </c>
      <c r="BI89">
        <f t="shared" si="22"/>
        <v>0.1133464</v>
      </c>
      <c r="BJ89">
        <f t="shared" si="22"/>
        <v>9.0003100000000003E-2</v>
      </c>
      <c r="BK89">
        <f t="shared" si="22"/>
        <v>0.1494036</v>
      </c>
      <c r="BL89">
        <f t="shared" si="22"/>
        <v>0.15593870000000001</v>
      </c>
      <c r="BM89">
        <f t="shared" si="22"/>
        <v>0.17518889999999998</v>
      </c>
      <c r="BN89">
        <f t="shared" si="22"/>
        <v>0.1398355</v>
      </c>
      <c r="BO89">
        <f t="shared" ref="BO89:BT89" si="23">SUM(BO40,BO44,BO51:BO57,BO65:BO67)</f>
        <v>8.2419299999999987E-2</v>
      </c>
      <c r="BP89">
        <f t="shared" si="23"/>
        <v>7.2178999999999993E-2</v>
      </c>
      <c r="BQ89">
        <f t="shared" si="23"/>
        <v>0.18389400000000003</v>
      </c>
      <c r="BR89">
        <f t="shared" si="23"/>
        <v>0.14029990000000001</v>
      </c>
      <c r="BS89">
        <f t="shared" si="23"/>
        <v>9.1343099999999997E-2</v>
      </c>
      <c r="BT89">
        <f t="shared" si="23"/>
        <v>0.12797459999999999</v>
      </c>
    </row>
    <row r="90" spans="1:72">
      <c r="A90" s="6" t="s">
        <v>269</v>
      </c>
      <c r="B90">
        <f>B58</f>
        <v>9.3999999999999997E-4</v>
      </c>
      <c r="C90">
        <f t="shared" ref="C90:BN90" si="24">C58</f>
        <v>1.5586E-3</v>
      </c>
      <c r="D90">
        <f t="shared" si="24"/>
        <v>7.9999999999999996E-7</v>
      </c>
      <c r="E90">
        <f t="shared" si="24"/>
        <v>0</v>
      </c>
      <c r="F90">
        <f t="shared" si="24"/>
        <v>0</v>
      </c>
      <c r="G90">
        <f t="shared" si="24"/>
        <v>3.5760000000000002E-4</v>
      </c>
      <c r="H90">
        <f t="shared" si="24"/>
        <v>1.5299999999999999E-5</v>
      </c>
      <c r="I90">
        <f t="shared" si="24"/>
        <v>0</v>
      </c>
      <c r="J90">
        <f t="shared" si="24"/>
        <v>0</v>
      </c>
      <c r="K90">
        <f t="shared" si="24"/>
        <v>0</v>
      </c>
      <c r="L90">
        <f t="shared" si="24"/>
        <v>0</v>
      </c>
      <c r="M90">
        <f t="shared" si="24"/>
        <v>0</v>
      </c>
      <c r="N90">
        <f t="shared" si="24"/>
        <v>0</v>
      </c>
      <c r="O90">
        <f t="shared" si="24"/>
        <v>0</v>
      </c>
      <c r="P90">
        <f t="shared" si="24"/>
        <v>0</v>
      </c>
      <c r="Q90">
        <f t="shared" si="24"/>
        <v>0</v>
      </c>
      <c r="R90">
        <f t="shared" si="24"/>
        <v>0</v>
      </c>
      <c r="S90">
        <f t="shared" si="24"/>
        <v>0</v>
      </c>
      <c r="T90">
        <f t="shared" si="24"/>
        <v>0</v>
      </c>
      <c r="U90">
        <f t="shared" si="24"/>
        <v>0</v>
      </c>
      <c r="V90">
        <f t="shared" si="24"/>
        <v>0</v>
      </c>
      <c r="W90">
        <f t="shared" si="24"/>
        <v>0</v>
      </c>
      <c r="X90">
        <f t="shared" si="24"/>
        <v>8.3600000000000005E-4</v>
      </c>
      <c r="Y90">
        <f t="shared" si="24"/>
        <v>1.2300000000000001E-5</v>
      </c>
      <c r="Z90">
        <f t="shared" si="24"/>
        <v>0</v>
      </c>
      <c r="AA90">
        <f t="shared" si="24"/>
        <v>3.5999999999999998E-6</v>
      </c>
      <c r="AB90">
        <f t="shared" si="24"/>
        <v>8.0329999999999996E-4</v>
      </c>
      <c r="AC90">
        <f t="shared" si="24"/>
        <v>1.0428E-3</v>
      </c>
      <c r="AD90">
        <f t="shared" si="24"/>
        <v>7.1700000000000002E-3</v>
      </c>
      <c r="AE90">
        <f t="shared" si="24"/>
        <v>0</v>
      </c>
      <c r="AF90">
        <f t="shared" si="24"/>
        <v>8.9297000000000005E-3</v>
      </c>
      <c r="AG90">
        <f t="shared" si="24"/>
        <v>1.952E-4</v>
      </c>
      <c r="AH90">
        <f t="shared" si="24"/>
        <v>3.5980000000000002E-4</v>
      </c>
      <c r="AI90">
        <f t="shared" si="24"/>
        <v>0</v>
      </c>
      <c r="AJ90">
        <f t="shared" si="24"/>
        <v>0</v>
      </c>
      <c r="AK90">
        <f t="shared" si="24"/>
        <v>0</v>
      </c>
      <c r="AL90">
        <f t="shared" si="24"/>
        <v>6.5400000000000004E-5</v>
      </c>
      <c r="AM90">
        <f t="shared" si="24"/>
        <v>2.5400000000000001E-5</v>
      </c>
      <c r="AN90">
        <f t="shared" si="24"/>
        <v>0</v>
      </c>
      <c r="AO90">
        <f t="shared" si="24"/>
        <v>0</v>
      </c>
      <c r="AP90">
        <f t="shared" si="24"/>
        <v>0</v>
      </c>
      <c r="AQ90">
        <f t="shared" si="24"/>
        <v>8.2490000000000005E-4</v>
      </c>
      <c r="AR90">
        <f t="shared" si="24"/>
        <v>1.2583E-3</v>
      </c>
      <c r="AS90">
        <f t="shared" si="24"/>
        <v>5.7000000000000003E-5</v>
      </c>
      <c r="AT90">
        <f t="shared" si="24"/>
        <v>1.9899999999999999E-5</v>
      </c>
      <c r="AU90">
        <f t="shared" si="24"/>
        <v>0</v>
      </c>
      <c r="AV90">
        <f t="shared" si="24"/>
        <v>0</v>
      </c>
      <c r="AW90">
        <f t="shared" si="24"/>
        <v>0</v>
      </c>
      <c r="AX90">
        <f t="shared" si="24"/>
        <v>0</v>
      </c>
      <c r="AY90">
        <f t="shared" si="24"/>
        <v>0</v>
      </c>
      <c r="AZ90">
        <f t="shared" si="24"/>
        <v>0</v>
      </c>
      <c r="BA90">
        <f t="shared" si="24"/>
        <v>1.2239999999999999E-4</v>
      </c>
      <c r="BB90">
        <f t="shared" si="24"/>
        <v>5.9200000000000002E-5</v>
      </c>
      <c r="BC90">
        <f t="shared" si="24"/>
        <v>0</v>
      </c>
      <c r="BD90">
        <f t="shared" si="24"/>
        <v>5.1489999999999999E-4</v>
      </c>
      <c r="BE90">
        <f t="shared" si="24"/>
        <v>0</v>
      </c>
      <c r="BF90">
        <f t="shared" si="24"/>
        <v>1.09227E-2</v>
      </c>
      <c r="BG90">
        <f t="shared" si="24"/>
        <v>1.5500000000000001E-5</v>
      </c>
      <c r="BH90">
        <f t="shared" si="24"/>
        <v>2.7579999999999998E-4</v>
      </c>
      <c r="BI90">
        <f t="shared" si="24"/>
        <v>0</v>
      </c>
      <c r="BJ90">
        <f t="shared" si="24"/>
        <v>0</v>
      </c>
      <c r="BK90">
        <f t="shared" si="24"/>
        <v>1.1996700000000001E-2</v>
      </c>
      <c r="BL90">
        <f t="shared" si="24"/>
        <v>1.4231999999999999E-3</v>
      </c>
      <c r="BM90">
        <f t="shared" si="24"/>
        <v>0</v>
      </c>
      <c r="BN90">
        <f t="shared" si="24"/>
        <v>0</v>
      </c>
      <c r="BO90">
        <f t="shared" ref="BO90:BT90" si="25">BO58</f>
        <v>3.1714E-3</v>
      </c>
      <c r="BP90">
        <f t="shared" si="25"/>
        <v>1.6696E-3</v>
      </c>
      <c r="BQ90">
        <f t="shared" si="25"/>
        <v>3.435E-4</v>
      </c>
      <c r="BR90">
        <f t="shared" si="25"/>
        <v>3.2683999999999999E-3</v>
      </c>
      <c r="BS90">
        <f t="shared" si="25"/>
        <v>6.2322999999999996E-3</v>
      </c>
      <c r="BT90">
        <f t="shared" si="25"/>
        <v>8.3700000000000002E-5</v>
      </c>
    </row>
    <row r="91" spans="1:72">
      <c r="A91" s="6" t="s">
        <v>270</v>
      </c>
      <c r="B91">
        <f>SUM(B59:B61)</f>
        <v>0</v>
      </c>
      <c r="C91">
        <f t="shared" ref="C91:BN91" si="26">SUM(C59:C61)</f>
        <v>0</v>
      </c>
      <c r="D91">
        <f t="shared" si="26"/>
        <v>0</v>
      </c>
      <c r="E91">
        <f t="shared" si="26"/>
        <v>0</v>
      </c>
      <c r="F91">
        <f t="shared" si="26"/>
        <v>0</v>
      </c>
      <c r="G91">
        <f t="shared" si="26"/>
        <v>0</v>
      </c>
      <c r="H91">
        <f t="shared" si="26"/>
        <v>0</v>
      </c>
      <c r="I91">
        <f t="shared" si="26"/>
        <v>0</v>
      </c>
      <c r="J91">
        <f t="shared" si="26"/>
        <v>0</v>
      </c>
      <c r="K91">
        <f t="shared" si="26"/>
        <v>0</v>
      </c>
      <c r="L91">
        <f t="shared" si="26"/>
        <v>0</v>
      </c>
      <c r="M91">
        <f t="shared" si="26"/>
        <v>0</v>
      </c>
      <c r="N91">
        <f t="shared" si="26"/>
        <v>0</v>
      </c>
      <c r="O91">
        <f t="shared" si="26"/>
        <v>0</v>
      </c>
      <c r="P91">
        <f t="shared" si="26"/>
        <v>0</v>
      </c>
      <c r="Q91">
        <f t="shared" si="26"/>
        <v>0</v>
      </c>
      <c r="R91">
        <f t="shared" si="26"/>
        <v>0</v>
      </c>
      <c r="S91">
        <f t="shared" si="26"/>
        <v>0</v>
      </c>
      <c r="T91">
        <f t="shared" si="26"/>
        <v>0</v>
      </c>
      <c r="U91">
        <f t="shared" si="26"/>
        <v>0</v>
      </c>
      <c r="V91">
        <f t="shared" si="26"/>
        <v>0</v>
      </c>
      <c r="W91">
        <f t="shared" si="26"/>
        <v>0</v>
      </c>
      <c r="X91">
        <f t="shared" si="26"/>
        <v>0</v>
      </c>
      <c r="Y91">
        <f t="shared" si="26"/>
        <v>0</v>
      </c>
      <c r="Z91">
        <f t="shared" si="26"/>
        <v>0</v>
      </c>
      <c r="AA91">
        <f t="shared" si="26"/>
        <v>0</v>
      </c>
      <c r="AB91">
        <f t="shared" si="26"/>
        <v>0</v>
      </c>
      <c r="AC91">
        <f t="shared" si="26"/>
        <v>0</v>
      </c>
      <c r="AD91">
        <f t="shared" si="26"/>
        <v>0</v>
      </c>
      <c r="AE91">
        <f t="shared" si="26"/>
        <v>0</v>
      </c>
      <c r="AF91">
        <f t="shared" si="26"/>
        <v>0</v>
      </c>
      <c r="AG91">
        <f t="shared" si="26"/>
        <v>0</v>
      </c>
      <c r="AH91">
        <f t="shared" si="26"/>
        <v>0</v>
      </c>
      <c r="AI91">
        <f t="shared" si="26"/>
        <v>0</v>
      </c>
      <c r="AJ91">
        <f t="shared" si="26"/>
        <v>0</v>
      </c>
      <c r="AK91">
        <f t="shared" si="26"/>
        <v>0</v>
      </c>
      <c r="AL91">
        <f t="shared" si="26"/>
        <v>0</v>
      </c>
      <c r="AM91">
        <f t="shared" si="26"/>
        <v>0</v>
      </c>
      <c r="AN91">
        <f t="shared" si="26"/>
        <v>0</v>
      </c>
      <c r="AO91">
        <f t="shared" si="26"/>
        <v>0</v>
      </c>
      <c r="AP91">
        <f t="shared" si="26"/>
        <v>0</v>
      </c>
      <c r="AQ91">
        <f t="shared" si="26"/>
        <v>0</v>
      </c>
      <c r="AR91">
        <f t="shared" si="26"/>
        <v>0</v>
      </c>
      <c r="AS91">
        <f t="shared" si="26"/>
        <v>0</v>
      </c>
      <c r="AT91">
        <f t="shared" si="26"/>
        <v>0</v>
      </c>
      <c r="AU91">
        <f t="shared" si="26"/>
        <v>0</v>
      </c>
      <c r="AV91">
        <f t="shared" si="26"/>
        <v>0</v>
      </c>
      <c r="AW91">
        <f t="shared" si="26"/>
        <v>0</v>
      </c>
      <c r="AX91">
        <f t="shared" si="26"/>
        <v>0</v>
      </c>
      <c r="AY91">
        <f t="shared" si="26"/>
        <v>0</v>
      </c>
      <c r="AZ91">
        <f t="shared" si="26"/>
        <v>0</v>
      </c>
      <c r="BA91">
        <f t="shared" si="26"/>
        <v>0</v>
      </c>
      <c r="BB91">
        <f t="shared" si="26"/>
        <v>1.6550000000000001E-4</v>
      </c>
      <c r="BC91">
        <f t="shared" si="26"/>
        <v>0</v>
      </c>
      <c r="BD91">
        <f t="shared" si="26"/>
        <v>7.86E-5</v>
      </c>
      <c r="BE91">
        <f t="shared" si="26"/>
        <v>0</v>
      </c>
      <c r="BF91">
        <f t="shared" si="26"/>
        <v>0</v>
      </c>
      <c r="BG91">
        <f t="shared" si="26"/>
        <v>1.0641899999999999E-2</v>
      </c>
      <c r="BH91">
        <f t="shared" si="26"/>
        <v>1.90758E-2</v>
      </c>
      <c r="BI91">
        <f t="shared" si="26"/>
        <v>1.872E-4</v>
      </c>
      <c r="BJ91">
        <f t="shared" si="26"/>
        <v>0</v>
      </c>
      <c r="BK91">
        <f t="shared" si="26"/>
        <v>3.5770000000000002E-4</v>
      </c>
      <c r="BL91">
        <f t="shared" si="26"/>
        <v>1.3900000000000001E-5</v>
      </c>
      <c r="BM91">
        <f t="shared" si="26"/>
        <v>0</v>
      </c>
      <c r="BN91">
        <f t="shared" si="26"/>
        <v>0</v>
      </c>
      <c r="BO91">
        <f t="shared" ref="BO91:BT91" si="27">SUM(BO59:BO61)</f>
        <v>4.9700000000000002E-5</v>
      </c>
      <c r="BP91">
        <f t="shared" si="27"/>
        <v>0</v>
      </c>
      <c r="BQ91">
        <f t="shared" si="27"/>
        <v>2.63035E-2</v>
      </c>
      <c r="BR91">
        <f t="shared" si="27"/>
        <v>0</v>
      </c>
      <c r="BS91">
        <f t="shared" si="27"/>
        <v>1.01542E-2</v>
      </c>
      <c r="BT91">
        <f t="shared" si="27"/>
        <v>0</v>
      </c>
    </row>
    <row r="92" spans="1:72">
      <c r="A92" s="6" t="s">
        <v>271</v>
      </c>
      <c r="B92">
        <f>SUM(B63:B64)</f>
        <v>5.9639999999999997E-4</v>
      </c>
      <c r="C92">
        <f t="shared" ref="C92:BN92" si="28">SUM(C63:C64)</f>
        <v>1.1870000000000001E-4</v>
      </c>
      <c r="D92">
        <f t="shared" si="28"/>
        <v>4.7999999999999998E-6</v>
      </c>
      <c r="E92">
        <f t="shared" si="28"/>
        <v>3.4900000000000001E-5</v>
      </c>
      <c r="F92">
        <f t="shared" si="28"/>
        <v>2.0929999999999999E-4</v>
      </c>
      <c r="G92">
        <f t="shared" si="28"/>
        <v>5.7830000000000002E-4</v>
      </c>
      <c r="H92">
        <f t="shared" si="28"/>
        <v>2.208E-4</v>
      </c>
      <c r="I92">
        <f t="shared" si="28"/>
        <v>1.1100999999999999E-3</v>
      </c>
      <c r="J92">
        <f t="shared" si="28"/>
        <v>8.5720000000000002E-4</v>
      </c>
      <c r="K92">
        <f t="shared" si="28"/>
        <v>5.5329999999999995E-4</v>
      </c>
      <c r="L92">
        <f t="shared" si="28"/>
        <v>7.6939999999999995E-4</v>
      </c>
      <c r="M92">
        <f t="shared" si="28"/>
        <v>6.5320000000000005E-4</v>
      </c>
      <c r="N92">
        <f t="shared" si="28"/>
        <v>1.3449999999999999E-4</v>
      </c>
      <c r="O92">
        <f t="shared" si="28"/>
        <v>1.5799999999999999E-4</v>
      </c>
      <c r="P92">
        <f t="shared" si="28"/>
        <v>2.966E-4</v>
      </c>
      <c r="Q92">
        <f t="shared" si="28"/>
        <v>3.3710000000000001E-4</v>
      </c>
      <c r="R92">
        <f t="shared" si="28"/>
        <v>9.0140000000000001E-4</v>
      </c>
      <c r="S92">
        <f t="shared" si="28"/>
        <v>8.0909999999999999E-4</v>
      </c>
      <c r="T92">
        <f t="shared" si="28"/>
        <v>4.0200000000000001E-4</v>
      </c>
      <c r="U92">
        <f t="shared" si="28"/>
        <v>7.025E-4</v>
      </c>
      <c r="V92">
        <f t="shared" si="28"/>
        <v>7.9160000000000005E-4</v>
      </c>
      <c r="W92">
        <f t="shared" si="28"/>
        <v>7.2980000000000007E-4</v>
      </c>
      <c r="X92">
        <f t="shared" si="28"/>
        <v>1.3960000000000001E-3</v>
      </c>
      <c r="Y92">
        <f t="shared" si="28"/>
        <v>1.6660000000000001E-4</v>
      </c>
      <c r="Z92">
        <f t="shared" si="28"/>
        <v>1.8199999999999998E-4</v>
      </c>
      <c r="AA92">
        <f t="shared" si="28"/>
        <v>8.6819999999999996E-4</v>
      </c>
      <c r="AB92">
        <f t="shared" si="28"/>
        <v>1.2313000000000001E-3</v>
      </c>
      <c r="AC92">
        <f t="shared" si="28"/>
        <v>1.4900999999999998E-3</v>
      </c>
      <c r="AD92">
        <f t="shared" si="28"/>
        <v>1.7691E-3</v>
      </c>
      <c r="AE92">
        <f t="shared" si="28"/>
        <v>9.4899999999999989E-5</v>
      </c>
      <c r="AF92">
        <f t="shared" si="28"/>
        <v>1.4943999999999999E-3</v>
      </c>
      <c r="AG92">
        <f t="shared" si="28"/>
        <v>1.154E-4</v>
      </c>
      <c r="AH92">
        <f t="shared" si="28"/>
        <v>5.0875E-3</v>
      </c>
      <c r="AI92">
        <f t="shared" si="28"/>
        <v>1.5E-6</v>
      </c>
      <c r="AJ92">
        <f t="shared" si="28"/>
        <v>1.407E-4</v>
      </c>
      <c r="AK92">
        <f t="shared" si="28"/>
        <v>7.3499999999999998E-5</v>
      </c>
      <c r="AL92">
        <f t="shared" si="28"/>
        <v>0</v>
      </c>
      <c r="AM92">
        <f t="shared" si="28"/>
        <v>4.236E-4</v>
      </c>
      <c r="AN92">
        <f t="shared" si="28"/>
        <v>6.6589999999999998E-4</v>
      </c>
      <c r="AO92">
        <f t="shared" si="28"/>
        <v>1.0398999999999999E-3</v>
      </c>
      <c r="AP92">
        <f t="shared" si="28"/>
        <v>2.9092799999999999E-2</v>
      </c>
      <c r="AQ92">
        <f t="shared" si="28"/>
        <v>2.6433099999999998E-2</v>
      </c>
      <c r="AR92">
        <f t="shared" si="28"/>
        <v>2.7723000000000001E-3</v>
      </c>
      <c r="AS92">
        <f t="shared" si="28"/>
        <v>2.5677E-3</v>
      </c>
      <c r="AT92">
        <f t="shared" si="28"/>
        <v>1.3734999999999999E-3</v>
      </c>
      <c r="AU92">
        <f t="shared" si="28"/>
        <v>8.761000000000001E-4</v>
      </c>
      <c r="AV92">
        <f t="shared" si="28"/>
        <v>6.468E-4</v>
      </c>
      <c r="AW92">
        <f t="shared" si="28"/>
        <v>8.8999999999999995E-6</v>
      </c>
      <c r="AX92">
        <f t="shared" si="28"/>
        <v>1.794E-3</v>
      </c>
      <c r="AY92">
        <f t="shared" si="28"/>
        <v>8.0139999999999996E-4</v>
      </c>
      <c r="AZ92">
        <f t="shared" si="28"/>
        <v>3.3422E-3</v>
      </c>
      <c r="BA92">
        <f t="shared" si="28"/>
        <v>1.6253999999999999E-3</v>
      </c>
      <c r="BB92">
        <f t="shared" si="28"/>
        <v>3.0791000000000004E-3</v>
      </c>
      <c r="BC92">
        <f t="shared" si="28"/>
        <v>8.4165999999999998E-3</v>
      </c>
      <c r="BD92">
        <f t="shared" si="28"/>
        <v>3.8701E-3</v>
      </c>
      <c r="BE92">
        <f t="shared" si="28"/>
        <v>1.4936999999999999E-3</v>
      </c>
      <c r="BF92">
        <f t="shared" si="28"/>
        <v>3.0642E-3</v>
      </c>
      <c r="BG92">
        <f t="shared" si="28"/>
        <v>1.1425999999999999E-3</v>
      </c>
      <c r="BH92">
        <f t="shared" si="28"/>
        <v>7.8350000000000002E-4</v>
      </c>
      <c r="BI92">
        <f t="shared" si="28"/>
        <v>1.1746999999999999E-3</v>
      </c>
      <c r="BJ92">
        <f t="shared" si="28"/>
        <v>1.6064E-3</v>
      </c>
      <c r="BK92">
        <f t="shared" si="28"/>
        <v>0.1176971</v>
      </c>
      <c r="BL92">
        <f t="shared" si="28"/>
        <v>5.1546999999999999E-3</v>
      </c>
      <c r="BM92">
        <f t="shared" si="28"/>
        <v>3.0959E-3</v>
      </c>
      <c r="BN92">
        <f t="shared" si="28"/>
        <v>2.6124E-3</v>
      </c>
      <c r="BO92">
        <f t="shared" ref="BO92:BT92" si="29">SUM(BO63:BO64)</f>
        <v>1.6896000000000001E-3</v>
      </c>
      <c r="BP92">
        <f t="shared" si="29"/>
        <v>5.2798000000000003E-3</v>
      </c>
      <c r="BQ92">
        <f t="shared" si="29"/>
        <v>1.4890000000000001E-4</v>
      </c>
      <c r="BR92">
        <f t="shared" si="29"/>
        <v>8.6669999999999998E-4</v>
      </c>
      <c r="BS92">
        <f t="shared" si="29"/>
        <v>9.0879999999999997E-4</v>
      </c>
      <c r="BT92">
        <f t="shared" si="29"/>
        <v>1.0019E-3</v>
      </c>
    </row>
    <row r="93" spans="1:72">
      <c r="A93" s="6" t="s">
        <v>272</v>
      </c>
      <c r="B93">
        <f>B62</f>
        <v>0</v>
      </c>
      <c r="C93">
        <f t="shared" ref="C93:BN93" si="30">C62</f>
        <v>0</v>
      </c>
      <c r="D93">
        <f t="shared" si="30"/>
        <v>0</v>
      </c>
      <c r="E93">
        <f t="shared" si="30"/>
        <v>0</v>
      </c>
      <c r="F93">
        <f t="shared" si="30"/>
        <v>0</v>
      </c>
      <c r="G93">
        <f t="shared" si="30"/>
        <v>0</v>
      </c>
      <c r="H93">
        <f t="shared" si="30"/>
        <v>0</v>
      </c>
      <c r="I93">
        <f t="shared" si="30"/>
        <v>0</v>
      </c>
      <c r="J93">
        <f t="shared" si="30"/>
        <v>0</v>
      </c>
      <c r="K93">
        <f t="shared" si="30"/>
        <v>0</v>
      </c>
      <c r="L93">
        <f t="shared" si="30"/>
        <v>0</v>
      </c>
      <c r="M93">
        <f t="shared" si="30"/>
        <v>0</v>
      </c>
      <c r="N93">
        <f t="shared" si="30"/>
        <v>0</v>
      </c>
      <c r="O93">
        <f t="shared" si="30"/>
        <v>0</v>
      </c>
      <c r="P93">
        <f t="shared" si="30"/>
        <v>0</v>
      </c>
      <c r="Q93">
        <f t="shared" si="30"/>
        <v>0</v>
      </c>
      <c r="R93">
        <f t="shared" si="30"/>
        <v>0</v>
      </c>
      <c r="S93">
        <f t="shared" si="30"/>
        <v>0</v>
      </c>
      <c r="T93">
        <f t="shared" si="30"/>
        <v>0</v>
      </c>
      <c r="U93">
        <f t="shared" si="30"/>
        <v>0</v>
      </c>
      <c r="V93">
        <f t="shared" si="30"/>
        <v>0</v>
      </c>
      <c r="W93">
        <f t="shared" si="30"/>
        <v>0</v>
      </c>
      <c r="X93">
        <f t="shared" si="30"/>
        <v>0</v>
      </c>
      <c r="Y93">
        <f t="shared" si="30"/>
        <v>0</v>
      </c>
      <c r="Z93">
        <f t="shared" si="30"/>
        <v>0</v>
      </c>
      <c r="AA93">
        <f t="shared" si="30"/>
        <v>0</v>
      </c>
      <c r="AB93">
        <f t="shared" si="30"/>
        <v>0</v>
      </c>
      <c r="AC93">
        <f t="shared" si="30"/>
        <v>0</v>
      </c>
      <c r="AD93">
        <f t="shared" si="30"/>
        <v>0</v>
      </c>
      <c r="AE93">
        <f t="shared" si="30"/>
        <v>0</v>
      </c>
      <c r="AF93">
        <f t="shared" si="30"/>
        <v>2.7999999999999999E-6</v>
      </c>
      <c r="AG93">
        <f t="shared" si="30"/>
        <v>0</v>
      </c>
      <c r="AH93">
        <f t="shared" si="30"/>
        <v>0</v>
      </c>
      <c r="AI93">
        <f t="shared" si="30"/>
        <v>0</v>
      </c>
      <c r="AJ93">
        <f t="shared" si="30"/>
        <v>0</v>
      </c>
      <c r="AK93">
        <f t="shared" si="30"/>
        <v>0</v>
      </c>
      <c r="AL93">
        <f t="shared" si="30"/>
        <v>0</v>
      </c>
      <c r="AM93">
        <f t="shared" si="30"/>
        <v>0</v>
      </c>
      <c r="AN93">
        <f t="shared" si="30"/>
        <v>0</v>
      </c>
      <c r="AO93">
        <f t="shared" si="30"/>
        <v>0</v>
      </c>
      <c r="AP93">
        <f t="shared" si="30"/>
        <v>0</v>
      </c>
      <c r="AQ93">
        <f t="shared" si="30"/>
        <v>0</v>
      </c>
      <c r="AR93">
        <f t="shared" si="30"/>
        <v>0</v>
      </c>
      <c r="AS93">
        <f t="shared" si="30"/>
        <v>0</v>
      </c>
      <c r="AT93">
        <f t="shared" si="30"/>
        <v>0</v>
      </c>
      <c r="AU93">
        <f t="shared" si="30"/>
        <v>0</v>
      </c>
      <c r="AV93">
        <f t="shared" si="30"/>
        <v>0</v>
      </c>
      <c r="AW93">
        <f t="shared" si="30"/>
        <v>0</v>
      </c>
      <c r="AX93">
        <f t="shared" si="30"/>
        <v>0</v>
      </c>
      <c r="AY93">
        <f t="shared" si="30"/>
        <v>0</v>
      </c>
      <c r="AZ93">
        <f t="shared" si="30"/>
        <v>0</v>
      </c>
      <c r="BA93">
        <f t="shared" si="30"/>
        <v>0</v>
      </c>
      <c r="BB93">
        <f t="shared" si="30"/>
        <v>0</v>
      </c>
      <c r="BC93">
        <f t="shared" si="30"/>
        <v>0</v>
      </c>
      <c r="BD93">
        <f t="shared" si="30"/>
        <v>0</v>
      </c>
      <c r="BE93">
        <f t="shared" si="30"/>
        <v>0</v>
      </c>
      <c r="BF93">
        <f t="shared" si="30"/>
        <v>0</v>
      </c>
      <c r="BG93">
        <f t="shared" si="30"/>
        <v>0</v>
      </c>
      <c r="BH93">
        <f t="shared" si="30"/>
        <v>0</v>
      </c>
      <c r="BI93">
        <f t="shared" si="30"/>
        <v>0</v>
      </c>
      <c r="BJ93">
        <f t="shared" si="30"/>
        <v>0</v>
      </c>
      <c r="BK93">
        <f t="shared" si="30"/>
        <v>0</v>
      </c>
      <c r="BL93">
        <f t="shared" si="30"/>
        <v>0</v>
      </c>
      <c r="BM93">
        <f t="shared" si="30"/>
        <v>0</v>
      </c>
      <c r="BN93">
        <f t="shared" si="30"/>
        <v>0</v>
      </c>
      <c r="BO93">
        <f t="shared" ref="BO93:BT93" si="31">BO62</f>
        <v>0</v>
      </c>
      <c r="BP93">
        <f t="shared" si="31"/>
        <v>0</v>
      </c>
      <c r="BQ93">
        <f t="shared" si="31"/>
        <v>1.239E-4</v>
      </c>
      <c r="BR93">
        <f t="shared" si="31"/>
        <v>0</v>
      </c>
      <c r="BS93">
        <f t="shared" si="31"/>
        <v>7.0489999999999995E-4</v>
      </c>
      <c r="BT93">
        <f t="shared" si="31"/>
        <v>0</v>
      </c>
    </row>
    <row r="94" spans="1:72">
      <c r="A94" s="7" t="s">
        <v>273</v>
      </c>
      <c r="B94">
        <f>SUM(B68:B72)</f>
        <v>7.9400000000000006E-5</v>
      </c>
      <c r="C94">
        <f t="shared" ref="C94:BN94" si="32">SUM(C68:C72)</f>
        <v>2.2810000000000001E-4</v>
      </c>
      <c r="D94">
        <f t="shared" si="32"/>
        <v>0</v>
      </c>
      <c r="E94">
        <f t="shared" si="32"/>
        <v>5.9799999999999997E-5</v>
      </c>
      <c r="F94">
        <f t="shared" si="32"/>
        <v>9.9999999999999995E-8</v>
      </c>
      <c r="G94">
        <f t="shared" si="32"/>
        <v>1.0968E-3</v>
      </c>
      <c r="H94">
        <f t="shared" si="32"/>
        <v>2.0000000000000002E-5</v>
      </c>
      <c r="I94">
        <f t="shared" si="32"/>
        <v>6.2839999999999999E-4</v>
      </c>
      <c r="J94">
        <f t="shared" si="32"/>
        <v>9.5520000000000002E-4</v>
      </c>
      <c r="K94">
        <f t="shared" si="32"/>
        <v>8.6189999999999997E-4</v>
      </c>
      <c r="L94">
        <f t="shared" si="32"/>
        <v>7.852E-4</v>
      </c>
      <c r="M94">
        <f t="shared" si="32"/>
        <v>1.8668999999999999E-3</v>
      </c>
      <c r="N94">
        <f t="shared" si="32"/>
        <v>2.2550000000000001E-4</v>
      </c>
      <c r="O94">
        <f t="shared" si="32"/>
        <v>2.2537E-3</v>
      </c>
      <c r="P94">
        <f t="shared" si="32"/>
        <v>3.4850000000000001E-4</v>
      </c>
      <c r="Q94">
        <f t="shared" si="32"/>
        <v>4.3340000000000002E-4</v>
      </c>
      <c r="R94">
        <f t="shared" si="32"/>
        <v>5.1770000000000006E-4</v>
      </c>
      <c r="S94">
        <f t="shared" si="32"/>
        <v>6.6540000000000002E-4</v>
      </c>
      <c r="T94">
        <f t="shared" si="32"/>
        <v>8.4419999999999992E-4</v>
      </c>
      <c r="U94">
        <f t="shared" si="32"/>
        <v>1.7148E-3</v>
      </c>
      <c r="V94">
        <f t="shared" si="32"/>
        <v>7.871E-4</v>
      </c>
      <c r="W94">
        <f t="shared" si="32"/>
        <v>9.366E-4</v>
      </c>
      <c r="X94">
        <f t="shared" si="32"/>
        <v>2.0530000000000001E-3</v>
      </c>
      <c r="Y94">
        <f t="shared" si="32"/>
        <v>1.1375000000000001E-3</v>
      </c>
      <c r="Z94">
        <f t="shared" si="32"/>
        <v>1.8036999999999999E-3</v>
      </c>
      <c r="AA94">
        <f t="shared" si="32"/>
        <v>5.844E-4</v>
      </c>
      <c r="AB94">
        <f t="shared" si="32"/>
        <v>6.8203999999999999E-3</v>
      </c>
      <c r="AC94">
        <f t="shared" si="32"/>
        <v>4.4217000000000006E-3</v>
      </c>
      <c r="AD94">
        <f t="shared" si="32"/>
        <v>3.4501000000000002E-3</v>
      </c>
      <c r="AE94">
        <f t="shared" si="32"/>
        <v>3.7965999999999998E-3</v>
      </c>
      <c r="AF94">
        <f t="shared" si="32"/>
        <v>5.0397000000000003E-3</v>
      </c>
      <c r="AG94">
        <f t="shared" si="32"/>
        <v>0</v>
      </c>
      <c r="AH94">
        <f t="shared" si="32"/>
        <v>4.3000000000000003E-6</v>
      </c>
      <c r="AI94">
        <f t="shared" si="32"/>
        <v>1.28962E-2</v>
      </c>
      <c r="AJ94">
        <f t="shared" si="32"/>
        <v>2.17235E-2</v>
      </c>
      <c r="AK94">
        <f t="shared" si="32"/>
        <v>1.7694E-3</v>
      </c>
      <c r="AL94">
        <f t="shared" si="32"/>
        <v>1.2933E-3</v>
      </c>
      <c r="AM94">
        <f t="shared" si="32"/>
        <v>2.7133400000000002E-2</v>
      </c>
      <c r="AN94">
        <f t="shared" si="32"/>
        <v>7.7178000000000004E-3</v>
      </c>
      <c r="AO94">
        <f t="shared" si="32"/>
        <v>2.0338999999999999E-3</v>
      </c>
      <c r="AP94">
        <f t="shared" si="32"/>
        <v>1.6959E-3</v>
      </c>
      <c r="AQ94">
        <f t="shared" si="32"/>
        <v>4.5869999999999998E-4</v>
      </c>
      <c r="AR94">
        <f t="shared" si="32"/>
        <v>5.1675999999999996E-3</v>
      </c>
      <c r="AS94">
        <f t="shared" si="32"/>
        <v>6.0622000000000002E-3</v>
      </c>
      <c r="AT94">
        <f t="shared" si="32"/>
        <v>1.7470300000000001E-2</v>
      </c>
      <c r="AU94">
        <f t="shared" si="32"/>
        <v>6.2730000000000001E-4</v>
      </c>
      <c r="AV94">
        <f t="shared" si="32"/>
        <v>2.3999999999999999E-6</v>
      </c>
      <c r="AW94">
        <f t="shared" si="32"/>
        <v>2.9999999999999999E-7</v>
      </c>
      <c r="AX94">
        <f t="shared" si="32"/>
        <v>6.2250000000000001E-4</v>
      </c>
      <c r="AY94">
        <f t="shared" si="32"/>
        <v>3.8479999999999999E-3</v>
      </c>
      <c r="AZ94">
        <f t="shared" si="32"/>
        <v>3.2615999999999999E-3</v>
      </c>
      <c r="BA94">
        <f t="shared" si="32"/>
        <v>7.4090000000000007E-4</v>
      </c>
      <c r="BB94">
        <f t="shared" si="32"/>
        <v>3.0180000000000003E-3</v>
      </c>
      <c r="BC94">
        <f t="shared" si="32"/>
        <v>1.4264E-3</v>
      </c>
      <c r="BD94">
        <f t="shared" si="32"/>
        <v>3.3154999999999999E-3</v>
      </c>
      <c r="BE94">
        <f t="shared" si="32"/>
        <v>2.1806E-3</v>
      </c>
      <c r="BF94">
        <f t="shared" si="32"/>
        <v>2.0452999999999999E-3</v>
      </c>
      <c r="BG94">
        <f t="shared" si="32"/>
        <v>1.6687E-3</v>
      </c>
      <c r="BH94">
        <f t="shared" si="32"/>
        <v>2.9166000000000001E-3</v>
      </c>
      <c r="BI94">
        <f t="shared" si="32"/>
        <v>2.6882E-3</v>
      </c>
      <c r="BJ94">
        <f t="shared" si="32"/>
        <v>9.3588999999999999E-3</v>
      </c>
      <c r="BK94">
        <f t="shared" si="32"/>
        <v>1.9231000000000001E-3</v>
      </c>
      <c r="BL94">
        <f t="shared" si="32"/>
        <v>1.7606E-3</v>
      </c>
      <c r="BM94">
        <f t="shared" si="32"/>
        <v>1.1572200000000001E-2</v>
      </c>
      <c r="BN94">
        <f t="shared" si="32"/>
        <v>5.4399999999999995E-3</v>
      </c>
      <c r="BO94">
        <f t="shared" ref="BO94:BT94" si="33">SUM(BO68:BO72)</f>
        <v>2.3188000000000002E-3</v>
      </c>
      <c r="BP94">
        <f t="shared" si="33"/>
        <v>8.0630000000000003E-4</v>
      </c>
      <c r="BQ94">
        <f t="shared" si="33"/>
        <v>1.0954000000000001E-3</v>
      </c>
      <c r="BR94">
        <f t="shared" si="33"/>
        <v>2.8511999999999999E-3</v>
      </c>
      <c r="BS94">
        <f t="shared" si="33"/>
        <v>3.0856999999999998E-3</v>
      </c>
      <c r="BT94">
        <f t="shared" si="33"/>
        <v>4.0195999999999999E-3</v>
      </c>
    </row>
    <row r="98" spans="1:17">
      <c r="B98" s="6" t="s">
        <v>258</v>
      </c>
      <c r="C98" s="6" t="s">
        <v>259</v>
      </c>
      <c r="D98" s="6" t="s">
        <v>260</v>
      </c>
      <c r="E98" s="6" t="s">
        <v>261</v>
      </c>
      <c r="F98" s="6" t="s">
        <v>262</v>
      </c>
      <c r="G98" s="6" t="s">
        <v>263</v>
      </c>
      <c r="H98" s="6" t="s">
        <v>264</v>
      </c>
      <c r="I98" s="6" t="s">
        <v>265</v>
      </c>
      <c r="J98" s="6" t="s">
        <v>266</v>
      </c>
      <c r="K98" s="6" t="s">
        <v>267</v>
      </c>
      <c r="L98" s="6" t="s">
        <v>268</v>
      </c>
      <c r="M98" s="6" t="s">
        <v>269</v>
      </c>
      <c r="N98" s="6" t="s">
        <v>270</v>
      </c>
      <c r="O98" s="6" t="s">
        <v>271</v>
      </c>
      <c r="P98" s="6" t="s">
        <v>272</v>
      </c>
      <c r="Q98" s="7" t="s">
        <v>273</v>
      </c>
    </row>
    <row r="99" spans="1:17">
      <c r="A99" s="6" t="s">
        <v>258</v>
      </c>
      <c r="B99">
        <f>AVERAGE(B79:C79)</f>
        <v>0.17415430000000001</v>
      </c>
      <c r="C99">
        <f>AVERAGE(D79:F79)</f>
        <v>3.0650000000000002E-4</v>
      </c>
      <c r="D99">
        <f>G79</f>
        <v>0</v>
      </c>
      <c r="E99">
        <f>H79</f>
        <v>1.0838E-3</v>
      </c>
      <c r="F99">
        <f>T79</f>
        <v>0.25818079999999999</v>
      </c>
      <c r="G99">
        <f>AVERAGE(I79:P79,R79,U79:AA79)</f>
        <v>1.1806681249999999E-2</v>
      </c>
      <c r="H99">
        <f>AVERAGE(AB79:AF79)</f>
        <v>1.2585800000000002E-3</v>
      </c>
      <c r="I99">
        <f>AVERAGE(AG79:AM79,Q79)</f>
        <v>6.3012500000000007E-5</v>
      </c>
      <c r="J99">
        <f>AVERAGE(AO79:AQ79)</f>
        <v>8.666666666666667E-7</v>
      </c>
      <c r="K99">
        <f>AVERAGE(AS79:AX79)</f>
        <v>3.3333333333333329E-6</v>
      </c>
      <c r="L99">
        <f>AVERAGE(AY79:BE79,AR79,AN79,BM79:BO79)</f>
        <v>1.1017416666666666E-3</v>
      </c>
      <c r="M99">
        <f>BF79</f>
        <v>1.2633E-3</v>
      </c>
      <c r="N99">
        <f>AVERAGE(BG79:BI79)</f>
        <v>4.9180000000000003E-4</v>
      </c>
      <c r="O99">
        <f>AVERAGE(BK79:BL79)</f>
        <v>1.5007499999999999E-3</v>
      </c>
      <c r="P99">
        <f>BJ79</f>
        <v>0</v>
      </c>
      <c r="Q99">
        <f>AVERAGE(BP79:BT79)</f>
        <v>1.0655199999999999E-3</v>
      </c>
    </row>
    <row r="100" spans="1:17">
      <c r="A100" s="6" t="s">
        <v>259</v>
      </c>
      <c r="B100">
        <f>AVERAGE(B80:C80)</f>
        <v>2.9000499999999999E-3</v>
      </c>
      <c r="C100">
        <f t="shared" ref="C100:C114" si="34">AVERAGE(D80:F80)</f>
        <v>8.0262799999999995E-2</v>
      </c>
      <c r="D100">
        <f t="shared" ref="D100:D114" si="35">G80</f>
        <v>0.10437350000000001</v>
      </c>
      <c r="E100">
        <f t="shared" ref="E100:E114" si="36">H80</f>
        <v>8.5533999999999992E-3</v>
      </c>
      <c r="F100">
        <f t="shared" ref="F100:F114" si="37">T80</f>
        <v>1.8173E-3</v>
      </c>
      <c r="G100">
        <f t="shared" ref="G100:G114" si="38">AVERAGE(I80:P80,R80,V80:AA80)</f>
        <v>5.5379740000000004E-2</v>
      </c>
      <c r="H100">
        <f t="shared" ref="H100:H114" si="39">AVERAGE(AB80:AF80)</f>
        <v>3.324E-5</v>
      </c>
      <c r="I100">
        <f t="shared" ref="I100:I114" si="40">AVERAGE(AG80:AM80,Q80)</f>
        <v>3.7357499999999995E-3</v>
      </c>
      <c r="J100">
        <f t="shared" ref="J100:J114" si="41">AVERAGE(AO80:AQ80)</f>
        <v>1.3166666666666668E-4</v>
      </c>
      <c r="K100">
        <f t="shared" ref="K100:K114" si="42">AVERAGE(AS80:AX80)</f>
        <v>6.179E-4</v>
      </c>
      <c r="L100">
        <f t="shared" ref="L100:L114" si="43">AVERAGE(AY80:BE80,AR80,AN80,BM80:BO80)</f>
        <v>5.0959166666666663E-4</v>
      </c>
      <c r="M100">
        <f t="shared" ref="M100:M114" si="44">BF80</f>
        <v>6.1430000000000002E-4</v>
      </c>
      <c r="N100">
        <f t="shared" ref="N100:N114" si="45">AVERAGE(BG80:BI80)</f>
        <v>1.4320000000000001E-4</v>
      </c>
      <c r="O100">
        <f t="shared" ref="O100:O114" si="46">AVERAGE(BK80:BL80)</f>
        <v>2.8630999999999999E-3</v>
      </c>
      <c r="P100">
        <f t="shared" ref="P100:P114" si="47">BJ80</f>
        <v>4.2989999999999999E-4</v>
      </c>
      <c r="Q100">
        <f t="shared" ref="Q100:Q114" si="48">AVERAGE(BP80:BT80)</f>
        <v>1.2632939999999999E-2</v>
      </c>
    </row>
    <row r="101" spans="1:17">
      <c r="A101" s="6" t="s">
        <v>260</v>
      </c>
      <c r="B101">
        <f t="shared" ref="B101:B114" si="49">AVERAGE(B81:C81)</f>
        <v>6.1619499999999994E-3</v>
      </c>
      <c r="C101">
        <f t="shared" si="34"/>
        <v>7.7565000000000004E-3</v>
      </c>
      <c r="D101">
        <f t="shared" si="35"/>
        <v>7.4297E-3</v>
      </c>
      <c r="E101">
        <f t="shared" si="36"/>
        <v>1.8351999999999999E-3</v>
      </c>
      <c r="F101">
        <f t="shared" si="37"/>
        <v>1.01183E-2</v>
      </c>
      <c r="G101">
        <f t="shared" si="38"/>
        <v>1.3339000000000002E-2</v>
      </c>
      <c r="H101">
        <f t="shared" si="39"/>
        <v>8.0051600000000007E-3</v>
      </c>
      <c r="I101">
        <f t="shared" si="40"/>
        <v>7.0106875000000004E-3</v>
      </c>
      <c r="J101">
        <f t="shared" si="41"/>
        <v>1.8360333333333333E-3</v>
      </c>
      <c r="K101">
        <f t="shared" si="42"/>
        <v>1.2464650000000001E-2</v>
      </c>
      <c r="L101">
        <f t="shared" si="43"/>
        <v>6.7561916666666654E-3</v>
      </c>
      <c r="M101">
        <f t="shared" si="44"/>
        <v>4.21898E-2</v>
      </c>
      <c r="N101">
        <f t="shared" si="45"/>
        <v>7.8242000000000016E-3</v>
      </c>
      <c r="O101">
        <f t="shared" si="46"/>
        <v>9.2523999999999992E-3</v>
      </c>
      <c r="P101">
        <f t="shared" si="47"/>
        <v>5.0943999999999998E-3</v>
      </c>
      <c r="Q101">
        <f t="shared" si="48"/>
        <v>1.0098860000000001E-2</v>
      </c>
    </row>
    <row r="102" spans="1:17">
      <c r="A102" s="6" t="s">
        <v>261</v>
      </c>
      <c r="B102">
        <f t="shared" si="49"/>
        <v>3.7837499999999998E-3</v>
      </c>
      <c r="C102">
        <f t="shared" si="34"/>
        <v>9.0382333333333328E-3</v>
      </c>
      <c r="D102">
        <f t="shared" si="35"/>
        <v>1.1470599999999999E-2</v>
      </c>
      <c r="E102">
        <f t="shared" si="36"/>
        <v>1.2229999999999999E-4</v>
      </c>
      <c r="F102">
        <f t="shared" si="37"/>
        <v>1.423E-3</v>
      </c>
      <c r="G102">
        <f t="shared" si="38"/>
        <v>2.3961466666666672E-3</v>
      </c>
      <c r="H102">
        <f t="shared" si="39"/>
        <v>1.8295799999999997E-3</v>
      </c>
      <c r="I102">
        <f t="shared" si="40"/>
        <v>6.1532874999999992E-3</v>
      </c>
      <c r="J102">
        <f t="shared" si="41"/>
        <v>1.1569E-3</v>
      </c>
      <c r="K102">
        <f t="shared" si="42"/>
        <v>1.7143283333333332E-2</v>
      </c>
      <c r="L102">
        <f t="shared" si="43"/>
        <v>1.7767333333333333E-3</v>
      </c>
      <c r="M102">
        <f t="shared" si="44"/>
        <v>7.4540000000000001E-4</v>
      </c>
      <c r="N102">
        <f t="shared" si="45"/>
        <v>1.3951333333333332E-3</v>
      </c>
      <c r="O102">
        <f t="shared" si="46"/>
        <v>1.3796500000000001E-3</v>
      </c>
      <c r="P102">
        <f t="shared" si="47"/>
        <v>1.8262E-3</v>
      </c>
      <c r="Q102">
        <f t="shared" si="48"/>
        <v>3.8586799999999997E-2</v>
      </c>
    </row>
    <row r="103" spans="1:17">
      <c r="A103" s="6" t="s">
        <v>262</v>
      </c>
      <c r="B103">
        <f t="shared" si="49"/>
        <v>3.8716800000000003E-2</v>
      </c>
      <c r="C103">
        <f t="shared" si="34"/>
        <v>0</v>
      </c>
      <c r="D103">
        <f t="shared" si="35"/>
        <v>0</v>
      </c>
      <c r="E103">
        <f t="shared" si="36"/>
        <v>0</v>
      </c>
      <c r="F103">
        <f t="shared" si="37"/>
        <v>0.192471</v>
      </c>
      <c r="G103">
        <f t="shared" si="38"/>
        <v>2.8606733333333334E-3</v>
      </c>
      <c r="H103">
        <f t="shared" si="39"/>
        <v>3.2932000000000003E-4</v>
      </c>
      <c r="I103">
        <f t="shared" si="40"/>
        <v>1.8657499999999999E-4</v>
      </c>
      <c r="J103">
        <f t="shared" si="41"/>
        <v>6.0300000000000002E-5</v>
      </c>
      <c r="K103">
        <f t="shared" si="42"/>
        <v>0</v>
      </c>
      <c r="L103">
        <f t="shared" si="43"/>
        <v>1.2138774999999999E-2</v>
      </c>
      <c r="M103">
        <f t="shared" si="44"/>
        <v>3.9552499999999997E-2</v>
      </c>
      <c r="N103">
        <f t="shared" si="45"/>
        <v>1.5824866666666663E-2</v>
      </c>
      <c r="O103">
        <f t="shared" si="46"/>
        <v>1.5611099999999999E-2</v>
      </c>
      <c r="P103">
        <f t="shared" si="47"/>
        <v>2.80713E-2</v>
      </c>
      <c r="Q103">
        <f t="shared" si="48"/>
        <v>7.5219199999999996E-3</v>
      </c>
    </row>
    <row r="104" spans="1:17">
      <c r="A104" s="6" t="s">
        <v>263</v>
      </c>
      <c r="B104">
        <f t="shared" si="49"/>
        <v>9.4572199999999995E-2</v>
      </c>
      <c r="C104">
        <f t="shared" si="34"/>
        <v>9.9019833333333321E-2</v>
      </c>
      <c r="D104">
        <f t="shared" si="35"/>
        <v>6.1978999999999992E-2</v>
      </c>
      <c r="E104">
        <f t="shared" si="36"/>
        <v>0.22064880000000001</v>
      </c>
      <c r="F104">
        <f t="shared" si="37"/>
        <v>9.6206E-2</v>
      </c>
      <c r="G104">
        <f t="shared" si="38"/>
        <v>0.36148086000000001</v>
      </c>
      <c r="H104">
        <f t="shared" si="39"/>
        <v>2.8535600000000001E-2</v>
      </c>
      <c r="I104">
        <f t="shared" si="40"/>
        <v>0.182934075</v>
      </c>
      <c r="J104">
        <f t="shared" si="41"/>
        <v>4.5097233333333327E-2</v>
      </c>
      <c r="K104">
        <f t="shared" si="42"/>
        <v>8.4640666666666656E-3</v>
      </c>
      <c r="L104">
        <f t="shared" si="43"/>
        <v>6.1102383333333336E-2</v>
      </c>
      <c r="M104">
        <f t="shared" si="44"/>
        <v>4.5104699999999998E-2</v>
      </c>
      <c r="N104">
        <f t="shared" si="45"/>
        <v>6.5177700000000005E-2</v>
      </c>
      <c r="O104">
        <f t="shared" si="46"/>
        <v>3.33023E-2</v>
      </c>
      <c r="P104">
        <f t="shared" si="47"/>
        <v>5.4920700000000003E-2</v>
      </c>
      <c r="Q104">
        <f t="shared" si="48"/>
        <v>7.9269000000000006E-2</v>
      </c>
    </row>
    <row r="105" spans="1:17">
      <c r="A105" s="6" t="s">
        <v>264</v>
      </c>
      <c r="B105">
        <f t="shared" si="49"/>
        <v>4.2717999999999999E-2</v>
      </c>
      <c r="C105">
        <f t="shared" si="34"/>
        <v>1.7950300000000002E-2</v>
      </c>
      <c r="D105">
        <f t="shared" si="35"/>
        <v>1.25722E-2</v>
      </c>
      <c r="E105">
        <f t="shared" si="36"/>
        <v>0.1018907</v>
      </c>
      <c r="F105">
        <f t="shared" si="37"/>
        <v>6.59029E-2</v>
      </c>
      <c r="G105">
        <f t="shared" si="38"/>
        <v>5.7118393333333337E-2</v>
      </c>
      <c r="H105">
        <f t="shared" si="39"/>
        <v>1.8655479999999999E-2</v>
      </c>
      <c r="I105">
        <f t="shared" si="40"/>
        <v>3.9329812500000005E-2</v>
      </c>
      <c r="J105">
        <f t="shared" si="41"/>
        <v>2.01613E-2</v>
      </c>
      <c r="K105">
        <f t="shared" si="42"/>
        <v>2.0359666666666669E-3</v>
      </c>
      <c r="L105">
        <f t="shared" si="43"/>
        <v>1.649234166666667E-2</v>
      </c>
      <c r="M105">
        <f t="shared" si="44"/>
        <v>1.5621900000000001E-2</v>
      </c>
      <c r="N105">
        <f t="shared" si="45"/>
        <v>1.71567E-2</v>
      </c>
      <c r="O105">
        <f t="shared" si="46"/>
        <v>1.4001899999999998E-2</v>
      </c>
      <c r="P105">
        <f t="shared" si="47"/>
        <v>1.3119499999999997E-2</v>
      </c>
      <c r="Q105">
        <f t="shared" si="48"/>
        <v>1.4073839999999999E-2</v>
      </c>
    </row>
    <row r="106" spans="1:17">
      <c r="A106" s="6" t="s">
        <v>265</v>
      </c>
      <c r="B106">
        <f t="shared" si="49"/>
        <v>2.2567049999999998E-2</v>
      </c>
      <c r="C106">
        <f t="shared" si="34"/>
        <v>2.2995400000000003E-2</v>
      </c>
      <c r="D106">
        <f t="shared" si="35"/>
        <v>4.3002900000000004E-2</v>
      </c>
      <c r="E106">
        <f t="shared" si="36"/>
        <v>1.6523299999999998E-2</v>
      </c>
      <c r="F106">
        <f t="shared" si="37"/>
        <v>3.8521699999999999E-2</v>
      </c>
      <c r="G106">
        <f t="shared" si="38"/>
        <v>2.8015139999999997E-2</v>
      </c>
      <c r="H106">
        <f t="shared" si="39"/>
        <v>2.5288339999999999E-2</v>
      </c>
      <c r="I106">
        <f t="shared" si="40"/>
        <v>9.8566199999999993E-2</v>
      </c>
      <c r="J106">
        <f t="shared" si="41"/>
        <v>9.6961999999999986E-3</v>
      </c>
      <c r="K106">
        <f t="shared" si="42"/>
        <v>5.9870666666666655E-3</v>
      </c>
      <c r="L106">
        <f t="shared" si="43"/>
        <v>1.4762874999999996E-2</v>
      </c>
      <c r="M106">
        <f t="shared" si="44"/>
        <v>1.26284E-2</v>
      </c>
      <c r="N106">
        <f t="shared" si="45"/>
        <v>9.2971000000000008E-3</v>
      </c>
      <c r="O106">
        <f t="shared" si="46"/>
        <v>1.9955199999999999E-2</v>
      </c>
      <c r="P106">
        <f t="shared" si="47"/>
        <v>1.1845899999999999E-2</v>
      </c>
      <c r="Q106">
        <f t="shared" si="48"/>
        <v>3.674608E-2</v>
      </c>
    </row>
    <row r="107" spans="1:17">
      <c r="A107" s="6" t="s">
        <v>266</v>
      </c>
      <c r="B107">
        <f t="shared" si="49"/>
        <v>7.6960000000000006E-4</v>
      </c>
      <c r="C107">
        <f t="shared" si="34"/>
        <v>1.5179666666666665E-3</v>
      </c>
      <c r="D107">
        <f t="shared" si="35"/>
        <v>1.0693E-3</v>
      </c>
      <c r="E107">
        <f t="shared" si="36"/>
        <v>3.0163E-3</v>
      </c>
      <c r="F107">
        <f t="shared" si="37"/>
        <v>1.2080999999999999E-3</v>
      </c>
      <c r="G107">
        <f t="shared" si="38"/>
        <v>2.6497599999999993E-3</v>
      </c>
      <c r="H107">
        <f t="shared" si="39"/>
        <v>8.2111800000000019E-3</v>
      </c>
      <c r="I107">
        <f t="shared" si="40"/>
        <v>4.6396375E-3</v>
      </c>
      <c r="J107">
        <f t="shared" si="41"/>
        <v>0.15413353333333335</v>
      </c>
      <c r="K107">
        <f t="shared" si="42"/>
        <v>6.7578500000000001E-3</v>
      </c>
      <c r="L107">
        <f t="shared" si="43"/>
        <v>1.1636824999999998E-2</v>
      </c>
      <c r="M107">
        <f t="shared" si="44"/>
        <v>1.44095E-2</v>
      </c>
      <c r="N107">
        <f t="shared" si="45"/>
        <v>1.01373E-2</v>
      </c>
      <c r="O107">
        <f t="shared" si="46"/>
        <v>7.4048500000000001E-3</v>
      </c>
      <c r="P107">
        <f t="shared" si="47"/>
        <v>1.3891299999999999E-2</v>
      </c>
      <c r="Q107">
        <f t="shared" si="48"/>
        <v>1.1307919999999999E-2</v>
      </c>
    </row>
    <row r="108" spans="1:17">
      <c r="A108" s="6" t="s">
        <v>267</v>
      </c>
      <c r="B108">
        <f t="shared" si="49"/>
        <v>2.3201949999999999E-2</v>
      </c>
      <c r="C108">
        <f t="shared" si="34"/>
        <v>1.5304099999999999E-2</v>
      </c>
      <c r="D108">
        <f t="shared" si="35"/>
        <v>2.34906E-2</v>
      </c>
      <c r="E108">
        <f t="shared" si="36"/>
        <v>9.3936000000000002E-3</v>
      </c>
      <c r="F108">
        <f t="shared" si="37"/>
        <v>5.6086999999999994E-3</v>
      </c>
      <c r="G108">
        <f t="shared" si="38"/>
        <v>1.056358666666667E-2</v>
      </c>
      <c r="H108">
        <f t="shared" si="39"/>
        <v>7.3913039999999999E-2</v>
      </c>
      <c r="I108">
        <f t="shared" si="40"/>
        <v>3.9332162499999997E-2</v>
      </c>
      <c r="J108">
        <f t="shared" si="41"/>
        <v>2.3286233333333333E-2</v>
      </c>
      <c r="K108">
        <f t="shared" si="42"/>
        <v>0.27053164999999996</v>
      </c>
      <c r="L108">
        <f t="shared" si="43"/>
        <v>6.8707566666666678E-2</v>
      </c>
      <c r="M108">
        <f t="shared" si="44"/>
        <v>0.11450489999999999</v>
      </c>
      <c r="N108">
        <f t="shared" si="45"/>
        <v>0.1266745</v>
      </c>
      <c r="O108">
        <f t="shared" si="46"/>
        <v>9.4257800000000003E-2</v>
      </c>
      <c r="P108">
        <f t="shared" si="47"/>
        <v>0.12725149999999999</v>
      </c>
      <c r="Q108">
        <f t="shared" si="48"/>
        <v>3.8247240000000002E-2</v>
      </c>
    </row>
    <row r="109" spans="1:17">
      <c r="A109" s="6" t="s">
        <v>268</v>
      </c>
      <c r="B109">
        <f t="shared" si="49"/>
        <v>2.6330199999999998E-2</v>
      </c>
      <c r="C109">
        <f t="shared" si="34"/>
        <v>9.3983033333333313E-2</v>
      </c>
      <c r="D109">
        <f t="shared" si="35"/>
        <v>6.0954400000000006E-2</v>
      </c>
      <c r="E109">
        <f t="shared" si="36"/>
        <v>5.6981700000000003E-2</v>
      </c>
      <c r="F109">
        <f t="shared" si="37"/>
        <v>7.487039999999999E-2</v>
      </c>
      <c r="G109">
        <f t="shared" si="38"/>
        <v>9.9541313333333339E-2</v>
      </c>
      <c r="H109">
        <f t="shared" si="39"/>
        <v>0.16701468</v>
      </c>
      <c r="I109">
        <f t="shared" si="40"/>
        <v>0.11121493749999999</v>
      </c>
      <c r="J109">
        <f t="shared" si="41"/>
        <v>9.8230600000000001E-2</v>
      </c>
      <c r="K109">
        <f t="shared" si="42"/>
        <v>0.11085561666666667</v>
      </c>
      <c r="L109">
        <f t="shared" si="43"/>
        <v>0.1975132333333334</v>
      </c>
      <c r="M109">
        <f t="shared" si="44"/>
        <v>9.7048499999999996E-2</v>
      </c>
      <c r="N109">
        <f t="shared" si="45"/>
        <v>0.15086373333333333</v>
      </c>
      <c r="O109">
        <f t="shared" si="46"/>
        <v>0.15267115000000001</v>
      </c>
      <c r="P109">
        <f t="shared" si="47"/>
        <v>9.0003100000000003E-2</v>
      </c>
      <c r="Q109">
        <f t="shared" si="48"/>
        <v>0.12313811999999999</v>
      </c>
    </row>
    <row r="110" spans="1:17">
      <c r="A110" s="6" t="s">
        <v>269</v>
      </c>
      <c r="B110">
        <f t="shared" si="49"/>
        <v>1.2493000000000001E-3</v>
      </c>
      <c r="C110">
        <f t="shared" si="34"/>
        <v>2.6666666666666667E-7</v>
      </c>
      <c r="D110">
        <f t="shared" si="35"/>
        <v>3.5760000000000002E-4</v>
      </c>
      <c r="E110">
        <f t="shared" si="36"/>
        <v>1.5299999999999999E-5</v>
      </c>
      <c r="F110">
        <f t="shared" si="37"/>
        <v>0</v>
      </c>
      <c r="G110">
        <f t="shared" si="38"/>
        <v>5.6793333333333337E-5</v>
      </c>
      <c r="H110">
        <f t="shared" si="39"/>
        <v>3.5891599999999997E-3</v>
      </c>
      <c r="I110">
        <f t="shared" si="40"/>
        <v>8.0724999999999997E-5</v>
      </c>
      <c r="J110">
        <f t="shared" si="41"/>
        <v>2.7496666666666666E-4</v>
      </c>
      <c r="K110">
        <f t="shared" si="42"/>
        <v>1.2816666666666667E-5</v>
      </c>
      <c r="L110">
        <f t="shared" si="43"/>
        <v>4.2718333333333335E-4</v>
      </c>
      <c r="M110">
        <f t="shared" si="44"/>
        <v>1.09227E-2</v>
      </c>
      <c r="N110">
        <f t="shared" si="45"/>
        <v>9.7099999999999989E-5</v>
      </c>
      <c r="O110">
        <f t="shared" si="46"/>
        <v>6.7099500000000001E-3</v>
      </c>
      <c r="P110">
        <f t="shared" si="47"/>
        <v>0</v>
      </c>
      <c r="Q110">
        <f t="shared" si="48"/>
        <v>2.3194999999999999E-3</v>
      </c>
    </row>
    <row r="111" spans="1:17">
      <c r="A111" s="6" t="s">
        <v>270</v>
      </c>
      <c r="B111">
        <f t="shared" si="49"/>
        <v>0</v>
      </c>
      <c r="C111">
        <f t="shared" si="34"/>
        <v>0</v>
      </c>
      <c r="D111">
        <f t="shared" si="35"/>
        <v>0</v>
      </c>
      <c r="E111">
        <f t="shared" si="36"/>
        <v>0</v>
      </c>
      <c r="F111">
        <f t="shared" si="37"/>
        <v>0</v>
      </c>
      <c r="G111">
        <f t="shared" si="38"/>
        <v>0</v>
      </c>
      <c r="H111">
        <f t="shared" si="39"/>
        <v>0</v>
      </c>
      <c r="I111">
        <f t="shared" si="40"/>
        <v>0</v>
      </c>
      <c r="J111">
        <f t="shared" si="41"/>
        <v>0</v>
      </c>
      <c r="K111">
        <f t="shared" si="42"/>
        <v>0</v>
      </c>
      <c r="L111">
        <f t="shared" si="43"/>
        <v>2.4483333333333337E-5</v>
      </c>
      <c r="M111">
        <f t="shared" si="44"/>
        <v>0</v>
      </c>
      <c r="N111">
        <f t="shared" si="45"/>
        <v>9.9682999999999994E-3</v>
      </c>
      <c r="O111">
        <f t="shared" si="46"/>
        <v>1.8580000000000002E-4</v>
      </c>
      <c r="P111">
        <f t="shared" si="47"/>
        <v>0</v>
      </c>
      <c r="Q111">
        <f t="shared" si="48"/>
        <v>7.2915400000000009E-3</v>
      </c>
    </row>
    <row r="112" spans="1:17">
      <c r="A112" s="6" t="s">
        <v>271</v>
      </c>
      <c r="B112">
        <f t="shared" si="49"/>
        <v>3.5754999999999999E-4</v>
      </c>
      <c r="C112">
        <f t="shared" si="34"/>
        <v>8.2999999999999998E-5</v>
      </c>
      <c r="D112">
        <f t="shared" si="35"/>
        <v>5.7830000000000002E-4</v>
      </c>
      <c r="E112">
        <f t="shared" si="36"/>
        <v>2.208E-4</v>
      </c>
      <c r="F112">
        <f t="shared" si="37"/>
        <v>4.0200000000000001E-4</v>
      </c>
      <c r="G112">
        <f t="shared" si="38"/>
        <v>6.3785999999999997E-4</v>
      </c>
      <c r="H112">
        <f t="shared" si="39"/>
        <v>1.2159599999999999E-3</v>
      </c>
      <c r="I112">
        <f t="shared" si="40"/>
        <v>7.7241249999999984E-4</v>
      </c>
      <c r="J112">
        <f t="shared" si="41"/>
        <v>1.8855266666666665E-2</v>
      </c>
      <c r="K112">
        <f t="shared" si="42"/>
        <v>1.2111666666666668E-3</v>
      </c>
      <c r="L112">
        <f t="shared" si="43"/>
        <v>2.7887166666666664E-3</v>
      </c>
      <c r="M112">
        <f t="shared" si="44"/>
        <v>3.0642E-3</v>
      </c>
      <c r="N112">
        <f t="shared" si="45"/>
        <v>1.0336E-3</v>
      </c>
      <c r="O112">
        <f t="shared" si="46"/>
        <v>6.1425899999999999E-2</v>
      </c>
      <c r="P112">
        <f t="shared" si="47"/>
        <v>1.6064E-3</v>
      </c>
      <c r="Q112">
        <f t="shared" si="48"/>
        <v>1.6412200000000001E-3</v>
      </c>
    </row>
    <row r="113" spans="1:17">
      <c r="A113" s="6" t="s">
        <v>272</v>
      </c>
      <c r="B113">
        <f t="shared" si="49"/>
        <v>0</v>
      </c>
      <c r="C113">
        <f t="shared" si="34"/>
        <v>0</v>
      </c>
      <c r="D113">
        <f t="shared" si="35"/>
        <v>0</v>
      </c>
      <c r="E113">
        <f t="shared" si="36"/>
        <v>0</v>
      </c>
      <c r="F113">
        <f t="shared" si="37"/>
        <v>0</v>
      </c>
      <c r="G113">
        <f t="shared" si="38"/>
        <v>0</v>
      </c>
      <c r="H113">
        <f t="shared" si="39"/>
        <v>5.5999999999999993E-7</v>
      </c>
      <c r="I113">
        <f t="shared" si="40"/>
        <v>0</v>
      </c>
      <c r="J113">
        <f t="shared" si="41"/>
        <v>0</v>
      </c>
      <c r="K113">
        <f t="shared" si="42"/>
        <v>0</v>
      </c>
      <c r="L113">
        <f t="shared" si="43"/>
        <v>0</v>
      </c>
      <c r="M113">
        <f t="shared" si="44"/>
        <v>0</v>
      </c>
      <c r="N113">
        <f t="shared" si="45"/>
        <v>0</v>
      </c>
      <c r="O113">
        <f t="shared" si="46"/>
        <v>0</v>
      </c>
      <c r="P113">
        <f t="shared" si="47"/>
        <v>0</v>
      </c>
      <c r="Q113">
        <f t="shared" si="48"/>
        <v>1.6575999999999999E-4</v>
      </c>
    </row>
    <row r="114" spans="1:17">
      <c r="A114" s="7" t="s">
        <v>273</v>
      </c>
      <c r="B114">
        <f t="shared" si="49"/>
        <v>1.5375000000000002E-4</v>
      </c>
      <c r="C114">
        <f t="shared" si="34"/>
        <v>1.9966666666666666E-5</v>
      </c>
      <c r="D114">
        <f t="shared" si="35"/>
        <v>1.0968E-3</v>
      </c>
      <c r="E114">
        <f t="shared" si="36"/>
        <v>2.0000000000000002E-5</v>
      </c>
      <c r="F114">
        <f t="shared" si="37"/>
        <v>8.4419999999999992E-4</v>
      </c>
      <c r="G114">
        <f t="shared" si="38"/>
        <v>1.0496866666666667E-3</v>
      </c>
      <c r="H114">
        <f t="shared" si="39"/>
        <v>4.705700000000001E-3</v>
      </c>
      <c r="I114">
        <f t="shared" si="40"/>
        <v>8.156687499999999E-3</v>
      </c>
      <c r="J114">
        <f t="shared" si="41"/>
        <v>1.3961666666666669E-3</v>
      </c>
      <c r="K114">
        <f t="shared" si="42"/>
        <v>4.1308333333333344E-3</v>
      </c>
      <c r="L114">
        <f t="shared" si="43"/>
        <v>4.167283333333334E-3</v>
      </c>
      <c r="M114">
        <f t="shared" si="44"/>
        <v>2.0452999999999999E-3</v>
      </c>
      <c r="N114">
        <f t="shared" si="45"/>
        <v>2.4245E-3</v>
      </c>
      <c r="O114">
        <f t="shared" si="46"/>
        <v>1.8418499999999999E-3</v>
      </c>
      <c r="P114">
        <f t="shared" si="47"/>
        <v>9.3588999999999999E-3</v>
      </c>
      <c r="Q114">
        <f t="shared" si="48"/>
        <v>2.3716399999999999E-3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workbookViewId="0">
      <selection activeCell="G9" sqref="G9"/>
    </sheetView>
  </sheetViews>
  <sheetFormatPr baseColWidth="10" defaultColWidth="8.83203125" defaultRowHeight="14" x14ac:dyDescent="0"/>
  <cols>
    <col min="4" max="4" width="83" bestFit="1" customWidth="1"/>
    <col min="7" max="7" width="12" bestFit="1" customWidth="1"/>
  </cols>
  <sheetData>
    <row r="1" spans="1:7" ht="17">
      <c r="A1" s="62" t="s">
        <v>383</v>
      </c>
      <c r="B1" s="63"/>
      <c r="C1" s="63"/>
      <c r="D1" s="63"/>
      <c r="E1" s="63"/>
    </row>
    <row r="2" spans="1:7" ht="16">
      <c r="A2" s="64" t="s">
        <v>384</v>
      </c>
      <c r="B2" s="63"/>
      <c r="C2" s="63"/>
      <c r="D2" s="63"/>
      <c r="E2" s="63"/>
    </row>
    <row r="3" spans="1:7">
      <c r="A3" s="63" t="s">
        <v>385</v>
      </c>
      <c r="B3" s="63"/>
      <c r="C3" s="63"/>
      <c r="D3" s="63"/>
      <c r="E3" s="63"/>
    </row>
    <row r="4" spans="1:7">
      <c r="A4" s="63" t="s">
        <v>386</v>
      </c>
      <c r="B4" s="63"/>
      <c r="C4" s="63"/>
      <c r="D4" s="63"/>
      <c r="E4" s="63"/>
    </row>
    <row r="6" spans="1:7">
      <c r="A6" s="9" t="s">
        <v>387</v>
      </c>
      <c r="B6" s="9" t="s">
        <v>388</v>
      </c>
      <c r="C6" s="9" t="s">
        <v>389</v>
      </c>
      <c r="D6" s="9" t="s">
        <v>278</v>
      </c>
      <c r="E6" s="9" t="s">
        <v>390</v>
      </c>
    </row>
    <row r="7" spans="1:7">
      <c r="A7" t="s">
        <v>391</v>
      </c>
      <c r="B7" t="s">
        <v>392</v>
      </c>
      <c r="C7" t="s">
        <v>384</v>
      </c>
      <c r="D7" t="s">
        <v>393</v>
      </c>
      <c r="E7" t="s">
        <v>384</v>
      </c>
    </row>
    <row r="8" spans="1:7">
      <c r="A8" t="s">
        <v>391</v>
      </c>
      <c r="B8" t="s">
        <v>392</v>
      </c>
      <c r="C8" t="s">
        <v>394</v>
      </c>
      <c r="D8" t="s">
        <v>395</v>
      </c>
      <c r="E8">
        <v>13237112</v>
      </c>
      <c r="G8" s="1"/>
    </row>
    <row r="9" spans="1:7">
      <c r="A9" t="s">
        <v>391</v>
      </c>
      <c r="B9" t="s">
        <v>392</v>
      </c>
      <c r="C9" t="s">
        <v>396</v>
      </c>
      <c r="D9" t="s">
        <v>397</v>
      </c>
      <c r="E9">
        <v>316494</v>
      </c>
    </row>
    <row r="10" spans="1:7">
      <c r="A10" t="s">
        <v>391</v>
      </c>
      <c r="B10" t="s">
        <v>392</v>
      </c>
      <c r="C10" t="s">
        <v>398</v>
      </c>
      <c r="D10" t="s">
        <v>399</v>
      </c>
      <c r="E10">
        <v>41824</v>
      </c>
    </row>
    <row r="11" spans="1:7">
      <c r="A11" t="s">
        <v>391</v>
      </c>
      <c r="B11" t="s">
        <v>392</v>
      </c>
      <c r="C11" t="s">
        <v>384</v>
      </c>
      <c r="D11" t="s">
        <v>400</v>
      </c>
      <c r="E11" t="s">
        <v>384</v>
      </c>
    </row>
    <row r="12" spans="1:7">
      <c r="A12" t="s">
        <v>391</v>
      </c>
      <c r="B12" t="s">
        <v>392</v>
      </c>
      <c r="C12" t="s">
        <v>401</v>
      </c>
      <c r="D12" t="s">
        <v>402</v>
      </c>
      <c r="E12">
        <v>8781449</v>
      </c>
    </row>
    <row r="13" spans="1:7">
      <c r="A13" t="s">
        <v>391</v>
      </c>
      <c r="B13" t="s">
        <v>392</v>
      </c>
      <c r="C13" t="s">
        <v>403</v>
      </c>
      <c r="D13" t="s">
        <v>404</v>
      </c>
      <c r="E13">
        <v>931785</v>
      </c>
    </row>
    <row r="14" spans="1:7">
      <c r="A14" t="s">
        <v>391</v>
      </c>
      <c r="B14" t="s">
        <v>392</v>
      </c>
      <c r="C14" t="s">
        <v>405</v>
      </c>
      <c r="D14" t="s">
        <v>406</v>
      </c>
      <c r="E14">
        <v>479528</v>
      </c>
    </row>
    <row r="15" spans="1:7">
      <c r="A15" t="s">
        <v>391</v>
      </c>
      <c r="B15" t="s">
        <v>392</v>
      </c>
      <c r="C15" t="s">
        <v>407</v>
      </c>
      <c r="D15" t="s">
        <v>408</v>
      </c>
      <c r="E15">
        <v>452257</v>
      </c>
    </row>
    <row r="16" spans="1:7">
      <c r="A16" t="s">
        <v>391</v>
      </c>
      <c r="B16" t="s">
        <v>392</v>
      </c>
      <c r="C16" t="s">
        <v>409</v>
      </c>
      <c r="D16" t="s">
        <v>410</v>
      </c>
      <c r="E16">
        <v>656199</v>
      </c>
    </row>
    <row r="17" spans="1:9">
      <c r="A17" t="s">
        <v>391</v>
      </c>
      <c r="B17" t="s">
        <v>392</v>
      </c>
      <c r="C17" t="s">
        <v>411</v>
      </c>
      <c r="D17" t="s">
        <v>412</v>
      </c>
      <c r="E17">
        <v>8505863</v>
      </c>
    </row>
    <row r="18" spans="1:9">
      <c r="A18" t="s">
        <v>391</v>
      </c>
      <c r="B18" t="s">
        <v>392</v>
      </c>
      <c r="C18" t="s">
        <v>413</v>
      </c>
      <c r="D18" t="s">
        <v>414</v>
      </c>
      <c r="E18">
        <v>2901439</v>
      </c>
    </row>
    <row r="19" spans="1:9">
      <c r="A19" t="s">
        <v>391</v>
      </c>
      <c r="B19" t="s">
        <v>392</v>
      </c>
      <c r="C19" t="s">
        <v>415</v>
      </c>
      <c r="D19" t="s">
        <v>416</v>
      </c>
      <c r="E19">
        <v>1829810</v>
      </c>
    </row>
    <row r="20" spans="1:9">
      <c r="A20" t="s">
        <v>391</v>
      </c>
      <c r="B20" t="s">
        <v>392</v>
      </c>
      <c r="C20" t="s">
        <v>384</v>
      </c>
      <c r="D20" t="s">
        <v>402</v>
      </c>
      <c r="E20" t="s">
        <v>384</v>
      </c>
    </row>
    <row r="21" spans="1:9">
      <c r="A21" t="s">
        <v>391</v>
      </c>
      <c r="B21" t="s">
        <v>392</v>
      </c>
      <c r="C21" t="s">
        <v>384</v>
      </c>
      <c r="D21" t="s">
        <v>417</v>
      </c>
      <c r="E21" t="s">
        <v>384</v>
      </c>
    </row>
    <row r="22" spans="1:9">
      <c r="A22" t="s">
        <v>391</v>
      </c>
      <c r="B22" t="s">
        <v>392</v>
      </c>
      <c r="C22" t="s">
        <v>418</v>
      </c>
      <c r="D22" t="s">
        <v>419</v>
      </c>
      <c r="E22">
        <v>6485282</v>
      </c>
    </row>
    <row r="23" spans="1:9">
      <c r="A23" t="s">
        <v>391</v>
      </c>
      <c r="B23" t="s">
        <v>392</v>
      </c>
      <c r="C23" t="s">
        <v>420</v>
      </c>
      <c r="D23" t="s">
        <v>421</v>
      </c>
      <c r="E23">
        <v>1440319</v>
      </c>
    </row>
    <row r="24" spans="1:9">
      <c r="A24" t="s">
        <v>391</v>
      </c>
      <c r="B24" t="s">
        <v>392</v>
      </c>
      <c r="C24" t="s">
        <v>422</v>
      </c>
      <c r="D24" t="s">
        <v>423</v>
      </c>
      <c r="E24">
        <v>988062</v>
      </c>
    </row>
    <row r="25" spans="1:9">
      <c r="A25" t="s">
        <v>391</v>
      </c>
      <c r="B25" t="s">
        <v>392</v>
      </c>
      <c r="C25" t="s">
        <v>424</v>
      </c>
      <c r="D25" t="s">
        <v>408</v>
      </c>
      <c r="E25">
        <v>452257</v>
      </c>
    </row>
    <row r="26" spans="1:9">
      <c r="A26" t="s">
        <v>391</v>
      </c>
      <c r="B26" t="s">
        <v>392</v>
      </c>
      <c r="C26" t="s">
        <v>425</v>
      </c>
      <c r="D26" t="s">
        <v>426</v>
      </c>
      <c r="E26">
        <v>855848</v>
      </c>
    </row>
    <row r="27" spans="1:9">
      <c r="A27" t="s">
        <v>391</v>
      </c>
      <c r="B27" t="s">
        <v>392</v>
      </c>
      <c r="C27" t="s">
        <v>427</v>
      </c>
      <c r="D27" t="s">
        <v>428</v>
      </c>
      <c r="E27">
        <v>9722</v>
      </c>
    </row>
    <row r="28" spans="1:9">
      <c r="A28" t="s">
        <v>391</v>
      </c>
      <c r="B28" t="s">
        <v>392</v>
      </c>
      <c r="C28" t="s">
        <v>429</v>
      </c>
      <c r="D28" t="s">
        <v>430</v>
      </c>
      <c r="E28">
        <v>846126</v>
      </c>
    </row>
    <row r="29" spans="1:9">
      <c r="A29" t="s">
        <v>391</v>
      </c>
      <c r="B29" t="s">
        <v>392</v>
      </c>
      <c r="C29" t="s">
        <v>384</v>
      </c>
      <c r="D29" t="s">
        <v>431</v>
      </c>
      <c r="E29" t="s">
        <v>384</v>
      </c>
    </row>
    <row r="30" spans="1:9">
      <c r="A30" t="s">
        <v>391</v>
      </c>
      <c r="B30" t="s">
        <v>392</v>
      </c>
      <c r="C30" t="s">
        <v>432</v>
      </c>
      <c r="D30" t="s">
        <v>433</v>
      </c>
      <c r="E30">
        <v>32742</v>
      </c>
      <c r="G30" t="s">
        <v>656</v>
      </c>
      <c r="I30">
        <f>SUM(E30:E31)</f>
        <v>8781449</v>
      </c>
    </row>
    <row r="31" spans="1:9">
      <c r="A31" t="s">
        <v>391</v>
      </c>
      <c r="B31" t="s">
        <v>392</v>
      </c>
      <c r="C31" t="s">
        <v>434</v>
      </c>
      <c r="D31" t="s">
        <v>435</v>
      </c>
      <c r="E31">
        <v>8748707</v>
      </c>
    </row>
    <row r="32" spans="1:9">
      <c r="A32" t="s">
        <v>391</v>
      </c>
      <c r="B32" t="s">
        <v>392</v>
      </c>
      <c r="C32" t="s">
        <v>436</v>
      </c>
      <c r="D32" t="s">
        <v>437</v>
      </c>
      <c r="E32">
        <v>6720624</v>
      </c>
    </row>
    <row r="33" spans="1:5">
      <c r="A33" t="s">
        <v>391</v>
      </c>
      <c r="B33" t="s">
        <v>392</v>
      </c>
      <c r="C33" t="s">
        <v>438</v>
      </c>
      <c r="D33" t="s">
        <v>439</v>
      </c>
      <c r="E33">
        <v>11584</v>
      </c>
    </row>
    <row r="34" spans="1:5">
      <c r="A34" t="s">
        <v>391</v>
      </c>
      <c r="B34" t="s">
        <v>392</v>
      </c>
      <c r="C34" t="s">
        <v>440</v>
      </c>
      <c r="D34" t="s">
        <v>441</v>
      </c>
      <c r="E34" t="s">
        <v>442</v>
      </c>
    </row>
    <row r="35" spans="1:5">
      <c r="A35" t="s">
        <v>391</v>
      </c>
      <c r="B35" t="s">
        <v>392</v>
      </c>
      <c r="C35" t="s">
        <v>443</v>
      </c>
      <c r="D35" t="s">
        <v>444</v>
      </c>
      <c r="E35">
        <v>578</v>
      </c>
    </row>
    <row r="36" spans="1:5">
      <c r="A36" t="s">
        <v>391</v>
      </c>
      <c r="B36" t="s">
        <v>392</v>
      </c>
      <c r="C36" t="s">
        <v>445</v>
      </c>
      <c r="D36" t="s">
        <v>446</v>
      </c>
      <c r="E36" t="s">
        <v>442</v>
      </c>
    </row>
    <row r="37" spans="1:5">
      <c r="A37" t="s">
        <v>391</v>
      </c>
      <c r="B37" t="s">
        <v>392</v>
      </c>
      <c r="C37" t="s">
        <v>447</v>
      </c>
      <c r="D37" t="s">
        <v>448</v>
      </c>
      <c r="E37">
        <v>51754</v>
      </c>
    </row>
    <row r="38" spans="1:5">
      <c r="A38" t="s">
        <v>391</v>
      </c>
      <c r="B38" t="s">
        <v>392</v>
      </c>
      <c r="C38" t="s">
        <v>449</v>
      </c>
      <c r="D38" t="s">
        <v>450</v>
      </c>
      <c r="E38">
        <v>20433</v>
      </c>
    </row>
    <row r="39" spans="1:5">
      <c r="A39" t="s">
        <v>391</v>
      </c>
      <c r="B39" t="s">
        <v>392</v>
      </c>
      <c r="C39" t="s">
        <v>451</v>
      </c>
      <c r="D39" t="s">
        <v>452</v>
      </c>
      <c r="E39">
        <v>16740</v>
      </c>
    </row>
    <row r="40" spans="1:5">
      <c r="A40" t="s">
        <v>391</v>
      </c>
      <c r="B40" t="s">
        <v>392</v>
      </c>
      <c r="C40" t="s">
        <v>453</v>
      </c>
      <c r="D40" t="s">
        <v>454</v>
      </c>
      <c r="E40">
        <v>14581</v>
      </c>
    </row>
    <row r="41" spans="1:5">
      <c r="A41" t="s">
        <v>391</v>
      </c>
      <c r="B41" t="s">
        <v>392</v>
      </c>
      <c r="C41" t="s">
        <v>455</v>
      </c>
      <c r="D41" t="s">
        <v>456</v>
      </c>
      <c r="E41">
        <v>24589</v>
      </c>
    </row>
    <row r="42" spans="1:5">
      <c r="A42" t="s">
        <v>391</v>
      </c>
      <c r="B42" t="s">
        <v>392</v>
      </c>
      <c r="C42" t="s">
        <v>457</v>
      </c>
      <c r="D42" t="s">
        <v>458</v>
      </c>
      <c r="E42">
        <v>726122</v>
      </c>
    </row>
    <row r="43" spans="1:5">
      <c r="A43" t="s">
        <v>391</v>
      </c>
      <c r="B43" t="s">
        <v>392</v>
      </c>
      <c r="C43" t="s">
        <v>459</v>
      </c>
      <c r="D43" t="s">
        <v>460</v>
      </c>
      <c r="E43">
        <v>154168</v>
      </c>
    </row>
    <row r="44" spans="1:5">
      <c r="A44" t="s">
        <v>391</v>
      </c>
      <c r="B44" t="s">
        <v>392</v>
      </c>
      <c r="C44" t="s">
        <v>461</v>
      </c>
      <c r="D44" t="s">
        <v>462</v>
      </c>
      <c r="E44">
        <v>77037</v>
      </c>
    </row>
    <row r="45" spans="1:5">
      <c r="A45" t="s">
        <v>391</v>
      </c>
      <c r="B45" t="s">
        <v>392</v>
      </c>
      <c r="C45" t="s">
        <v>463</v>
      </c>
      <c r="D45" t="s">
        <v>464</v>
      </c>
      <c r="E45">
        <v>494917</v>
      </c>
    </row>
    <row r="46" spans="1:5">
      <c r="A46" t="s">
        <v>391</v>
      </c>
      <c r="B46" t="s">
        <v>392</v>
      </c>
      <c r="C46" t="s">
        <v>465</v>
      </c>
      <c r="D46" t="s">
        <v>466</v>
      </c>
      <c r="E46">
        <v>1167652</v>
      </c>
    </row>
    <row r="47" spans="1:5">
      <c r="A47" t="s">
        <v>391</v>
      </c>
      <c r="B47" t="s">
        <v>392</v>
      </c>
      <c r="C47" t="s">
        <v>467</v>
      </c>
      <c r="D47" t="s">
        <v>468</v>
      </c>
      <c r="E47">
        <v>869955</v>
      </c>
    </row>
    <row r="48" spans="1:5">
      <c r="A48" t="s">
        <v>391</v>
      </c>
      <c r="B48" t="s">
        <v>392</v>
      </c>
      <c r="C48" t="s">
        <v>469</v>
      </c>
      <c r="D48" t="s">
        <v>470</v>
      </c>
      <c r="E48">
        <v>10087</v>
      </c>
    </row>
    <row r="49" spans="1:5">
      <c r="A49" t="s">
        <v>391</v>
      </c>
      <c r="B49" t="s">
        <v>392</v>
      </c>
      <c r="C49" t="s">
        <v>471</v>
      </c>
      <c r="D49" t="s">
        <v>472</v>
      </c>
      <c r="E49">
        <v>20446</v>
      </c>
    </row>
    <row r="50" spans="1:5">
      <c r="A50" t="s">
        <v>391</v>
      </c>
      <c r="B50" t="s">
        <v>392</v>
      </c>
      <c r="C50" t="s">
        <v>473</v>
      </c>
      <c r="D50" t="s">
        <v>474</v>
      </c>
      <c r="E50" t="s">
        <v>442</v>
      </c>
    </row>
    <row r="51" spans="1:5">
      <c r="A51" t="s">
        <v>391</v>
      </c>
      <c r="B51" t="s">
        <v>392</v>
      </c>
      <c r="C51" t="s">
        <v>475</v>
      </c>
      <c r="D51" t="s">
        <v>476</v>
      </c>
      <c r="E51">
        <v>42116</v>
      </c>
    </row>
    <row r="52" spans="1:5">
      <c r="A52" t="s">
        <v>391</v>
      </c>
      <c r="B52" t="s">
        <v>392</v>
      </c>
      <c r="C52" t="s">
        <v>148</v>
      </c>
      <c r="D52" t="s">
        <v>477</v>
      </c>
      <c r="E52">
        <v>202776</v>
      </c>
    </row>
    <row r="53" spans="1:5">
      <c r="A53" t="s">
        <v>391</v>
      </c>
      <c r="B53" t="s">
        <v>392</v>
      </c>
      <c r="C53" t="s">
        <v>478</v>
      </c>
      <c r="D53" t="s">
        <v>479</v>
      </c>
      <c r="E53">
        <v>509277</v>
      </c>
    </row>
    <row r="54" spans="1:5">
      <c r="A54" t="s">
        <v>391</v>
      </c>
      <c r="B54" t="s">
        <v>392</v>
      </c>
      <c r="C54" t="s">
        <v>480</v>
      </c>
      <c r="D54" t="s">
        <v>481</v>
      </c>
      <c r="E54">
        <v>14305</v>
      </c>
    </row>
    <row r="55" spans="1:5">
      <c r="A55" t="s">
        <v>391</v>
      </c>
      <c r="B55" t="s">
        <v>392</v>
      </c>
      <c r="C55" t="s">
        <v>482</v>
      </c>
      <c r="D55" t="s">
        <v>483</v>
      </c>
      <c r="E55">
        <v>5509</v>
      </c>
    </row>
    <row r="56" spans="1:5">
      <c r="A56" t="s">
        <v>391</v>
      </c>
      <c r="B56" t="s">
        <v>392</v>
      </c>
      <c r="C56" t="s">
        <v>484</v>
      </c>
      <c r="D56" t="s">
        <v>485</v>
      </c>
      <c r="E56" t="s">
        <v>442</v>
      </c>
    </row>
    <row r="57" spans="1:5">
      <c r="A57" t="s">
        <v>391</v>
      </c>
      <c r="B57" t="s">
        <v>392</v>
      </c>
      <c r="C57" t="s">
        <v>486</v>
      </c>
      <c r="D57" t="s">
        <v>487</v>
      </c>
      <c r="E57">
        <v>18091</v>
      </c>
    </row>
    <row r="58" spans="1:5">
      <c r="A58" t="s">
        <v>391</v>
      </c>
      <c r="B58" t="s">
        <v>392</v>
      </c>
      <c r="C58" t="s">
        <v>488</v>
      </c>
      <c r="D58" t="s">
        <v>489</v>
      </c>
      <c r="E58">
        <v>40879</v>
      </c>
    </row>
    <row r="59" spans="1:5">
      <c r="A59" t="s">
        <v>391</v>
      </c>
      <c r="B59" t="s">
        <v>392</v>
      </c>
      <c r="C59" t="s">
        <v>490</v>
      </c>
      <c r="D59" t="s">
        <v>491</v>
      </c>
      <c r="E59">
        <v>297697</v>
      </c>
    </row>
    <row r="60" spans="1:5">
      <c r="A60" t="s">
        <v>391</v>
      </c>
      <c r="B60" t="s">
        <v>392</v>
      </c>
      <c r="C60" t="s">
        <v>160</v>
      </c>
      <c r="D60" t="s">
        <v>492</v>
      </c>
      <c r="E60">
        <v>33951</v>
      </c>
    </row>
    <row r="61" spans="1:5">
      <c r="A61" t="s">
        <v>391</v>
      </c>
      <c r="B61" t="s">
        <v>392</v>
      </c>
      <c r="C61" t="s">
        <v>493</v>
      </c>
      <c r="D61" t="s">
        <v>494</v>
      </c>
      <c r="E61">
        <v>99782</v>
      </c>
    </row>
    <row r="62" spans="1:5">
      <c r="A62" t="s">
        <v>391</v>
      </c>
      <c r="B62" t="s">
        <v>392</v>
      </c>
      <c r="C62" t="s">
        <v>495</v>
      </c>
      <c r="D62" t="s">
        <v>496</v>
      </c>
      <c r="E62" t="s">
        <v>442</v>
      </c>
    </row>
    <row r="63" spans="1:5">
      <c r="A63" t="s">
        <v>391</v>
      </c>
      <c r="B63" t="s">
        <v>392</v>
      </c>
      <c r="C63" t="s">
        <v>497</v>
      </c>
      <c r="D63" t="s">
        <v>498</v>
      </c>
      <c r="E63">
        <v>6458</v>
      </c>
    </row>
    <row r="64" spans="1:5">
      <c r="A64" t="s">
        <v>391</v>
      </c>
      <c r="B64" t="s">
        <v>392</v>
      </c>
      <c r="C64" t="s">
        <v>499</v>
      </c>
      <c r="D64" t="s">
        <v>500</v>
      </c>
      <c r="E64" t="s">
        <v>442</v>
      </c>
    </row>
    <row r="65" spans="1:5">
      <c r="A65" t="s">
        <v>391</v>
      </c>
      <c r="B65" t="s">
        <v>392</v>
      </c>
      <c r="C65" t="s">
        <v>501</v>
      </c>
      <c r="D65" t="s">
        <v>502</v>
      </c>
      <c r="E65" t="s">
        <v>442</v>
      </c>
    </row>
    <row r="66" spans="1:5">
      <c r="A66" t="s">
        <v>391</v>
      </c>
      <c r="B66" t="s">
        <v>392</v>
      </c>
      <c r="C66" t="s">
        <v>503</v>
      </c>
      <c r="D66" t="s">
        <v>504</v>
      </c>
      <c r="E66" t="s">
        <v>442</v>
      </c>
    </row>
    <row r="67" spans="1:5">
      <c r="A67" t="s">
        <v>391</v>
      </c>
      <c r="B67" t="s">
        <v>392</v>
      </c>
      <c r="C67" t="s">
        <v>505</v>
      </c>
      <c r="D67" t="s">
        <v>506</v>
      </c>
      <c r="E67">
        <v>17471</v>
      </c>
    </row>
    <row r="68" spans="1:5">
      <c r="A68" t="s">
        <v>391</v>
      </c>
      <c r="B68" t="s">
        <v>392</v>
      </c>
      <c r="C68" t="s">
        <v>507</v>
      </c>
      <c r="D68" t="s">
        <v>508</v>
      </c>
      <c r="E68" t="s">
        <v>442</v>
      </c>
    </row>
    <row r="69" spans="1:5">
      <c r="A69" t="s">
        <v>391</v>
      </c>
      <c r="B69" t="s">
        <v>392</v>
      </c>
      <c r="C69" t="s">
        <v>509</v>
      </c>
      <c r="D69" t="s">
        <v>510</v>
      </c>
      <c r="E69">
        <v>63840</v>
      </c>
    </row>
    <row r="70" spans="1:5">
      <c r="A70" t="s">
        <v>391</v>
      </c>
      <c r="B70" t="s">
        <v>392</v>
      </c>
      <c r="C70" t="s">
        <v>511</v>
      </c>
      <c r="D70" t="s">
        <v>512</v>
      </c>
      <c r="E70">
        <v>72992</v>
      </c>
    </row>
    <row r="71" spans="1:5">
      <c r="A71" t="s">
        <v>391</v>
      </c>
      <c r="B71" t="s">
        <v>392</v>
      </c>
      <c r="C71" t="s">
        <v>513</v>
      </c>
      <c r="D71" t="s">
        <v>514</v>
      </c>
      <c r="E71">
        <v>298058</v>
      </c>
    </row>
    <row r="72" spans="1:5">
      <c r="A72" t="s">
        <v>391</v>
      </c>
      <c r="B72" t="s">
        <v>392</v>
      </c>
      <c r="C72" t="s">
        <v>515</v>
      </c>
      <c r="D72" t="s">
        <v>516</v>
      </c>
      <c r="E72">
        <v>589512</v>
      </c>
    </row>
    <row r="73" spans="1:5">
      <c r="A73" t="s">
        <v>391</v>
      </c>
      <c r="B73" t="s">
        <v>392</v>
      </c>
      <c r="C73" t="s">
        <v>517</v>
      </c>
      <c r="D73" t="s">
        <v>518</v>
      </c>
      <c r="E73">
        <v>117777</v>
      </c>
    </row>
    <row r="74" spans="1:5">
      <c r="A74" t="s">
        <v>391</v>
      </c>
      <c r="B74" t="s">
        <v>392</v>
      </c>
      <c r="C74" t="s">
        <v>519</v>
      </c>
      <c r="D74" t="s">
        <v>520</v>
      </c>
      <c r="E74">
        <v>23720</v>
      </c>
    </row>
    <row r="75" spans="1:5">
      <c r="A75" t="s">
        <v>391</v>
      </c>
      <c r="B75" t="s">
        <v>392</v>
      </c>
      <c r="C75" t="s">
        <v>521</v>
      </c>
      <c r="D75" t="s">
        <v>522</v>
      </c>
      <c r="E75">
        <v>17282</v>
      </c>
    </row>
    <row r="76" spans="1:5">
      <c r="A76" t="s">
        <v>391</v>
      </c>
      <c r="B76" t="s">
        <v>392</v>
      </c>
      <c r="C76" t="s">
        <v>523</v>
      </c>
      <c r="D76" t="s">
        <v>524</v>
      </c>
      <c r="E76">
        <v>54167</v>
      </c>
    </row>
    <row r="77" spans="1:5">
      <c r="A77" t="s">
        <v>391</v>
      </c>
      <c r="B77" t="s">
        <v>392</v>
      </c>
      <c r="C77" t="s">
        <v>525</v>
      </c>
      <c r="D77" t="s">
        <v>526</v>
      </c>
      <c r="E77">
        <v>97035</v>
      </c>
    </row>
    <row r="78" spans="1:5">
      <c r="A78" t="s">
        <v>391</v>
      </c>
      <c r="B78" t="s">
        <v>392</v>
      </c>
      <c r="C78" t="s">
        <v>527</v>
      </c>
      <c r="D78" t="s">
        <v>528</v>
      </c>
      <c r="E78">
        <v>31226</v>
      </c>
    </row>
    <row r="79" spans="1:5">
      <c r="A79" t="s">
        <v>391</v>
      </c>
      <c r="B79" t="s">
        <v>392</v>
      </c>
      <c r="C79" t="s">
        <v>529</v>
      </c>
      <c r="D79" t="s">
        <v>530</v>
      </c>
      <c r="E79">
        <v>22782</v>
      </c>
    </row>
    <row r="80" spans="1:5">
      <c r="A80" t="s">
        <v>391</v>
      </c>
      <c r="B80" t="s">
        <v>392</v>
      </c>
      <c r="C80" t="s">
        <v>531</v>
      </c>
      <c r="D80" t="s">
        <v>532</v>
      </c>
      <c r="E80">
        <v>36078</v>
      </c>
    </row>
    <row r="81" spans="1:5">
      <c r="A81" t="s">
        <v>391</v>
      </c>
      <c r="B81" t="s">
        <v>392</v>
      </c>
      <c r="C81" t="s">
        <v>533</v>
      </c>
      <c r="D81" t="s">
        <v>534</v>
      </c>
      <c r="E81">
        <v>35127</v>
      </c>
    </row>
    <row r="82" spans="1:5">
      <c r="A82" t="s">
        <v>391</v>
      </c>
      <c r="B82" t="s">
        <v>392</v>
      </c>
      <c r="C82" t="s">
        <v>201</v>
      </c>
      <c r="D82" t="s">
        <v>535</v>
      </c>
      <c r="E82">
        <v>93240</v>
      </c>
    </row>
    <row r="83" spans="1:5">
      <c r="A83" t="s">
        <v>391</v>
      </c>
      <c r="B83" t="s">
        <v>392</v>
      </c>
      <c r="C83" t="s">
        <v>202</v>
      </c>
      <c r="D83" t="s">
        <v>536</v>
      </c>
      <c r="E83">
        <v>41382</v>
      </c>
    </row>
    <row r="84" spans="1:5">
      <c r="A84" t="s">
        <v>391</v>
      </c>
      <c r="B84" t="s">
        <v>392</v>
      </c>
      <c r="C84" t="s">
        <v>537</v>
      </c>
      <c r="D84" t="s">
        <v>538</v>
      </c>
      <c r="E84">
        <v>19696</v>
      </c>
    </row>
    <row r="85" spans="1:5">
      <c r="A85" t="s">
        <v>391</v>
      </c>
      <c r="B85" t="s">
        <v>392</v>
      </c>
      <c r="C85" t="s">
        <v>539</v>
      </c>
      <c r="D85" t="s">
        <v>540</v>
      </c>
      <c r="E85">
        <v>140927</v>
      </c>
    </row>
    <row r="86" spans="1:5">
      <c r="A86" t="s">
        <v>391</v>
      </c>
      <c r="B86" t="s">
        <v>392</v>
      </c>
      <c r="C86" t="s">
        <v>541</v>
      </c>
      <c r="D86" t="s">
        <v>542</v>
      </c>
      <c r="E86">
        <v>2724</v>
      </c>
    </row>
    <row r="87" spans="1:5">
      <c r="A87" t="s">
        <v>391</v>
      </c>
      <c r="B87" t="s">
        <v>392</v>
      </c>
      <c r="C87" t="s">
        <v>543</v>
      </c>
      <c r="D87" t="s">
        <v>544</v>
      </c>
      <c r="E87">
        <v>8239</v>
      </c>
    </row>
    <row r="88" spans="1:5">
      <c r="A88" t="s">
        <v>391</v>
      </c>
      <c r="B88" t="s">
        <v>392</v>
      </c>
      <c r="C88" t="s">
        <v>545</v>
      </c>
      <c r="D88" t="s">
        <v>546</v>
      </c>
      <c r="E88">
        <v>0</v>
      </c>
    </row>
    <row r="89" spans="1:5">
      <c r="A89" t="s">
        <v>391</v>
      </c>
      <c r="B89" t="s">
        <v>392</v>
      </c>
      <c r="C89" t="s">
        <v>547</v>
      </c>
      <c r="D89" t="s">
        <v>548</v>
      </c>
      <c r="E89">
        <v>42230</v>
      </c>
    </row>
    <row r="90" spans="1:5">
      <c r="A90" t="s">
        <v>391</v>
      </c>
      <c r="B90" t="s">
        <v>392</v>
      </c>
      <c r="C90" t="s">
        <v>549</v>
      </c>
      <c r="D90" t="s">
        <v>550</v>
      </c>
      <c r="E90">
        <v>8935</v>
      </c>
    </row>
    <row r="91" spans="1:5">
      <c r="A91" t="s">
        <v>391</v>
      </c>
      <c r="B91" t="s">
        <v>392</v>
      </c>
      <c r="C91" t="s">
        <v>551</v>
      </c>
      <c r="D91" t="s">
        <v>552</v>
      </c>
      <c r="E91" t="s">
        <v>442</v>
      </c>
    </row>
    <row r="92" spans="1:5">
      <c r="A92" t="s">
        <v>391</v>
      </c>
      <c r="B92" t="s">
        <v>392</v>
      </c>
      <c r="C92" t="s">
        <v>553</v>
      </c>
      <c r="D92" t="s">
        <v>554</v>
      </c>
      <c r="E92">
        <v>517</v>
      </c>
    </row>
    <row r="93" spans="1:5">
      <c r="A93" t="s">
        <v>391</v>
      </c>
      <c r="B93" t="s">
        <v>392</v>
      </c>
      <c r="C93" t="s">
        <v>555</v>
      </c>
      <c r="D93" t="s">
        <v>556</v>
      </c>
      <c r="E93">
        <v>17888</v>
      </c>
    </row>
    <row r="94" spans="1:5">
      <c r="A94" t="s">
        <v>391</v>
      </c>
      <c r="B94" t="s">
        <v>392</v>
      </c>
      <c r="C94" t="s">
        <v>557</v>
      </c>
      <c r="D94" t="s">
        <v>558</v>
      </c>
      <c r="E94">
        <v>15232</v>
      </c>
    </row>
    <row r="95" spans="1:5">
      <c r="A95" t="s">
        <v>391</v>
      </c>
      <c r="B95" t="s">
        <v>392</v>
      </c>
      <c r="C95" t="s">
        <v>559</v>
      </c>
      <c r="D95" t="s">
        <v>560</v>
      </c>
      <c r="E95" t="s">
        <v>442</v>
      </c>
    </row>
    <row r="96" spans="1:5">
      <c r="A96" t="s">
        <v>391</v>
      </c>
      <c r="B96" t="s">
        <v>392</v>
      </c>
      <c r="C96" t="s">
        <v>561</v>
      </c>
      <c r="D96" t="s">
        <v>562</v>
      </c>
      <c r="E96">
        <v>187604</v>
      </c>
    </row>
    <row r="97" spans="1:5">
      <c r="A97" t="s">
        <v>391</v>
      </c>
      <c r="B97" t="s">
        <v>392</v>
      </c>
      <c r="C97" t="s">
        <v>563</v>
      </c>
      <c r="D97" t="s">
        <v>564</v>
      </c>
      <c r="E97">
        <v>79922</v>
      </c>
    </row>
    <row r="98" spans="1:5">
      <c r="A98" t="s">
        <v>391</v>
      </c>
      <c r="B98" t="s">
        <v>392</v>
      </c>
      <c r="C98" t="s">
        <v>565</v>
      </c>
      <c r="D98" t="s">
        <v>566</v>
      </c>
      <c r="E98">
        <v>5149</v>
      </c>
    </row>
    <row r="99" spans="1:5">
      <c r="A99" t="s">
        <v>391</v>
      </c>
      <c r="B99" t="s">
        <v>392</v>
      </c>
      <c r="C99" t="s">
        <v>567</v>
      </c>
      <c r="D99" t="s">
        <v>568</v>
      </c>
      <c r="E99">
        <v>25907</v>
      </c>
    </row>
    <row r="100" spans="1:5">
      <c r="A100" t="s">
        <v>391</v>
      </c>
      <c r="B100" t="s">
        <v>392</v>
      </c>
      <c r="C100" t="s">
        <v>569</v>
      </c>
      <c r="D100" t="s">
        <v>570</v>
      </c>
      <c r="E100" t="s">
        <v>571</v>
      </c>
    </row>
    <row r="101" spans="1:5">
      <c r="A101" t="s">
        <v>391</v>
      </c>
      <c r="B101" t="s">
        <v>392</v>
      </c>
      <c r="C101" t="s">
        <v>572</v>
      </c>
      <c r="D101" t="s">
        <v>573</v>
      </c>
      <c r="E101">
        <v>37629</v>
      </c>
    </row>
    <row r="102" spans="1:5">
      <c r="A102" t="s">
        <v>391</v>
      </c>
      <c r="B102" t="s">
        <v>392</v>
      </c>
      <c r="C102" t="s">
        <v>574</v>
      </c>
      <c r="D102" t="s">
        <v>575</v>
      </c>
      <c r="E102">
        <v>34221</v>
      </c>
    </row>
    <row r="103" spans="1:5">
      <c r="A103" t="s">
        <v>391</v>
      </c>
      <c r="B103" t="s">
        <v>392</v>
      </c>
      <c r="C103" t="s">
        <v>576</v>
      </c>
      <c r="D103" t="s">
        <v>577</v>
      </c>
      <c r="E103">
        <v>4776</v>
      </c>
    </row>
    <row r="104" spans="1:5">
      <c r="A104" t="s">
        <v>391</v>
      </c>
      <c r="B104" t="s">
        <v>392</v>
      </c>
      <c r="C104" t="s">
        <v>578</v>
      </c>
      <c r="D104" t="s">
        <v>579</v>
      </c>
      <c r="E104">
        <v>287950</v>
      </c>
    </row>
    <row r="105" spans="1:5">
      <c r="A105" t="s">
        <v>391</v>
      </c>
      <c r="B105" t="s">
        <v>392</v>
      </c>
      <c r="C105" t="s">
        <v>580</v>
      </c>
      <c r="D105" t="s">
        <v>581</v>
      </c>
      <c r="E105">
        <v>0</v>
      </c>
    </row>
    <row r="106" spans="1:5">
      <c r="A106" t="s">
        <v>391</v>
      </c>
      <c r="B106" t="s">
        <v>392</v>
      </c>
      <c r="C106" t="s">
        <v>582</v>
      </c>
      <c r="D106" t="s">
        <v>583</v>
      </c>
      <c r="E106">
        <v>144623</v>
      </c>
    </row>
    <row r="107" spans="1:5">
      <c r="A107" t="s">
        <v>391</v>
      </c>
      <c r="B107" t="s">
        <v>392</v>
      </c>
      <c r="C107" t="s">
        <v>584</v>
      </c>
      <c r="D107" t="s">
        <v>585</v>
      </c>
      <c r="E107" t="s">
        <v>442</v>
      </c>
    </row>
    <row r="108" spans="1:5">
      <c r="A108" t="s">
        <v>391</v>
      </c>
      <c r="B108" t="s">
        <v>392</v>
      </c>
      <c r="C108" t="s">
        <v>586</v>
      </c>
      <c r="D108" t="s">
        <v>587</v>
      </c>
      <c r="E108">
        <v>66310</v>
      </c>
    </row>
    <row r="109" spans="1:5">
      <c r="A109" t="s">
        <v>391</v>
      </c>
      <c r="B109" t="s">
        <v>392</v>
      </c>
      <c r="C109" t="s">
        <v>588</v>
      </c>
      <c r="D109" t="s">
        <v>589</v>
      </c>
      <c r="E109" t="s">
        <v>442</v>
      </c>
    </row>
    <row r="110" spans="1:5">
      <c r="A110" t="s">
        <v>391</v>
      </c>
      <c r="B110" t="s">
        <v>392</v>
      </c>
      <c r="C110" t="s">
        <v>590</v>
      </c>
      <c r="D110" t="s">
        <v>591</v>
      </c>
      <c r="E110">
        <v>126893</v>
      </c>
    </row>
    <row r="111" spans="1:5">
      <c r="A111" t="s">
        <v>391</v>
      </c>
      <c r="B111" t="s">
        <v>392</v>
      </c>
      <c r="C111" t="s">
        <v>592</v>
      </c>
      <c r="D111" t="s">
        <v>593</v>
      </c>
      <c r="E111">
        <v>103686</v>
      </c>
    </row>
    <row r="112" spans="1:5">
      <c r="A112" t="s">
        <v>391</v>
      </c>
      <c r="B112" t="s">
        <v>392</v>
      </c>
      <c r="C112" t="s">
        <v>594</v>
      </c>
      <c r="D112" t="s">
        <v>595</v>
      </c>
      <c r="E112">
        <v>22317</v>
      </c>
    </row>
    <row r="113" spans="1:5">
      <c r="A113" t="s">
        <v>391</v>
      </c>
      <c r="B113" t="s">
        <v>392</v>
      </c>
      <c r="C113" t="s">
        <v>596</v>
      </c>
      <c r="D113" t="s">
        <v>597</v>
      </c>
      <c r="E113">
        <v>890</v>
      </c>
    </row>
    <row r="114" spans="1:5">
      <c r="A114" t="s">
        <v>391</v>
      </c>
      <c r="B114" t="s">
        <v>392</v>
      </c>
      <c r="C114" t="s">
        <v>598</v>
      </c>
      <c r="D114" t="s">
        <v>599</v>
      </c>
      <c r="E114">
        <v>949189</v>
      </c>
    </row>
    <row r="115" spans="1:5">
      <c r="A115" t="s">
        <v>391</v>
      </c>
      <c r="B115" t="s">
        <v>392</v>
      </c>
      <c r="C115" t="s">
        <v>600</v>
      </c>
      <c r="D115" t="s">
        <v>601</v>
      </c>
      <c r="E115">
        <v>108209</v>
      </c>
    </row>
    <row r="116" spans="1:5">
      <c r="A116" t="s">
        <v>391</v>
      </c>
      <c r="B116" t="s">
        <v>392</v>
      </c>
      <c r="C116" t="s">
        <v>602</v>
      </c>
      <c r="D116" t="s">
        <v>603</v>
      </c>
      <c r="E116">
        <v>383562</v>
      </c>
    </row>
    <row r="117" spans="1:5">
      <c r="A117" t="s">
        <v>391</v>
      </c>
      <c r="B117" t="s">
        <v>392</v>
      </c>
      <c r="C117" t="s">
        <v>604</v>
      </c>
      <c r="D117" t="s">
        <v>605</v>
      </c>
      <c r="E117">
        <v>366505</v>
      </c>
    </row>
    <row r="118" spans="1:5">
      <c r="A118" t="s">
        <v>391</v>
      </c>
      <c r="B118" t="s">
        <v>392</v>
      </c>
      <c r="C118" t="s">
        <v>606</v>
      </c>
      <c r="D118" t="s">
        <v>607</v>
      </c>
      <c r="E118">
        <v>17057</v>
      </c>
    </row>
    <row r="119" spans="1:5">
      <c r="A119" t="s">
        <v>391</v>
      </c>
      <c r="B119" t="s">
        <v>392</v>
      </c>
      <c r="C119" t="s">
        <v>608</v>
      </c>
      <c r="D119" t="s">
        <v>609</v>
      </c>
      <c r="E119">
        <v>66129</v>
      </c>
    </row>
    <row r="120" spans="1:5">
      <c r="A120" t="s">
        <v>391</v>
      </c>
      <c r="B120" t="s">
        <v>392</v>
      </c>
      <c r="C120" t="s">
        <v>610</v>
      </c>
      <c r="D120" t="s">
        <v>611</v>
      </c>
      <c r="E120">
        <v>799663</v>
      </c>
    </row>
    <row r="121" spans="1:5">
      <c r="A121" t="s">
        <v>391</v>
      </c>
      <c r="B121" t="s">
        <v>392</v>
      </c>
      <c r="C121" t="s">
        <v>612</v>
      </c>
      <c r="D121" t="s">
        <v>613</v>
      </c>
      <c r="E121">
        <v>555195</v>
      </c>
    </row>
    <row r="122" spans="1:5">
      <c r="A122" t="s">
        <v>391</v>
      </c>
      <c r="B122" t="s">
        <v>392</v>
      </c>
      <c r="C122" t="s">
        <v>614</v>
      </c>
      <c r="D122" t="s">
        <v>615</v>
      </c>
      <c r="E122" t="s">
        <v>442</v>
      </c>
    </row>
    <row r="123" spans="1:5">
      <c r="A123" t="s">
        <v>391</v>
      </c>
      <c r="B123" t="s">
        <v>392</v>
      </c>
      <c r="C123" t="s">
        <v>616</v>
      </c>
      <c r="D123" t="s">
        <v>617</v>
      </c>
      <c r="E123">
        <v>101408</v>
      </c>
    </row>
    <row r="124" spans="1:5">
      <c r="A124" t="s">
        <v>391</v>
      </c>
      <c r="B124" t="s">
        <v>392</v>
      </c>
      <c r="C124" t="s">
        <v>618</v>
      </c>
      <c r="D124" t="s">
        <v>619</v>
      </c>
      <c r="E124" t="s">
        <v>442</v>
      </c>
    </row>
    <row r="125" spans="1:5">
      <c r="A125" t="s">
        <v>391</v>
      </c>
      <c r="B125" t="s">
        <v>392</v>
      </c>
      <c r="C125" t="s">
        <v>620</v>
      </c>
      <c r="D125" t="s">
        <v>621</v>
      </c>
      <c r="E125">
        <v>67046</v>
      </c>
    </row>
    <row r="126" spans="1:5">
      <c r="A126" t="s">
        <v>391</v>
      </c>
      <c r="B126" t="s">
        <v>392</v>
      </c>
      <c r="C126" t="s">
        <v>622</v>
      </c>
      <c r="D126" t="s">
        <v>623</v>
      </c>
      <c r="E126">
        <v>31849</v>
      </c>
    </row>
    <row r="127" spans="1:5">
      <c r="A127" t="s">
        <v>391</v>
      </c>
      <c r="B127" t="s">
        <v>392</v>
      </c>
      <c r="C127" t="s">
        <v>624</v>
      </c>
      <c r="D127" t="s">
        <v>625</v>
      </c>
      <c r="E127">
        <v>973</v>
      </c>
    </row>
    <row r="128" spans="1:5">
      <c r="A128" t="s">
        <v>391</v>
      </c>
      <c r="B128" t="s">
        <v>392</v>
      </c>
      <c r="C128" t="s">
        <v>626</v>
      </c>
      <c r="D128" t="s">
        <v>627</v>
      </c>
      <c r="E128">
        <v>34224</v>
      </c>
    </row>
    <row r="129" spans="1:5">
      <c r="A129" t="s">
        <v>391</v>
      </c>
      <c r="B129" t="s">
        <v>392</v>
      </c>
      <c r="C129" t="s">
        <v>628</v>
      </c>
      <c r="D129" t="s">
        <v>629</v>
      </c>
      <c r="E129">
        <v>359019</v>
      </c>
    </row>
    <row r="130" spans="1:5">
      <c r="A130" t="s">
        <v>391</v>
      </c>
      <c r="B130" t="s">
        <v>392</v>
      </c>
      <c r="C130" t="s">
        <v>630</v>
      </c>
      <c r="D130" t="s">
        <v>631</v>
      </c>
      <c r="E130">
        <v>72714</v>
      </c>
    </row>
    <row r="131" spans="1:5">
      <c r="A131" t="s">
        <v>391</v>
      </c>
      <c r="B131" t="s">
        <v>392</v>
      </c>
      <c r="C131" t="s">
        <v>632</v>
      </c>
      <c r="D131" t="s">
        <v>633</v>
      </c>
      <c r="E131">
        <v>286305</v>
      </c>
    </row>
    <row r="132" spans="1:5">
      <c r="A132" t="s">
        <v>391</v>
      </c>
      <c r="B132" t="s">
        <v>392</v>
      </c>
      <c r="C132" t="s">
        <v>634</v>
      </c>
      <c r="D132" t="s">
        <v>635</v>
      </c>
      <c r="E132">
        <v>375162</v>
      </c>
    </row>
    <row r="133" spans="1:5">
      <c r="A133" t="s">
        <v>391</v>
      </c>
      <c r="B133" t="s">
        <v>392</v>
      </c>
      <c r="C133" t="s">
        <v>636</v>
      </c>
      <c r="D133" t="s">
        <v>637</v>
      </c>
      <c r="E133">
        <v>126037</v>
      </c>
    </row>
    <row r="134" spans="1:5">
      <c r="A134" t="s">
        <v>391</v>
      </c>
      <c r="B134" t="s">
        <v>392</v>
      </c>
      <c r="C134" t="s">
        <v>638</v>
      </c>
      <c r="D134" t="s">
        <v>639</v>
      </c>
      <c r="E134">
        <v>104973</v>
      </c>
    </row>
    <row r="135" spans="1:5">
      <c r="A135" t="s">
        <v>391</v>
      </c>
      <c r="B135" t="s">
        <v>392</v>
      </c>
      <c r="C135" t="s">
        <v>640</v>
      </c>
      <c r="D135" t="s">
        <v>641</v>
      </c>
      <c r="E135">
        <v>124943</v>
      </c>
    </row>
    <row r="136" spans="1:5">
      <c r="A136" t="s">
        <v>391</v>
      </c>
      <c r="B136" t="s">
        <v>392</v>
      </c>
      <c r="C136" t="s">
        <v>642</v>
      </c>
      <c r="D136" t="s">
        <v>643</v>
      </c>
      <c r="E136">
        <v>19209</v>
      </c>
    </row>
    <row r="137" spans="1:5">
      <c r="A137" t="s">
        <v>391</v>
      </c>
      <c r="B137" t="s">
        <v>392</v>
      </c>
      <c r="C137" t="s">
        <v>644</v>
      </c>
      <c r="D137" t="s">
        <v>645</v>
      </c>
      <c r="E137">
        <v>2028083</v>
      </c>
    </row>
    <row r="138" spans="1:5">
      <c r="A138" t="s">
        <v>391</v>
      </c>
      <c r="B138" t="s">
        <v>392</v>
      </c>
      <c r="C138" t="s">
        <v>646</v>
      </c>
      <c r="D138" t="s">
        <v>647</v>
      </c>
      <c r="E138">
        <v>268465</v>
      </c>
    </row>
    <row r="139" spans="1:5">
      <c r="A139" t="s">
        <v>391</v>
      </c>
      <c r="B139" t="s">
        <v>392</v>
      </c>
      <c r="C139" t="s">
        <v>648</v>
      </c>
      <c r="D139" t="s">
        <v>649</v>
      </c>
      <c r="E139">
        <v>29671</v>
      </c>
    </row>
    <row r="140" spans="1:5">
      <c r="A140" t="s">
        <v>391</v>
      </c>
      <c r="B140" t="s">
        <v>392</v>
      </c>
      <c r="C140" t="s">
        <v>650</v>
      </c>
      <c r="D140" t="s">
        <v>651</v>
      </c>
      <c r="E140">
        <v>1729947</v>
      </c>
    </row>
    <row r="141" spans="1:5">
      <c r="A141" t="s">
        <v>391</v>
      </c>
      <c r="B141" t="s">
        <v>392</v>
      </c>
      <c r="C141" t="s">
        <v>652</v>
      </c>
      <c r="D141" t="s">
        <v>653</v>
      </c>
      <c r="E141">
        <v>980913</v>
      </c>
    </row>
    <row r="142" spans="1:5">
      <c r="A142" t="s">
        <v>391</v>
      </c>
      <c r="B142" t="s">
        <v>392</v>
      </c>
      <c r="C142" t="s">
        <v>654</v>
      </c>
      <c r="D142" t="s">
        <v>655</v>
      </c>
      <c r="E142">
        <v>749034</v>
      </c>
    </row>
  </sheetData>
  <mergeCells count="4">
    <mergeCell ref="A1:E1"/>
    <mergeCell ref="A2:E2"/>
    <mergeCell ref="A3:E3"/>
    <mergeCell ref="A4:E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BEA Empl</vt:lpstr>
      <vt:lpstr>capcom</vt:lpstr>
      <vt:lpstr>Capital</vt:lpstr>
      <vt:lpstr>HH Exp</vt:lpstr>
      <vt:lpstr>HS</vt:lpstr>
      <vt:lpstr>IMP-EXP</vt:lpstr>
      <vt:lpstr>job core</vt:lpstr>
      <vt:lpstr>LAIO</vt:lpstr>
      <vt:lpstr>NAICS</vt:lpstr>
      <vt:lpstr>Refined sector employment</vt:lpstr>
      <vt:lpstr>SAM</vt:lpstr>
      <vt:lpstr>sam final</vt:lpstr>
      <vt:lpstr>Savings</vt:lpstr>
      <vt:lpstr>sector employment</vt:lpstr>
      <vt:lpstr>security payments</vt:lpstr>
      <vt:lpstr>Taxes</vt:lpstr>
      <vt:lpstr>USIO</vt:lpstr>
      <vt:lpstr>Value Added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Bryanna Dixon</dc:creator>
  <cp:lastModifiedBy>Josh Hess</cp:lastModifiedBy>
  <dcterms:created xsi:type="dcterms:W3CDTF">2016-03-14T17:40:24Z</dcterms:created>
  <dcterms:modified xsi:type="dcterms:W3CDTF">2017-02-15T16:46:56Z</dcterms:modified>
</cp:coreProperties>
</file>