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Desktop\ShaRinGan\FinMath\"/>
    </mc:Choice>
  </mc:AlternateContent>
  <xr:revisionPtr revIDLastSave="0" documentId="8_{5C6D0BC7-0BE2-4718-93A8-282C59835E83}" xr6:coauthVersionLast="47" xr6:coauthVersionMax="47" xr10:uidLastSave="{00000000-0000-0000-0000-000000000000}"/>
  <bookViews>
    <workbookView xWindow="-120" yWindow="-120" windowWidth="29040" windowHeight="15840" xr2:uid="{CF8E446B-5D77-4C25-B8FE-3E6B69EACC32}"/>
  </bookViews>
  <sheets>
    <sheet name="Лист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7" i="1" l="1"/>
  <c r="C110" i="1" s="1"/>
  <c r="D76" i="1" a="1"/>
  <c r="E76" i="1" s="1"/>
  <c r="D54" i="1"/>
  <c r="K46" i="1" a="1"/>
  <c r="K46" i="1" s="1"/>
  <c r="L46" i="1"/>
  <c r="K47" i="1"/>
  <c r="L47" i="1"/>
  <c r="C113" i="1" l="1"/>
  <c r="C111" i="1"/>
  <c r="C114" i="1" s="1"/>
  <c r="F77" i="1"/>
  <c r="D78" i="1"/>
  <c r="E78" i="1"/>
  <c r="D77" i="1"/>
  <c r="F78" i="1"/>
  <c r="F76" i="1"/>
  <c r="E77" i="1"/>
  <c r="D76" i="1"/>
  <c r="D84" i="1" s="1" a="1"/>
  <c r="C116" i="1" l="1"/>
  <c r="D86" i="1"/>
  <c r="D85" i="1"/>
  <c r="D84" i="1"/>
  <c r="G86" i="1" s="1"/>
  <c r="D50" i="1" a="1"/>
  <c r="D50" i="1" s="1"/>
  <c r="D51" i="1" a="1"/>
  <c r="D51" i="1" s="1"/>
  <c r="D52" i="1" a="1"/>
  <c r="D52" i="1" s="1"/>
  <c r="D53" i="1" l="1"/>
  <c r="D55" i="1" l="1"/>
  <c r="D56" i="1"/>
  <c r="G52" i="1" l="1" a="1"/>
  <c r="G53" i="1" l="1"/>
  <c r="G52" i="1"/>
  <c r="C28" i="1" l="1"/>
  <c r="C29" i="1" l="1"/>
  <c r="C30" i="1" s="1"/>
  <c r="C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<sst xmlns="http://schemas.openxmlformats.org/spreadsheetml/2006/main" count="46" uniqueCount="43">
  <si>
    <t>D=</t>
  </si>
  <si>
    <t>ro1=</t>
  </si>
  <si>
    <t>ro2=</t>
  </si>
  <si>
    <t>dP/P</t>
  </si>
  <si>
    <t>muA=</t>
  </si>
  <si>
    <t>muB=</t>
  </si>
  <si>
    <t>sigmaA=</t>
  </si>
  <si>
    <t>sigmaB=</t>
  </si>
  <si>
    <t>roh=</t>
  </si>
  <si>
    <t>sigma</t>
  </si>
  <si>
    <t>0,3x+0,25(1-x)=0,21</t>
  </si>
  <si>
    <t>xA=</t>
  </si>
  <si>
    <t>xB=</t>
  </si>
  <si>
    <t>mu=</t>
  </si>
  <si>
    <t>mu1=</t>
  </si>
  <si>
    <t>A=</t>
  </si>
  <si>
    <t>A^-1=</t>
  </si>
  <si>
    <t>mu2=</t>
  </si>
  <si>
    <t>sigma&lt;=</t>
  </si>
  <si>
    <t>I=</t>
  </si>
  <si>
    <t>I^T=</t>
  </si>
  <si>
    <t>alpha=</t>
  </si>
  <si>
    <t>betta=</t>
  </si>
  <si>
    <t>gamma=</t>
  </si>
  <si>
    <t>X*=</t>
  </si>
  <si>
    <t>delta=</t>
  </si>
  <si>
    <t>mu0=</t>
  </si>
  <si>
    <t>lambda=</t>
  </si>
  <si>
    <t>nu=</t>
  </si>
  <si>
    <t>a^-1=</t>
  </si>
  <si>
    <t>В=</t>
  </si>
  <si>
    <t>mu_Г=</t>
  </si>
  <si>
    <t>betta_Г=</t>
  </si>
  <si>
    <t>в процентах</t>
  </si>
  <si>
    <t>S=</t>
  </si>
  <si>
    <t>sigma=</t>
  </si>
  <si>
    <t>K=</t>
  </si>
  <si>
    <t>T=</t>
  </si>
  <si>
    <t>r=</t>
  </si>
  <si>
    <t>d1=</t>
  </si>
  <si>
    <t>d2=</t>
  </si>
  <si>
    <t>Ф(d1)=</t>
  </si>
  <si>
    <t>с=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</si>
</sst>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0.00000%"/>
    <numFmt numFmtId="166" formatCode="0.0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9" fontId="0" fillId="0" borderId="0" xfId="0" applyNumberFormat="1"/>
    <xf numFmtId="10" fontId="0" fillId="0" borderId="0" xfId="0" applyNumberFormat="1"/>
    <xf numFmtId="164" fontId="0" fillId="0" borderId="0" xfId="1" applyNumberFormat="1" applyFont="1"/>
    <xf numFmtId="0" fontId="0" fillId="2" borderId="0" xfId="0" applyFill="1"/>
    <xf numFmtId="10" fontId="0" fillId="2" borderId="0" xfId="1" applyNumberFormat="1" applyFont="1" applyFill="1"/>
    <xf numFmtId="165" fontId="0" fillId="2" borderId="0" xfId="1" applyNumberFormat="1" applyFont="1" applyFill="1"/>
    <xf numFmtId="166" fontId="0" fillId="0" borderId="0" xfId="0" applyNumberForma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161925</xdr:rowOff>
    </xdr:from>
    <xdr:to>
      <xdr:col>14</xdr:col>
      <xdr:colOff>477508</xdr:colOff>
      <xdr:row>5</xdr:row>
      <xdr:rowOff>38216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3D1B909-00E5-4BF0-9DC1-74144C330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161925"/>
          <a:ext cx="9011908" cy="8287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15</xdr:col>
      <xdr:colOff>191812</xdr:colOff>
      <xdr:row>18</xdr:row>
      <xdr:rowOff>114449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6CB1B10-16BB-43BC-9853-7A2D7873F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6500"/>
          <a:ext cx="9402487" cy="10669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15</xdr:col>
      <xdr:colOff>87023</xdr:colOff>
      <xdr:row>42</xdr:row>
      <xdr:rowOff>143161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01DCC2F-B078-488C-B6EE-A81C6BAEC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096000"/>
          <a:ext cx="9297698" cy="204816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9525</xdr:rowOff>
    </xdr:from>
    <xdr:to>
      <xdr:col>14</xdr:col>
      <xdr:colOff>277464</xdr:colOff>
      <xdr:row>70</xdr:row>
      <xdr:rowOff>9871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4C73D3C8-BE28-4A9E-84DD-B3DCE1AD5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0868025"/>
          <a:ext cx="8878539" cy="24768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14</xdr:col>
      <xdr:colOff>420359</xdr:colOff>
      <xdr:row>102</xdr:row>
      <xdr:rowOff>28871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E8947C19-8D15-4D2F-9AD6-AD731CB73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7335500"/>
          <a:ext cx="9021434" cy="2124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48B2-3FCF-4790-87A2-DCDC44B8A4CA}">
  <dimension ref="B8:L116"/>
  <sheetViews>
    <sheetView tabSelected="1" topLeftCell="A88" workbookViewId="0">
      <selection activeCell="E112" sqref="E112"/>
    </sheetView>
  </sheetViews>
  <sheetFormatPr defaultRowHeight="15" x14ac:dyDescent="0.25"/>
  <cols>
    <col min="4" max="4" width="10.140625" bestFit="1" customWidth="1"/>
  </cols>
  <sheetData>
    <row r="8" spans="2:3" x14ac:dyDescent="0.25">
      <c r="B8" t="s">
        <v>0</v>
      </c>
      <c r="C8">
        <v>8</v>
      </c>
    </row>
    <row r="9" spans="2:3" x14ac:dyDescent="0.25">
      <c r="B9" t="s">
        <v>1</v>
      </c>
      <c r="C9" s="1">
        <v>7.4999999999999997E-2</v>
      </c>
    </row>
    <row r="10" spans="2:3" x14ac:dyDescent="0.25">
      <c r="B10" t="s">
        <v>2</v>
      </c>
      <c r="C10" s="2">
        <v>0.08</v>
      </c>
    </row>
    <row r="11" spans="2:3" x14ac:dyDescent="0.25">
      <c r="B11" t="s">
        <v>3</v>
      </c>
      <c r="C11" s="3">
        <f>-C8/(1+C9)*(C10-C9)</f>
        <v>-3.720930232558143E-2</v>
      </c>
    </row>
    <row r="21" spans="2:3" x14ac:dyDescent="0.25">
      <c r="B21" t="s">
        <v>4</v>
      </c>
      <c r="C21" s="1">
        <v>0.1</v>
      </c>
    </row>
    <row r="22" spans="2:3" x14ac:dyDescent="0.25">
      <c r="B22" t="s">
        <v>5</v>
      </c>
      <c r="C22" s="1">
        <v>0.15</v>
      </c>
    </row>
    <row r="23" spans="2:3" x14ac:dyDescent="0.25">
      <c r="B23" t="s">
        <v>6</v>
      </c>
      <c r="C23" s="1">
        <v>0.3</v>
      </c>
    </row>
    <row r="24" spans="2:3" x14ac:dyDescent="0.25">
      <c r="B24" t="s">
        <v>7</v>
      </c>
      <c r="C24" s="1">
        <v>0.25</v>
      </c>
    </row>
    <row r="25" spans="2:3" x14ac:dyDescent="0.25">
      <c r="B25" t="s">
        <v>8</v>
      </c>
      <c r="C25">
        <v>1</v>
      </c>
    </row>
    <row r="26" spans="2:3" x14ac:dyDescent="0.25">
      <c r="B26" t="s">
        <v>9</v>
      </c>
      <c r="C26" s="1">
        <v>0.21</v>
      </c>
    </row>
    <row r="27" spans="2:3" x14ac:dyDescent="0.25">
      <c r="B27" t="s">
        <v>10</v>
      </c>
    </row>
    <row r="28" spans="2:3" x14ac:dyDescent="0.25">
      <c r="B28" t="s">
        <v>11</v>
      </c>
      <c r="C28">
        <f>-4/5</f>
        <v>-0.8</v>
      </c>
    </row>
    <row r="29" spans="2:3" x14ac:dyDescent="0.25">
      <c r="B29" t="s">
        <v>12</v>
      </c>
      <c r="C29">
        <f>1-C28</f>
        <v>1.8</v>
      </c>
    </row>
    <row r="30" spans="2:3" x14ac:dyDescent="0.25">
      <c r="B30" t="s">
        <v>13</v>
      </c>
      <c r="C30" s="5">
        <f>SUMPRODUCT(C21:C22,C28:C29)</f>
        <v>0.19</v>
      </c>
    </row>
    <row r="46" spans="3:12" x14ac:dyDescent="0.25">
      <c r="C46" t="s">
        <v>14</v>
      </c>
      <c r="D46" s="1">
        <v>0.24</v>
      </c>
      <c r="F46" t="s">
        <v>15</v>
      </c>
      <c r="G46">
        <v>0.9</v>
      </c>
      <c r="H46">
        <v>-0.5</v>
      </c>
      <c r="J46" t="s">
        <v>16</v>
      </c>
      <c r="K46">
        <f t="array" ref="K46:L47">MINVERSE(G46:H47)</f>
        <v>15.000000000000016</v>
      </c>
      <c r="L46">
        <v>25.000000000000028</v>
      </c>
    </row>
    <row r="47" spans="3:12" x14ac:dyDescent="0.25">
      <c r="C47" t="s">
        <v>17</v>
      </c>
      <c r="D47" s="1">
        <v>0.11</v>
      </c>
      <c r="G47">
        <v>-0.5</v>
      </c>
      <c r="H47">
        <v>0.3</v>
      </c>
      <c r="K47">
        <v>25.000000000000028</v>
      </c>
      <c r="L47">
        <v>45.00000000000005</v>
      </c>
    </row>
    <row r="48" spans="3:12" x14ac:dyDescent="0.25">
      <c r="C48" t="s">
        <v>18</v>
      </c>
      <c r="D48" s="1">
        <v>0.48</v>
      </c>
    </row>
    <row r="49" spans="3:11" x14ac:dyDescent="0.25">
      <c r="D49" s="1"/>
      <c r="F49" t="s">
        <v>19</v>
      </c>
      <c r="G49">
        <v>1</v>
      </c>
      <c r="I49" t="s">
        <v>20</v>
      </c>
      <c r="J49">
        <v>1</v>
      </c>
      <c r="K49">
        <v>1</v>
      </c>
    </row>
    <row r="50" spans="3:11" x14ac:dyDescent="0.25">
      <c r="C50" t="s">
        <v>21</v>
      </c>
      <c r="D50" cm="1">
        <f t="array" ref="D50">MMULT(J49:K49,MMULT(K46:L47,G49:G50))</f>
        <v>110.00000000000013</v>
      </c>
      <c r="G50">
        <v>1</v>
      </c>
    </row>
    <row r="51" spans="3:11" x14ac:dyDescent="0.25">
      <c r="C51" t="s">
        <v>22</v>
      </c>
      <c r="D51" cm="1">
        <f t="array" ref="D51">MMULT(TRANSPOSE(D46:D47),MMULT(K46:L47,G49:G50))</f>
        <v>17.300000000000018</v>
      </c>
    </row>
    <row r="52" spans="3:11" x14ac:dyDescent="0.25">
      <c r="C52" t="s">
        <v>23</v>
      </c>
      <c r="D52" cm="1">
        <f t="array" ref="D52">MMULT(TRANSPOSE(D46:D47),MMULT(K46:L47,D46:D47))</f>
        <v>2.728500000000003</v>
      </c>
      <c r="F52" t="s">
        <v>24</v>
      </c>
      <c r="G52" s="4">
        <f t="array" ref="G52:G53">MMULT(K46:L47,D55*G49:G50+D56*D46:D47)</f>
        <v>0.68080357714103634</v>
      </c>
    </row>
    <row r="53" spans="3:11" x14ac:dyDescent="0.25">
      <c r="C53" t="s">
        <v>25</v>
      </c>
      <c r="D53">
        <f>D50*D52-D51^2</f>
        <v>0.84500000000002728</v>
      </c>
      <c r="G53" s="4">
        <v>0.31919642285899918</v>
      </c>
    </row>
    <row r="54" spans="3:11" x14ac:dyDescent="0.25">
      <c r="C54" t="s">
        <v>26</v>
      </c>
      <c r="D54" s="6">
        <f>D51/D50+SQRT((D48^2-1/D50)*D53/D50)</f>
        <v>0.19850446502833441</v>
      </c>
    </row>
    <row r="55" spans="3:11" x14ac:dyDescent="0.25">
      <c r="C55" t="s">
        <v>27</v>
      </c>
      <c r="D55">
        <f>(D52-D51*D54)/D53</f>
        <v>-0.83506182839072529</v>
      </c>
    </row>
    <row r="56" spans="3:11" x14ac:dyDescent="0.25">
      <c r="C56" t="s">
        <v>28</v>
      </c>
      <c r="D56">
        <f>(D50*D54-D51)/D53</f>
        <v>5.3674451516173303</v>
      </c>
    </row>
    <row r="71" spans="3:6" x14ac:dyDescent="0.25">
      <c r="D71">
        <v>1</v>
      </c>
      <c r="E71">
        <v>0.7</v>
      </c>
      <c r="F71">
        <v>0.9</v>
      </c>
    </row>
    <row r="72" spans="3:6" x14ac:dyDescent="0.25">
      <c r="C72" t="s">
        <v>15</v>
      </c>
      <c r="D72">
        <v>1</v>
      </c>
      <c r="E72">
        <v>0.5</v>
      </c>
      <c r="F72">
        <v>1.1000000000000001</v>
      </c>
    </row>
    <row r="73" spans="3:6" x14ac:dyDescent="0.25">
      <c r="D73">
        <v>1</v>
      </c>
      <c r="E73">
        <v>0.8</v>
      </c>
      <c r="F73">
        <v>0.3</v>
      </c>
    </row>
    <row r="76" spans="3:6" x14ac:dyDescent="0.25">
      <c r="D76">
        <f t="array" ref="D76:F78">MINVERSE(D71:F73)</f>
        <v>-7.3000000000000034</v>
      </c>
      <c r="E76">
        <v>5.1000000000000032</v>
      </c>
      <c r="F76">
        <v>3.2000000000000006</v>
      </c>
    </row>
    <row r="77" spans="3:6" x14ac:dyDescent="0.25">
      <c r="C77" t="s">
        <v>29</v>
      </c>
      <c r="D77">
        <v>8.0000000000000036</v>
      </c>
      <c r="E77">
        <v>-6.0000000000000036</v>
      </c>
      <c r="F77">
        <v>-2.0000000000000009</v>
      </c>
    </row>
    <row r="78" spans="3:6" x14ac:dyDescent="0.25">
      <c r="D78">
        <v>3.0000000000000013</v>
      </c>
      <c r="E78">
        <v>-1.0000000000000013</v>
      </c>
      <c r="F78">
        <v>-2</v>
      </c>
    </row>
    <row r="80" spans="3:6" x14ac:dyDescent="0.25">
      <c r="D80">
        <v>19</v>
      </c>
    </row>
    <row r="81" spans="3:8" x14ac:dyDescent="0.25">
      <c r="C81" t="s">
        <v>30</v>
      </c>
      <c r="D81">
        <v>13</v>
      </c>
    </row>
    <row r="82" spans="3:8" x14ac:dyDescent="0.25">
      <c r="D82">
        <v>17</v>
      </c>
    </row>
    <row r="84" spans="3:8" x14ac:dyDescent="0.25">
      <c r="D84">
        <f t="array" ref="D84:D86">MMULT(D76:F78,D80:D82)</f>
        <v>-18.000000000000021</v>
      </c>
    </row>
    <row r="85" spans="3:8" x14ac:dyDescent="0.25">
      <c r="C85" t="s">
        <v>27</v>
      </c>
      <c r="D85">
        <v>40</v>
      </c>
    </row>
    <row r="86" spans="3:8" x14ac:dyDescent="0.25">
      <c r="D86">
        <v>10.000000000000014</v>
      </c>
      <c r="F86" t="s">
        <v>31</v>
      </c>
      <c r="G86" s="7">
        <f>SUMPRODUCT(D88:D90,D84:D86)</f>
        <v>40.999999999999993</v>
      </c>
      <c r="H86" t="s">
        <v>33</v>
      </c>
    </row>
    <row r="88" spans="3:8" x14ac:dyDescent="0.25">
      <c r="D88">
        <v>1</v>
      </c>
    </row>
    <row r="89" spans="3:8" x14ac:dyDescent="0.25">
      <c r="C89" t="s">
        <v>32</v>
      </c>
      <c r="D89">
        <v>1.2</v>
      </c>
    </row>
    <row r="90" spans="3:8" x14ac:dyDescent="0.25">
      <c r="D90">
        <v>1.1000000000000001</v>
      </c>
    </row>
    <row r="104" spans="2:3" x14ac:dyDescent="0.25">
      <c r="B104" t="s">
        <v>34</v>
      </c>
      <c r="C104">
        <v>1400</v>
      </c>
    </row>
    <row r="105" spans="2:3" x14ac:dyDescent="0.25">
      <c r="B105" t="s">
        <v>35</v>
      </c>
      <c r="C105">
        <v>0.34</v>
      </c>
    </row>
    <row r="106" spans="2:3" x14ac:dyDescent="0.25">
      <c r="B106" t="s">
        <v>36</v>
      </c>
      <c r="C106">
        <v>1300</v>
      </c>
    </row>
    <row r="107" spans="2:3" x14ac:dyDescent="0.25">
      <c r="B107" t="s">
        <v>37</v>
      </c>
      <c r="C107">
        <f>8/12</f>
        <v>0.66666666666666663</v>
      </c>
    </row>
    <row r="108" spans="2:3" x14ac:dyDescent="0.25">
      <c r="B108" t="s">
        <v>38</v>
      </c>
      <c r="C108">
        <v>7.0000000000000007E-2</v>
      </c>
    </row>
    <row r="110" spans="2:3" x14ac:dyDescent="0.25">
      <c r="B110" t="s">
        <v>39</v>
      </c>
      <c r="C110">
        <f>(LN(C104/C106)+(C108+C105^2/2)*C107)/(C105*SQRT(C107))</f>
        <v>0.57385771137372021</v>
      </c>
    </row>
    <row r="111" spans="2:3" x14ac:dyDescent="0.25">
      <c r="B111" t="s">
        <v>40</v>
      </c>
      <c r="C111">
        <f>C110-C105*SQRT(C107)</f>
        <v>0.29624887385829335</v>
      </c>
    </row>
    <row r="113" spans="2:3" x14ac:dyDescent="0.25">
      <c r="B113" t="s">
        <v>41</v>
      </c>
      <c r="C113">
        <f>_xlfn.NORM.S.DIST(C110,1)</f>
        <v>0.71696795414239023</v>
      </c>
    </row>
    <row r="114" spans="2:3" x14ac:dyDescent="0.25">
      <c r="B114" t="s">
        <v>41</v>
      </c>
      <c r="C114">
        <f>_xlfn.NORM.S.DIST(C111,1)</f>
        <v>0.61647998646691815</v>
      </c>
    </row>
    <row r="116" spans="2:3" x14ac:dyDescent="0.25">
      <c r="B116" t="s">
        <v>42</v>
      </c>
      <c r="C116" s="4">
        <f>C104*C113-C106*EXP(-C108*C107)*C114</f>
        <v>238.87169540015009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2022-12-20T13:28:48Z</dcterms:created>
  <dcterms:modified xsi:type="dcterms:W3CDTF">2022-12-20T13:56:34Z</dcterms:modified>
</cp:coreProperties>
</file>