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ShaRinGan\FinMath\"/>
    </mc:Choice>
  </mc:AlternateContent>
  <xr:revisionPtr revIDLastSave="0" documentId="13_ncr:1_{281E15F8-C6C6-4B98-8E19-737AD39C3EA5}" xr6:coauthVersionLast="47" xr6:coauthVersionMax="47" xr10:uidLastSave="{00000000-0000-0000-0000-000000000000}"/>
  <bookViews>
    <workbookView xWindow="-120" yWindow="-120" windowWidth="29040" windowHeight="15840" xr2:uid="{0DDAC035-8EDE-467E-B186-841F87163402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6" i="1" l="1"/>
  <c r="E107" i="1" s="1"/>
  <c r="E105" i="1"/>
  <c r="C78" i="1"/>
  <c r="D81" i="1" s="1"/>
  <c r="C76" i="1"/>
  <c r="C80" i="1" s="1"/>
  <c r="C74" i="1"/>
  <c r="G72" i="1"/>
  <c r="C68" i="1"/>
  <c r="J47" i="1" a="1"/>
  <c r="K48" i="1" s="1"/>
  <c r="C32" i="1"/>
  <c r="C14" i="1"/>
  <c r="C82" i="1" l="1"/>
  <c r="B83" i="1" s="1"/>
  <c r="J47" i="1"/>
  <c r="K47" i="1"/>
  <c r="J48" i="1"/>
  <c r="C53" i="1" l="1" a="1"/>
  <c r="C53" i="1" s="1"/>
  <c r="C51" i="1" a="1"/>
  <c r="C51" i="1" s="1"/>
  <c r="C52" i="1" a="1"/>
  <c r="C52" i="1" s="1"/>
  <c r="C54" i="1" l="1"/>
  <c r="C55" i="1"/>
  <c r="C56" i="1" l="1"/>
  <c r="F53" i="1" a="1"/>
  <c r="F54" i="1" l="1"/>
  <c r="F53" i="1"/>
  <c r="F52" i="1" s="1" a="1"/>
  <c r="F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<sst xmlns="http://schemas.openxmlformats.org/spreadsheetml/2006/main" count="53" uniqueCount="50">
  <si>
    <t>V=</t>
  </si>
  <si>
    <t>N=</t>
  </si>
  <si>
    <t>n=</t>
  </si>
  <si>
    <t>cN=</t>
  </si>
  <si>
    <t>r=</t>
  </si>
  <si>
    <t>P=</t>
  </si>
  <si>
    <t>muA=</t>
  </si>
  <si>
    <t>muB=</t>
  </si>
  <si>
    <t>sigmaA=</t>
  </si>
  <si>
    <t>sigmaB=</t>
  </si>
  <si>
    <t>rho=</t>
  </si>
  <si>
    <t>mu0=</t>
  </si>
  <si>
    <t>muf=</t>
  </si>
  <si>
    <t>mu2=</t>
  </si>
  <si>
    <t>A23=</t>
  </si>
  <si>
    <t>A^-1=</t>
  </si>
  <si>
    <t>mu3=</t>
  </si>
  <si>
    <t>sigma0=</t>
  </si>
  <si>
    <t>I^T=</t>
  </si>
  <si>
    <t>I=</t>
  </si>
  <si>
    <t>alpha=</t>
  </si>
  <si>
    <t>betta=</t>
  </si>
  <si>
    <t>Xf=</t>
  </si>
  <si>
    <t>gamma=</t>
  </si>
  <si>
    <t>X0=</t>
  </si>
  <si>
    <t>delta=</t>
  </si>
  <si>
    <t>d^2=</t>
  </si>
  <si>
    <t>mu_A=</t>
  </si>
  <si>
    <t>betta_A=</t>
  </si>
  <si>
    <t>mu_B=</t>
  </si>
  <si>
    <t>betta_B=</t>
  </si>
  <si>
    <t>alpha_A=</t>
  </si>
  <si>
    <t>alpha_B=</t>
  </si>
  <si>
    <t>mu_A(факт)=mu_A(САРМ)</t>
  </si>
  <si>
    <t>mu_B(CAPM)=mu_B(факт) - alpha_B</t>
  </si>
  <si>
    <t>8%=mu_f+0,6*(mu_m-mu_f)</t>
  </si>
  <si>
    <t>mu_B(CAPM)=</t>
  </si>
  <si>
    <t>16,2%=mu_f+1,8(mu_m-mu_f)</t>
  </si>
  <si>
    <t>delta_1=</t>
  </si>
  <si>
    <t>dekta_2=</t>
  </si>
  <si>
    <t>mu_f=</t>
  </si>
  <si>
    <t>mu_m-mu_f=</t>
  </si>
  <si>
    <t>mu_m=</t>
  </si>
  <si>
    <t>K=</t>
  </si>
  <si>
    <t>c=</t>
  </si>
  <si>
    <t>T=</t>
  </si>
  <si>
    <t>S_T=</t>
  </si>
  <si>
    <t>FV( c)=</t>
  </si>
  <si>
    <t>C_T=max(0;S_T-K)=</t>
  </si>
  <si>
    <t>R=C_T-FV( c)=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</si>
</sst>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9" formatCode="0.00000"/>
    <numFmt numFmtId="170" formatCode="0.000000"/>
    <numFmt numFmtId="171" formatCode="0.00000%"/>
    <numFmt numFmtId="173" formatCode="0.000%"/>
    <numFmt numFmtId="17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9" fontId="0" fillId="0" borderId="0" xfId="0" applyNumberFormat="1"/>
    <xf numFmtId="170" fontId="0" fillId="0" borderId="0" xfId="0" applyNumberFormat="1"/>
    <xf numFmtId="173" fontId="0" fillId="0" borderId="0" xfId="0" applyNumberFormat="1"/>
    <xf numFmtId="10" fontId="0" fillId="0" borderId="0" xfId="0" applyNumberFormat="1"/>
    <xf numFmtId="174" fontId="0" fillId="2" borderId="0" xfId="0" applyNumberFormat="1" applyFill="1"/>
    <xf numFmtId="171" fontId="0" fillId="2" borderId="0" xfId="1" applyNumberFormat="1" applyFont="1" applyFill="1"/>
    <xf numFmtId="0" fontId="0" fillId="2" borderId="0" xfId="0" applyFill="1"/>
    <xf numFmtId="169" fontId="0" fillId="2" borderId="0" xfId="0" applyNumberForma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</xdr:row>
      <xdr:rowOff>28575</xdr:rowOff>
    </xdr:from>
    <xdr:to>
      <xdr:col>15</xdr:col>
      <xdr:colOff>210830</xdr:colOff>
      <xdr:row>7</xdr:row>
      <xdr:rowOff>19208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87692F-6877-4DE6-91A6-82642B82C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219075"/>
          <a:ext cx="9173855" cy="1133633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14</xdr:row>
      <xdr:rowOff>161925</xdr:rowOff>
    </xdr:from>
    <xdr:to>
      <xdr:col>12</xdr:col>
      <xdr:colOff>553709</xdr:colOff>
      <xdr:row>25</xdr:row>
      <xdr:rowOff>23727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5B55C28-58F6-402C-90BA-EC69F2734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2828925"/>
          <a:ext cx="7659359" cy="1957302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34</xdr:row>
      <xdr:rowOff>57150</xdr:rowOff>
    </xdr:from>
    <xdr:to>
      <xdr:col>14</xdr:col>
      <xdr:colOff>458471</xdr:colOff>
      <xdr:row>43</xdr:row>
      <xdr:rowOff>19284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BAC0490-F8F9-4AE0-A6A1-02D8A3EE3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6534150"/>
          <a:ext cx="9107171" cy="16766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104775</xdr:rowOff>
    </xdr:from>
    <xdr:to>
      <xdr:col>14</xdr:col>
      <xdr:colOff>601297</xdr:colOff>
      <xdr:row>63</xdr:row>
      <xdr:rowOff>66829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520AC5D-E399-4C5B-AA7C-046E0015F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963275"/>
          <a:ext cx="8754697" cy="1105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15</xdr:col>
      <xdr:colOff>410855</xdr:colOff>
      <xdr:row>97</xdr:row>
      <xdr:rowOff>162240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4BA95DC-B419-4EBC-B629-A77C94F85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6383000"/>
          <a:ext cx="9173855" cy="2257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3F50-8871-46E4-A27C-5F626860C443}">
  <dimension ref="B9:K107"/>
  <sheetViews>
    <sheetView tabSelected="1" topLeftCell="A79" workbookViewId="0">
      <selection activeCell="F106" sqref="F106"/>
    </sheetView>
  </sheetViews>
  <sheetFormatPr defaultRowHeight="15" x14ac:dyDescent="0.25"/>
  <cols>
    <col min="3" max="3" width="11.5703125" bestFit="1" customWidth="1"/>
    <col min="6" max="6" width="10.140625" bestFit="1" customWidth="1"/>
  </cols>
  <sheetData>
    <row r="9" spans="2:6" x14ac:dyDescent="0.25">
      <c r="B9" t="s">
        <v>0</v>
      </c>
      <c r="C9">
        <v>5100</v>
      </c>
    </row>
    <row r="10" spans="2:6" x14ac:dyDescent="0.25">
      <c r="B10" t="s">
        <v>1</v>
      </c>
      <c r="C10">
        <v>3100</v>
      </c>
    </row>
    <row r="11" spans="2:6" x14ac:dyDescent="0.25">
      <c r="B11" t="s">
        <v>2</v>
      </c>
      <c r="C11">
        <v>5</v>
      </c>
    </row>
    <row r="12" spans="2:6" x14ac:dyDescent="0.25">
      <c r="B12" t="s">
        <v>3</v>
      </c>
      <c r="C12">
        <v>700</v>
      </c>
    </row>
    <row r="13" spans="2:6" x14ac:dyDescent="0.25">
      <c r="B13" t="s">
        <v>4</v>
      </c>
      <c r="C13" s="2">
        <v>0.09</v>
      </c>
    </row>
    <row r="14" spans="2:6" x14ac:dyDescent="0.25">
      <c r="B14" t="s">
        <v>5</v>
      </c>
      <c r="C14" s="3">
        <f>C12*(1-(1+C13)^-C11)/C13+C10/(1+C13)^C11</f>
        <v>4737.543181871074</v>
      </c>
    </row>
    <row r="16" spans="2:6" x14ac:dyDescent="0.25">
      <c r="F16" s="1"/>
    </row>
    <row r="17" spans="2:6" x14ac:dyDescent="0.25">
      <c r="F17" s="1"/>
    </row>
    <row r="27" spans="2:6" x14ac:dyDescent="0.25">
      <c r="B27" t="s">
        <v>6</v>
      </c>
      <c r="C27" s="2">
        <v>0.19</v>
      </c>
    </row>
    <row r="28" spans="2:6" x14ac:dyDescent="0.25">
      <c r="B28" t="s">
        <v>7</v>
      </c>
      <c r="C28" s="2">
        <v>0.21</v>
      </c>
    </row>
    <row r="29" spans="2:6" x14ac:dyDescent="0.25">
      <c r="B29" t="s">
        <v>8</v>
      </c>
      <c r="C29" s="2">
        <v>0.14000000000000001</v>
      </c>
    </row>
    <row r="30" spans="2:6" x14ac:dyDescent="0.25">
      <c r="B30" t="s">
        <v>9</v>
      </c>
      <c r="C30" s="2">
        <v>0.42</v>
      </c>
    </row>
    <row r="31" spans="2:6" x14ac:dyDescent="0.25">
      <c r="B31" t="s">
        <v>10</v>
      </c>
      <c r="C31" s="2">
        <v>-0.01</v>
      </c>
    </row>
    <row r="32" spans="2:6" x14ac:dyDescent="0.25">
      <c r="B32" t="s">
        <v>11</v>
      </c>
      <c r="C32" s="4">
        <f>(C27*C30+C28*C29)/(C29+C30)</f>
        <v>0.19499999999999998</v>
      </c>
    </row>
    <row r="47" spans="2:11" x14ac:dyDescent="0.25">
      <c r="B47" t="s">
        <v>12</v>
      </c>
      <c r="C47" s="5">
        <v>0.04</v>
      </c>
      <c r="F47">
        <v>0.23</v>
      </c>
      <c r="G47">
        <v>-0.16</v>
      </c>
      <c r="J47">
        <f t="array" ref="J47:K48">MINVERSE(F47:G48)</f>
        <v>6.5606361829025834</v>
      </c>
      <c r="K47">
        <v>3.1809145129224645</v>
      </c>
    </row>
    <row r="48" spans="2:11" x14ac:dyDescent="0.25">
      <c r="B48" t="s">
        <v>13</v>
      </c>
      <c r="C48" s="2">
        <v>0.1</v>
      </c>
      <c r="E48" t="s">
        <v>14</v>
      </c>
      <c r="F48">
        <v>-0.16</v>
      </c>
      <c r="G48">
        <v>0.33</v>
      </c>
      <c r="I48" t="s">
        <v>15</v>
      </c>
      <c r="J48">
        <v>3.180914512922465</v>
      </c>
      <c r="K48">
        <v>4.5725646123260431</v>
      </c>
    </row>
    <row r="49" spans="2:9" x14ac:dyDescent="0.25">
      <c r="B49" t="s">
        <v>16</v>
      </c>
      <c r="C49" s="2">
        <v>0.2</v>
      </c>
    </row>
    <row r="50" spans="2:9" x14ac:dyDescent="0.25">
      <c r="B50" t="s">
        <v>17</v>
      </c>
      <c r="C50" s="2">
        <v>0.13</v>
      </c>
      <c r="E50" t="s">
        <v>18</v>
      </c>
      <c r="F50">
        <v>1</v>
      </c>
      <c r="G50">
        <v>1</v>
      </c>
      <c r="H50" t="s">
        <v>19</v>
      </c>
      <c r="I50">
        <v>1</v>
      </c>
    </row>
    <row r="51" spans="2:9" x14ac:dyDescent="0.25">
      <c r="B51" t="s">
        <v>20</v>
      </c>
      <c r="C51" cm="1">
        <f t="array" ref="C51">MMULT(F50:G50,MMULT(_xlfn.ANCHORARRAY(J47),I50:I51))</f>
        <v>17.495029821073555</v>
      </c>
      <c r="I51">
        <v>1</v>
      </c>
    </row>
    <row r="52" spans="2:9" x14ac:dyDescent="0.25">
      <c r="B52" t="s">
        <v>21</v>
      </c>
      <c r="C52" cm="1">
        <f t="array" ref="C52">MMULT(F50:G50,MMULT(_xlfn.ANCHORARRAY(J47),C48:C49))</f>
        <v>2.5248508946322064</v>
      </c>
      <c r="E52" t="s">
        <v>22</v>
      </c>
      <c r="F52" s="6">
        <f t="array" ref="F52">1-MMULT(F50:G50,F53:F54)</f>
        <v>0.4717836842851062</v>
      </c>
    </row>
    <row r="53" spans="2:9" x14ac:dyDescent="0.25">
      <c r="B53" t="s">
        <v>23</v>
      </c>
      <c r="C53" cm="1">
        <f t="array" ref="C53">MMULT(TRANSPOSE(C48:C49),MMULT(_xlfn.ANCHORARRAY(J47),C48:C49))</f>
        <v>0.37574552683896623</v>
      </c>
      <c r="E53" t="s">
        <v>24</v>
      </c>
      <c r="F53" s="6">
        <f t="array" ref="F53:F54">C50/SQRT(C55)*MMULT(J47:K48,C48:C49-C47*I50:I51)</f>
        <v>0.26123116267381458</v>
      </c>
    </row>
    <row r="54" spans="2:9" x14ac:dyDescent="0.25">
      <c r="B54" t="s">
        <v>25</v>
      </c>
      <c r="C54">
        <f>C51*C53-C52^2</f>
        <v>0.19880715705765528</v>
      </c>
      <c r="F54" s="6">
        <v>0.26698515304107917</v>
      </c>
    </row>
    <row r="55" spans="2:9" x14ac:dyDescent="0.25">
      <c r="B55" t="s">
        <v>26</v>
      </c>
      <c r="C55">
        <f>C51*C47^2-2*C52*C47+C53</f>
        <v>0.20174950298210739</v>
      </c>
    </row>
    <row r="56" spans="2:9" x14ac:dyDescent="0.25">
      <c r="B56" t="s">
        <v>11</v>
      </c>
      <c r="C56" s="7">
        <f>C50*SQRT(C55)+C47</f>
        <v>9.8391494247001554E-2</v>
      </c>
    </row>
    <row r="65" spans="2:7" x14ac:dyDescent="0.25">
      <c r="B65" t="s">
        <v>27</v>
      </c>
      <c r="C65" s="2">
        <v>0.08</v>
      </c>
    </row>
    <row r="66" spans="2:7" x14ac:dyDescent="0.25">
      <c r="B66" t="s">
        <v>28</v>
      </c>
      <c r="C66">
        <v>0.6</v>
      </c>
    </row>
    <row r="67" spans="2:7" x14ac:dyDescent="0.25">
      <c r="B67" t="s">
        <v>29</v>
      </c>
      <c r="C67" s="2">
        <v>0.15</v>
      </c>
    </row>
    <row r="68" spans="2:7" x14ac:dyDescent="0.25">
      <c r="B68" t="s">
        <v>30</v>
      </c>
      <c r="C68">
        <f>C66*3</f>
        <v>1.7999999999999998</v>
      </c>
    </row>
    <row r="69" spans="2:7" x14ac:dyDescent="0.25">
      <c r="B69" t="s">
        <v>31</v>
      </c>
      <c r="C69" s="2">
        <v>0</v>
      </c>
    </row>
    <row r="70" spans="2:7" x14ac:dyDescent="0.25">
      <c r="B70" t="s">
        <v>32</v>
      </c>
      <c r="C70" s="5">
        <v>-1.2E-2</v>
      </c>
    </row>
    <row r="71" spans="2:7" x14ac:dyDescent="0.25">
      <c r="B71" t="s">
        <v>33</v>
      </c>
      <c r="E71" t="s">
        <v>34</v>
      </c>
    </row>
    <row r="72" spans="2:7" x14ac:dyDescent="0.25">
      <c r="B72" t="s">
        <v>35</v>
      </c>
      <c r="E72" t="s">
        <v>36</v>
      </c>
      <c r="G72" s="5">
        <f>C67-C70</f>
        <v>0.16200000000000001</v>
      </c>
    </row>
    <row r="73" spans="2:7" x14ac:dyDescent="0.25">
      <c r="B73" t="s">
        <v>37</v>
      </c>
    </row>
    <row r="74" spans="2:7" x14ac:dyDescent="0.25">
      <c r="B74" t="s">
        <v>25</v>
      </c>
      <c r="C74">
        <f>MDETERM(E74:F75)</f>
        <v>1.2000000000000002</v>
      </c>
      <c r="E74">
        <v>1</v>
      </c>
      <c r="F74">
        <v>0.6</v>
      </c>
    </row>
    <row r="75" spans="2:7" x14ac:dyDescent="0.25">
      <c r="E75">
        <v>1</v>
      </c>
      <c r="F75">
        <v>1.8</v>
      </c>
    </row>
    <row r="76" spans="2:7" x14ac:dyDescent="0.25">
      <c r="B76" t="s">
        <v>38</v>
      </c>
      <c r="C76">
        <f>MDETERM(E76:F77)</f>
        <v>4.6799999999999994E-2</v>
      </c>
      <c r="E76" s="2">
        <v>0.08</v>
      </c>
      <c r="F76">
        <v>0.6</v>
      </c>
    </row>
    <row r="77" spans="2:7" x14ac:dyDescent="0.25">
      <c r="E77" s="5">
        <v>0.16200000000000001</v>
      </c>
      <c r="F77">
        <v>1.8</v>
      </c>
    </row>
    <row r="78" spans="2:7" x14ac:dyDescent="0.25">
      <c r="B78" t="s">
        <v>39</v>
      </c>
      <c r="C78">
        <f>MDETERM(E78:F79)</f>
        <v>8.2000000000000003E-2</v>
      </c>
      <c r="E78">
        <v>1</v>
      </c>
      <c r="F78" s="2">
        <v>0.08</v>
      </c>
    </row>
    <row r="79" spans="2:7" x14ac:dyDescent="0.25">
      <c r="E79">
        <v>1</v>
      </c>
      <c r="F79" s="5">
        <v>0.16200000000000001</v>
      </c>
    </row>
    <row r="80" spans="2:7" x14ac:dyDescent="0.25">
      <c r="B80" t="s">
        <v>40</v>
      </c>
      <c r="C80">
        <f>C76/C74</f>
        <v>3.8999999999999993E-2</v>
      </c>
    </row>
    <row r="81" spans="2:4" x14ac:dyDescent="0.25">
      <c r="B81" t="s">
        <v>41</v>
      </c>
      <c r="D81">
        <f>C78/C74</f>
        <v>6.8333333333333329E-2</v>
      </c>
    </row>
    <row r="82" spans="2:4" x14ac:dyDescent="0.25">
      <c r="B82" t="s">
        <v>42</v>
      </c>
      <c r="C82">
        <f>D81+C80</f>
        <v>0.10733333333333332</v>
      </c>
    </row>
    <row r="83" spans="2:4" x14ac:dyDescent="0.25">
      <c r="B83" s="8">
        <f>C82/C80</f>
        <v>2.7521367521367521</v>
      </c>
    </row>
    <row r="100" spans="3:5" x14ac:dyDescent="0.25">
      <c r="C100" t="s">
        <v>43</v>
      </c>
      <c r="E100">
        <v>340</v>
      </c>
    </row>
    <row r="101" spans="3:5" x14ac:dyDescent="0.25">
      <c r="C101" t="s">
        <v>44</v>
      </c>
      <c r="E101">
        <v>7</v>
      </c>
    </row>
    <row r="102" spans="3:5" x14ac:dyDescent="0.25">
      <c r="C102" t="s">
        <v>45</v>
      </c>
      <c r="E102">
        <v>2</v>
      </c>
    </row>
    <row r="103" spans="3:5" x14ac:dyDescent="0.25">
      <c r="C103" t="s">
        <v>40</v>
      </c>
      <c r="E103" s="2">
        <v>0.06</v>
      </c>
    </row>
    <row r="104" spans="3:5" x14ac:dyDescent="0.25">
      <c r="C104" t="s">
        <v>46</v>
      </c>
      <c r="E104">
        <v>360</v>
      </c>
    </row>
    <row r="105" spans="3:5" x14ac:dyDescent="0.25">
      <c r="C105" t="s">
        <v>47</v>
      </c>
      <c r="E105">
        <f>E101*(1+E103*E102/12)</f>
        <v>7.07</v>
      </c>
    </row>
    <row r="106" spans="3:5" x14ac:dyDescent="0.25">
      <c r="C106" t="s">
        <v>48</v>
      </c>
      <c r="E106">
        <f>MAX(0,E104-E100)</f>
        <v>20</v>
      </c>
    </row>
    <row r="107" spans="3:5" x14ac:dyDescent="0.25">
      <c r="C107" t="s">
        <v>49</v>
      </c>
      <c r="E107" s="9">
        <f>E106-E105</f>
        <v>12.93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2022-12-20T14:55:08Z</dcterms:created>
  <dcterms:modified xsi:type="dcterms:W3CDTF">2022-12-20T15:30:48Z</dcterms:modified>
</cp:coreProperties>
</file>