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ShaRinGan\FinMath\"/>
    </mc:Choice>
  </mc:AlternateContent>
  <xr:revisionPtr revIDLastSave="0" documentId="8_{520471FE-2877-4EB2-9B45-EBDF2ECA25CB}" xr6:coauthVersionLast="47" xr6:coauthVersionMax="47" xr10:uidLastSave="{00000000-0000-0000-0000-000000000000}"/>
  <bookViews>
    <workbookView xWindow="-120" yWindow="-120" windowWidth="29040" windowHeight="15840" xr2:uid="{9A572E9A-4B3E-440A-B92D-1B294F24EB5B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2" i="1" l="1"/>
  <c r="G113" i="1" s="1"/>
  <c r="G111" i="1"/>
  <c r="F90" i="1"/>
  <c r="F89" i="1"/>
  <c r="F88" i="1"/>
  <c r="E69" i="1"/>
  <c r="L60" i="1" a="1"/>
  <c r="L60" i="1" s="1"/>
  <c r="F40" i="1"/>
  <c r="F39" i="1"/>
  <c r="F42" i="1" s="1"/>
  <c r="G20" i="1"/>
  <c r="D20" i="1"/>
  <c r="E65" i="1" l="1" a="1"/>
  <c r="E65" i="1" s="1"/>
  <c r="E64" i="1" a="1"/>
  <c r="E64" i="1" s="1"/>
  <c r="E66" i="1" a="1"/>
  <c r="E66" i="1" s="1"/>
  <c r="E68" i="1" l="1"/>
  <c r="E67" i="1"/>
  <c r="H66" i="1" l="1" a="1"/>
  <c r="H67" i="1" l="1"/>
  <c r="H66" i="1"/>
  <c r="H65" i="1" s="1" a="1"/>
  <c r="H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<sst xmlns="http://schemas.openxmlformats.org/spreadsheetml/2006/main" count="42" uniqueCount="40">
  <si>
    <t>N=</t>
  </si>
  <si>
    <t>c=</t>
  </si>
  <si>
    <t>n=</t>
  </si>
  <si>
    <t>r=</t>
  </si>
  <si>
    <t>P1=</t>
  </si>
  <si>
    <t>P=</t>
  </si>
  <si>
    <t>muA=</t>
  </si>
  <si>
    <t>muB=</t>
  </si>
  <si>
    <t>xA=</t>
  </si>
  <si>
    <t>xB=</t>
  </si>
  <si>
    <t>mu=</t>
  </si>
  <si>
    <t>muf=</t>
  </si>
  <si>
    <t>mu2=</t>
  </si>
  <si>
    <t>A23=</t>
  </si>
  <si>
    <t>A^-1=</t>
  </si>
  <si>
    <t>mu3=</t>
  </si>
  <si>
    <t>sigma0=</t>
  </si>
  <si>
    <t>I^T=</t>
  </si>
  <si>
    <t>I=</t>
  </si>
  <si>
    <t>alpha=</t>
  </si>
  <si>
    <t>betta=</t>
  </si>
  <si>
    <t>Xf=</t>
  </si>
  <si>
    <t>gamma=</t>
  </si>
  <si>
    <t>X0=</t>
  </si>
  <si>
    <t>delta=</t>
  </si>
  <si>
    <t>d^2=</t>
  </si>
  <si>
    <t>mu0=</t>
  </si>
  <si>
    <t>mu_f=</t>
  </si>
  <si>
    <t>mu_m1=</t>
  </si>
  <si>
    <t>betta_A=</t>
  </si>
  <si>
    <t>mu_m2=</t>
  </si>
  <si>
    <t>mu1=</t>
  </si>
  <si>
    <t>ответ</t>
  </si>
  <si>
    <t>K=</t>
  </si>
  <si>
    <t>p=</t>
  </si>
  <si>
    <t>T=</t>
  </si>
  <si>
    <t>S_T=</t>
  </si>
  <si>
    <t>FV( p)=</t>
  </si>
  <si>
    <t>P_T=max(0;K-S_T)=</t>
  </si>
  <si>
    <t>R=P_T-FV( p)=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</si>
</sst>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0.00000"/>
    <numFmt numFmtId="169" formatCode="0.000%"/>
    <numFmt numFmtId="170" formatCode="0.000"/>
    <numFmt numFmtId="171" formatCode="0.00000%"/>
    <numFmt numFmtId="172" formatCode="0.0000%"/>
    <numFmt numFmtId="173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168" fontId="0" fillId="2" borderId="0" xfId="0" applyNumberFormat="1" applyFill="1"/>
    <xf numFmtId="168" fontId="0" fillId="0" borderId="0" xfId="0" applyNumberFormat="1"/>
    <xf numFmtId="0" fontId="0" fillId="2" borderId="0" xfId="0" applyFill="1"/>
    <xf numFmtId="169" fontId="0" fillId="2" borderId="0" xfId="1" applyNumberFormat="1" applyFont="1" applyFill="1"/>
    <xf numFmtId="10" fontId="0" fillId="0" borderId="0" xfId="0" applyNumberFormat="1"/>
    <xf numFmtId="170" fontId="0" fillId="2" borderId="0" xfId="0" applyNumberFormat="1" applyFill="1"/>
    <xf numFmtId="171" fontId="0" fillId="2" borderId="0" xfId="1" applyNumberFormat="1" applyFont="1" applyFill="1"/>
    <xf numFmtId="172" fontId="0" fillId="2" borderId="0" xfId="0" applyNumberFormat="1" applyFill="1"/>
    <xf numFmtId="173" fontId="0" fillId="2" borderId="0" xfId="0" applyNumberForma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228600</xdr:colOff>
      <xdr:row>13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806FC54-07B9-4115-81F0-352243BFC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506575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23</xdr:col>
      <xdr:colOff>485775</xdr:colOff>
      <xdr:row>33</xdr:row>
      <xdr:rowOff>161925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5E7C37A-1F3D-4602-ADA5-51E584846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14154150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23</xdr:col>
      <xdr:colOff>523875</xdr:colOff>
      <xdr:row>57</xdr:row>
      <xdr:rowOff>19050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D83ADD5-964C-4F01-8197-40CE523F0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4192250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23</xdr:col>
      <xdr:colOff>476250</xdr:colOff>
      <xdr:row>80</xdr:row>
      <xdr:rowOff>114300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3DEE9A4-BE19-493B-961B-4B06DAC3D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41446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91</xdr:row>
      <xdr:rowOff>142875</xdr:rowOff>
    </xdr:from>
    <xdr:to>
      <xdr:col>24</xdr:col>
      <xdr:colOff>9525</xdr:colOff>
      <xdr:row>102</xdr:row>
      <xdr:rowOff>180975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1957D9D-0973-4D00-9FBF-6306DE1F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7478375"/>
          <a:ext cx="14163675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B078-3783-41D7-9925-D3D35B5C10E6}">
  <dimension ref="C16:M113"/>
  <sheetViews>
    <sheetView tabSelected="1" topLeftCell="A79" workbookViewId="0">
      <selection activeCell="E106" sqref="E106:G113"/>
    </sheetView>
  </sheetViews>
  <sheetFormatPr defaultRowHeight="15" x14ac:dyDescent="0.25"/>
  <cols>
    <col min="4" max="4" width="10.5703125" bestFit="1" customWidth="1"/>
    <col min="5" max="5" width="10.140625" bestFit="1" customWidth="1"/>
    <col min="7" max="7" width="10.5703125" bestFit="1" customWidth="1"/>
  </cols>
  <sheetData>
    <row r="16" spans="3:4" x14ac:dyDescent="0.25">
      <c r="C16" t="s">
        <v>0</v>
      </c>
      <c r="D16">
        <v>3100</v>
      </c>
    </row>
    <row r="17" spans="3:7" x14ac:dyDescent="0.25">
      <c r="C17" t="s">
        <v>1</v>
      </c>
      <c r="D17" s="1">
        <v>0.14000000000000001</v>
      </c>
    </row>
    <row r="18" spans="3:7" x14ac:dyDescent="0.25">
      <c r="C18" t="s">
        <v>2</v>
      </c>
      <c r="D18">
        <v>6</v>
      </c>
    </row>
    <row r="19" spans="3:7" x14ac:dyDescent="0.25">
      <c r="C19" t="s">
        <v>3</v>
      </c>
      <c r="D19" s="1">
        <v>0.1</v>
      </c>
    </row>
    <row r="20" spans="3:7" x14ac:dyDescent="0.25">
      <c r="C20" t="s">
        <v>4</v>
      </c>
      <c r="D20" s="2">
        <f>D17*D16*(1-(1+D19)^-D18)/D19+D16/(1+D19)^D18</f>
        <v>3640.0523267333165</v>
      </c>
      <c r="F20" t="s">
        <v>5</v>
      </c>
      <c r="G20" s="3">
        <f>D17*D16*((1-(1+D19)^-D18)/D19)+D16/((1+D19)^D18)</f>
        <v>3640.052326733316</v>
      </c>
    </row>
    <row r="37" spans="5:6" x14ac:dyDescent="0.25">
      <c r="E37" t="s">
        <v>6</v>
      </c>
      <c r="F37" s="1">
        <v>0.27</v>
      </c>
    </row>
    <row r="38" spans="5:6" x14ac:dyDescent="0.25">
      <c r="E38" t="s">
        <v>7</v>
      </c>
      <c r="F38" s="1">
        <v>0.18</v>
      </c>
    </row>
    <row r="39" spans="5:6" x14ac:dyDescent="0.25">
      <c r="E39" t="s">
        <v>8</v>
      </c>
      <c r="F39">
        <f>2/9</f>
        <v>0.22222222222222221</v>
      </c>
    </row>
    <row r="40" spans="5:6" x14ac:dyDescent="0.25">
      <c r="E40" t="s">
        <v>9</v>
      </c>
      <c r="F40">
        <f>7/9</f>
        <v>0.77777777777777779</v>
      </c>
    </row>
    <row r="41" spans="5:6" x14ac:dyDescent="0.25">
      <c r="F41" s="4"/>
    </row>
    <row r="42" spans="5:6" x14ac:dyDescent="0.25">
      <c r="E42" t="s">
        <v>10</v>
      </c>
      <c r="F42" s="5">
        <f>SUMPRODUCT(F37:F38,F39:F40)</f>
        <v>0.19999999999999998</v>
      </c>
    </row>
    <row r="60" spans="4:13" x14ac:dyDescent="0.25">
      <c r="D60" t="s">
        <v>11</v>
      </c>
      <c r="E60" s="6">
        <v>0.08</v>
      </c>
      <c r="H60">
        <v>0.16</v>
      </c>
      <c r="I60">
        <v>-0.14000000000000001</v>
      </c>
      <c r="L60" cm="1">
        <f t="array" ref="L60:M61">MINVERSE(H60:I61)</f>
        <v>15.000000000000005</v>
      </c>
      <c r="M60">
        <v>10.000000000000005</v>
      </c>
    </row>
    <row r="61" spans="4:13" x14ac:dyDescent="0.25">
      <c r="D61" t="s">
        <v>12</v>
      </c>
      <c r="E61" s="1">
        <v>7.0000000000000007E-2</v>
      </c>
      <c r="G61" t="s">
        <v>13</v>
      </c>
      <c r="H61">
        <v>-0.14000000000000001</v>
      </c>
      <c r="I61">
        <v>0.21</v>
      </c>
      <c r="K61" t="s">
        <v>14</v>
      </c>
      <c r="L61">
        <v>10.000000000000005</v>
      </c>
      <c r="M61">
        <v>11.428571428571432</v>
      </c>
    </row>
    <row r="62" spans="4:13" x14ac:dyDescent="0.25">
      <c r="D62" t="s">
        <v>15</v>
      </c>
      <c r="E62" s="1">
        <v>0.2</v>
      </c>
    </row>
    <row r="63" spans="4:13" x14ac:dyDescent="0.25">
      <c r="D63" t="s">
        <v>16</v>
      </c>
      <c r="E63" s="1">
        <v>0.15</v>
      </c>
      <c r="G63" t="s">
        <v>17</v>
      </c>
      <c r="H63">
        <v>1</v>
      </c>
      <c r="I63">
        <v>1</v>
      </c>
      <c r="J63" t="s">
        <v>18</v>
      </c>
      <c r="K63">
        <v>1</v>
      </c>
    </row>
    <row r="64" spans="4:13" x14ac:dyDescent="0.25">
      <c r="D64" t="s">
        <v>19</v>
      </c>
      <c r="E64" cm="1">
        <f t="array" ref="E64">MMULT(H63:I63,MMULT(_xlfn.ANCHORARRAY(L60),K63:K64))</f>
        <v>46.428571428571445</v>
      </c>
      <c r="K64">
        <v>1</v>
      </c>
    </row>
    <row r="65" spans="4:8" x14ac:dyDescent="0.25">
      <c r="D65" t="s">
        <v>20</v>
      </c>
      <c r="E65" cm="1">
        <f t="array" ref="E65">MMULT(H63:I63,MMULT(_xlfn.ANCHORARRAY(L60),E61:E62))</f>
        <v>6.0357142857142883</v>
      </c>
      <c r="G65" t="s">
        <v>21</v>
      </c>
      <c r="H65" s="7">
        <f t="array" ref="H65">1-MMULT(H63:I63,H66:H67)</f>
        <v>7.6167554935082871E-2</v>
      </c>
    </row>
    <row r="66" spans="4:8" x14ac:dyDescent="0.25">
      <c r="D66" t="s">
        <v>22</v>
      </c>
      <c r="E66" cm="1">
        <f t="array" ref="E66">MMULT(TRANSPOSE(E61:E62),MMULT(_xlfn.ANCHORARRAY(L60),E61:E62))</f>
        <v>0.81064285714285744</v>
      </c>
      <c r="G66" t="s">
        <v>23</v>
      </c>
      <c r="H66" s="7">
        <f t="array" ref="H66:H67">E63/SQRT(E68)*MMULT(L60:M61,E61:E62-E60*K63:K64)</f>
        <v>0.4178565213062857</v>
      </c>
    </row>
    <row r="67" spans="4:8" x14ac:dyDescent="0.25">
      <c r="D67" t="s">
        <v>24</v>
      </c>
      <c r="E67">
        <f>E64*E66-E65^2</f>
        <v>1.2071428571428555</v>
      </c>
      <c r="H67" s="7">
        <v>0.50597592375863143</v>
      </c>
    </row>
    <row r="68" spans="4:8" x14ac:dyDescent="0.25">
      <c r="D68" t="s">
        <v>25</v>
      </c>
      <c r="E68">
        <f>E64*E60^2-2*E65*E60+E66</f>
        <v>0.14207142857142852</v>
      </c>
    </row>
    <row r="69" spans="4:8" x14ac:dyDescent="0.25">
      <c r="D69" t="s">
        <v>26</v>
      </c>
      <c r="E69" s="8">
        <f>E63*SQRT(E68)+E60</f>
        <v>0.13653854563797288</v>
      </c>
    </row>
    <row r="83" spans="5:6" x14ac:dyDescent="0.25">
      <c r="E83" t="s">
        <v>27</v>
      </c>
      <c r="F83" s="6">
        <v>0.08</v>
      </c>
    </row>
    <row r="84" spans="5:6" x14ac:dyDescent="0.25">
      <c r="E84" t="s">
        <v>28</v>
      </c>
      <c r="F84" s="1">
        <v>0.15</v>
      </c>
    </row>
    <row r="85" spans="5:6" x14ac:dyDescent="0.25">
      <c r="E85" t="s">
        <v>29</v>
      </c>
      <c r="F85">
        <v>1.5</v>
      </c>
    </row>
    <row r="86" spans="5:6" x14ac:dyDescent="0.25">
      <c r="E86" t="s">
        <v>30</v>
      </c>
      <c r="F86" s="1">
        <v>0.2</v>
      </c>
    </row>
    <row r="88" spans="5:6" x14ac:dyDescent="0.25">
      <c r="E88" t="s">
        <v>31</v>
      </c>
      <c r="F88" s="6">
        <f>F83+F85*(F84-F83)</f>
        <v>0.185</v>
      </c>
    </row>
    <row r="89" spans="5:6" x14ac:dyDescent="0.25">
      <c r="E89" t="s">
        <v>12</v>
      </c>
      <c r="F89" s="6">
        <f>F83+F85*(F86-F83)</f>
        <v>0.26</v>
      </c>
    </row>
    <row r="90" spans="5:6" x14ac:dyDescent="0.25">
      <c r="E90" t="s">
        <v>32</v>
      </c>
      <c r="F90" s="9">
        <f>F89-F88</f>
        <v>7.5000000000000011E-2</v>
      </c>
    </row>
    <row r="106" spans="5:7" x14ac:dyDescent="0.25">
      <c r="E106" t="s">
        <v>33</v>
      </c>
      <c r="G106">
        <v>274</v>
      </c>
    </row>
    <row r="107" spans="5:7" x14ac:dyDescent="0.25">
      <c r="E107" t="s">
        <v>34</v>
      </c>
      <c r="G107">
        <v>7</v>
      </c>
    </row>
    <row r="108" spans="5:7" x14ac:dyDescent="0.25">
      <c r="E108" t="s">
        <v>35</v>
      </c>
      <c r="G108">
        <v>6</v>
      </c>
    </row>
    <row r="109" spans="5:7" x14ac:dyDescent="0.25">
      <c r="E109" t="s">
        <v>27</v>
      </c>
      <c r="G109" s="1">
        <v>0.08</v>
      </c>
    </row>
    <row r="110" spans="5:7" x14ac:dyDescent="0.25">
      <c r="E110" t="s">
        <v>36</v>
      </c>
      <c r="G110">
        <v>280</v>
      </c>
    </row>
    <row r="111" spans="5:7" x14ac:dyDescent="0.25">
      <c r="E111" t="s">
        <v>37</v>
      </c>
      <c r="G111">
        <f>G107*(1+G109*G108/12)</f>
        <v>7.28</v>
      </c>
    </row>
    <row r="112" spans="5:7" x14ac:dyDescent="0.25">
      <c r="E112" t="s">
        <v>38</v>
      </c>
      <c r="G112">
        <f>MAX(0,G106-G110)</f>
        <v>0</v>
      </c>
    </row>
    <row r="113" spans="5:7" x14ac:dyDescent="0.25">
      <c r="E113" t="s">
        <v>39</v>
      </c>
      <c r="G113" s="10">
        <f>G112-G111</f>
        <v>-7.28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2022-12-20T14:04:28Z</dcterms:created>
  <dcterms:modified xsi:type="dcterms:W3CDTF">2022-12-20T14:31:01Z</dcterms:modified>
</cp:coreProperties>
</file>