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ShaRinGan\FinMath\"/>
    </mc:Choice>
  </mc:AlternateContent>
  <xr:revisionPtr revIDLastSave="0" documentId="13_ncr:1_{CCFF0BC2-6380-4A65-B897-72F304914F2C}" xr6:coauthVersionLast="47" xr6:coauthVersionMax="47" xr10:uidLastSave="{00000000-0000-0000-0000-000000000000}"/>
  <bookViews>
    <workbookView xWindow="-120" yWindow="-120" windowWidth="29040" windowHeight="15840" xr2:uid="{107BCC7E-589D-47AB-8E28-BE32DA3486CD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8" i="2" l="1"/>
  <c r="K206" i="2"/>
  <c r="K209" i="2" s="1"/>
  <c r="H208" i="2"/>
  <c r="H206" i="2"/>
  <c r="H209" i="2" s="1"/>
  <c r="E208" i="2"/>
  <c r="E206" i="2"/>
  <c r="E209" i="2" s="1"/>
  <c r="B208" i="2"/>
  <c r="B209" i="2"/>
  <c r="B206" i="2"/>
  <c r="B191" i="2"/>
  <c r="B192" i="2"/>
  <c r="B174" i="2"/>
  <c r="B179" i="2" s="1"/>
  <c r="B165" i="2"/>
  <c r="E160" i="2" s="1"/>
  <c r="E165" i="2" s="1"/>
  <c r="E150" i="2"/>
  <c r="B145" i="2"/>
  <c r="B150" i="2" s="1"/>
  <c r="B137" i="2"/>
  <c r="H123" i="2"/>
  <c r="E123" i="2"/>
  <c r="B83" i="2"/>
  <c r="B86" i="2" s="1"/>
  <c r="B123" i="2"/>
  <c r="B108" i="2"/>
  <c r="B109" i="2" s="1"/>
  <c r="B95" i="2"/>
  <c r="B72" i="2"/>
  <c r="B73" i="2" s="1"/>
  <c r="E60" i="2"/>
  <c r="B60" i="2"/>
  <c r="E47" i="2"/>
  <c r="E48" i="2" s="1"/>
  <c r="B47" i="2"/>
  <c r="E35" i="2"/>
  <c r="B35" i="2"/>
  <c r="E18" i="2"/>
  <c r="B18" i="2"/>
  <c r="C152" i="2" l="1"/>
  <c r="H55" i="2"/>
</calcChain>
</file>

<file path=xl/sharedStrings.xml><?xml version="1.0" encoding="utf-8"?>
<sst xmlns="http://schemas.openxmlformats.org/spreadsheetml/2006/main" count="188" uniqueCount="37">
  <si>
    <t>S=</t>
  </si>
  <si>
    <t>n=</t>
  </si>
  <si>
    <t>A=</t>
  </si>
  <si>
    <t>m=</t>
  </si>
  <si>
    <t>p=</t>
  </si>
  <si>
    <t>i=</t>
  </si>
  <si>
    <t>R=</t>
  </si>
  <si>
    <t>1. Господин Копейкин проработал в фирме «Карманов и К 0» 10 лет. При выходе на пенсию руководство фирмы предложило ему вознаграждение в размере 15 000 долл., на что господин Копейкин высказал пожелание заменить ему это разовое поощрение ежемесячными выплатами по 150 долл. в течение 10-ти лет. Какой вариант выгоднее для господина Копейкина, а какой - для фирмы при следующих возможностях начисления процентов на рентные платежи: для Копейкина - пенсионный вклад с начислением процентов раз в году по ставке 6%, для фирмы – ежеквартально под ставку 10% годовых? (Ответ: Для пенсионера поток ежемесячных выплат по 150 долл. имеет современную величину 13 608 долл., а для фирмы - 11 390 долл. Отсюда понятно, что предлагаемый г-ном Копейкиным вариант выгоден для фирмы и невыгоден для него.)</t>
  </si>
  <si>
    <t>При равных выплатах фирма потратит в современном эквиваленте 11389,87 вместо 15000, а копейкин получит в современном эквиваленте 13 609 вместо 15 000. Следовательно для фирмы выгодно, для копейкина нет</t>
  </si>
  <si>
    <t>2. Каждое полугодие страховая компания принимает взнос 250 тыс. руб. в течение 3-х лет. Чему равна сумма, полученная страховой компанией по истечении срока договора, если обслуживающий компанию банк начисляет проценты из расчета 15% годовых: а) по полугодиям; б) ежеквартально? (Ответ: а) S ≈ 1811005 тыс. руб. б) S ≈1817437,49 тыс.руб.)</t>
  </si>
  <si>
    <t>3. Инвестор ежегодно вносит в банк на пополняемый счет 30 тыс. руб. Банк платит 10% годовых по ставке сложного процента. Какова будет сумма вклада через 5 лет, если инвестор вносит очередной вклад: а) в конце года; б) в начале года; (Ответ: а) 183,153 тыс. руб.; б) 201,468 тыс. руб.)</t>
  </si>
  <si>
    <t>S(пост)=</t>
  </si>
  <si>
    <t>S(пре)=</t>
  </si>
  <si>
    <t>4. Фонд создается в течение 12 лет с ежегодными взносами 120000 у.е. в конце года. На поступившие средства начисляется 4% годовых, если сумма не превышает 250 000 у.е. и 4,5% годовых, если сумма превышает 250 000 у.е. Чему будет равна величина фонда через 12 лет? (Ответ: S ≈ 1852933,06 у.е.)</t>
  </si>
  <si>
    <t>S(2)=</t>
  </si>
  <si>
    <t>S(12)=</t>
  </si>
  <si>
    <t>5. Пятилетний кредит в 600 тыс. руб., взятый под 10% годовых, погашается выплатами в конце каждого месяца. Найдите сумму, которую нужно платить каждый месяц по контракту. (Ответ: R ≈ 12621,35 руб.)</t>
  </si>
  <si>
    <t>R/p=</t>
  </si>
  <si>
    <t>R*p=</t>
  </si>
  <si>
    <t>6. Определите доходность инвестиций, выраженную в виде годовой ставки сложного процента, если первоначальное вложение составляет 3 млн руб., а ежегодные доходы (в конце каждого года) равны 300 тыс. руб. Период вложения n = 13 лет. (Ответ: i ≈ 0,07 (7%))</t>
  </si>
  <si>
    <t>P=</t>
  </si>
  <si>
    <t>7. Приведенная величина 12-летней ренты пренумерандо с непрерывным начислением процентов, процентной ставкой 5% равна 27 000 руб. Найдите наращенную сумму. (Ответ: 49197,21 руб.)</t>
  </si>
  <si>
    <t>8. Наращенная сумма 5-летней ренты постнумерандо с ежеквартальным начислением процентов, процентной ставкой 4,25% равна 50 000 руб. Найдите ее приведенную величину. (Ответ: 40473,36 руб.)</t>
  </si>
  <si>
    <t>S/A=</t>
  </si>
  <si>
    <t>Pi=</t>
  </si>
  <si>
    <t>S=P*(1+i)^n</t>
  </si>
  <si>
    <t>9. Для создания премиального фонда один раз в год производятся взносы в размере 15 000 руб. На вносимые средства начисляются проценты по ставке 12% годовых. Определите размер фонда через n = 7 лет в следующих ситуациях: а) поступление средств в конце года, ежеквартальное начисление процентов; б) поступление средств в конце квартала, начисление процентов 6 раз в году; в)ежемесячное поступление средств и ежеквартальное начисление процентов. (Ответ: а) 153924,77 руб.; б) 161351,47 руб.; в) 162590,29 руб.)</t>
  </si>
  <si>
    <t>10. Начало выплат квартальной ренты со сроком 7 лет, процентной ставкой 8,5% годовых, рентным платежом 24 000 руб. отложено на 3 года. Найдите современную величину отсроченной ренты. (99189,32)</t>
  </si>
  <si>
    <t>t=</t>
  </si>
  <si>
    <t>11. В течение 7-ми лет предполагается погасить долг в размере 400 000 у.е. равными выплатами в конце каждого года. На остаток долга начисляется 6% годовых. В каком случае годовые расходы на обслуживание долга возрастут больше и на сколько, если: а) будет предоставлена годовая отсрочка, проценты за этот период присоединяются к сумме долга; б) ставка годовых процентов
возрастет на 0,25%?(Ответ: а) R = 86225,75 у.е. б) R = 72292 у.е. Годовые расходы в первом случае вырастут на 13933,75 у.е. больше, чем во втором.)</t>
  </si>
  <si>
    <t>в1 больше на</t>
  </si>
  <si>
    <t>13. Замените единовременный платеж 345 тыс. руб. в момент времени t = 2 pсрочной рентой постнумерандо с параметрами R1; n1 = 5; p = 6. Процентная ставка постоянна и равна 15%.(Ответ: R1 = 73360,95 руб.)</t>
  </si>
  <si>
    <t>14. По вине пенсионного фонда семье в течение 3-х лет не доплачивали 625 руб. ежемесячно. Какую сумму должен выплатить фонд вместе с процентами (10% годовых)? (Ответ: 25943,24 руб.)</t>
  </si>
  <si>
    <t>12. Замените годовую ренту с параметрами R1 = 2; n1 = 2; r = 20% на p-срочную (месячную) ренту с n2 = 4; r = 20%.(Ответ: R2 = 1,0842)</t>
  </si>
  <si>
    <t>S=A*(1+i/m)^n*m</t>
  </si>
  <si>
    <t>n2=</t>
  </si>
  <si>
    <t>15. Какую сумму нужно положить в банк под 8% годовых женщине 42 лет, чтобы по достижению пенсионного возраста 55 лет в течение 25-ти лет в начале каждого месяца снимать по 15 000 руб., если проценты капитализируются: а) в конце года; б) в конце каждого полугодия; в) в конце каждого квартала; г) в конце каждого месяца? (Ответ: а) 790627,42 руб.; б)766734,66 руб.; в) 754636,77 руб.; г) 693898,07 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</si>
</sst>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₽&quot;_-;\-* #,##0.00\ &quot;₽&quot;_-;_-* &quot;-&quot;??\ &quot;₽&quot;_-;_-@_-"/>
    <numFmt numFmtId="164" formatCode="0.0%"/>
    <numFmt numFmtId="166" formatCode="0.000%"/>
    <numFmt numFmtId="170" formatCode="0.0000000%"/>
    <numFmt numFmtId="178" formatCode="0.000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44" fontId="0" fillId="0" borderId="0" xfId="1" applyFont="1"/>
    <xf numFmtId="0" fontId="0" fillId="0" borderId="0" xfId="0" applyAlignment="1">
      <alignment vertical="center" wrapText="1"/>
    </xf>
    <xf numFmtId="44" fontId="0" fillId="2" borderId="0" xfId="1" applyFont="1" applyFill="1"/>
    <xf numFmtId="0" fontId="0" fillId="2" borderId="0" xfId="0" applyFill="1" applyAlignment="1">
      <alignment horizontal="center" wrapText="1"/>
    </xf>
    <xf numFmtId="44" fontId="0" fillId="0" borderId="0" xfId="0" applyNumberFormat="1"/>
    <xf numFmtId="44" fontId="0" fillId="2" borderId="0" xfId="0" applyNumberFormat="1" applyFill="1"/>
    <xf numFmtId="44" fontId="0" fillId="0" borderId="0" xfId="1" applyFont="1" applyFill="1"/>
    <xf numFmtId="164" fontId="0" fillId="0" borderId="0" xfId="0" applyNumberFormat="1"/>
    <xf numFmtId="0" fontId="0" fillId="0" borderId="0" xfId="0" applyFill="1"/>
    <xf numFmtId="0" fontId="0" fillId="2" borderId="0" xfId="0" applyFill="1"/>
    <xf numFmtId="10" fontId="0" fillId="0" borderId="0" xfId="0" applyNumberFormat="1"/>
    <xf numFmtId="170" fontId="0" fillId="0" borderId="0" xfId="0" applyNumberFormat="1"/>
    <xf numFmtId="2" fontId="0" fillId="0" borderId="0" xfId="1" applyNumberFormat="1" applyFont="1" applyFill="1"/>
    <xf numFmtId="2" fontId="0" fillId="0" borderId="0" xfId="1" applyNumberFormat="1" applyFont="1"/>
    <xf numFmtId="1" fontId="0" fillId="0" borderId="0" xfId="0" applyNumberFormat="1"/>
    <xf numFmtId="166" fontId="0" fillId="2" borderId="0" xfId="1" applyNumberFormat="1" applyFont="1" applyFill="1"/>
    <xf numFmtId="1" fontId="0" fillId="0" borderId="0" xfId="1" applyNumberFormat="1" applyFont="1"/>
    <xf numFmtId="178" fontId="0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523875</xdr:colOff>
      <xdr:row>92</xdr:row>
      <xdr:rowOff>57150</xdr:rowOff>
    </xdr:from>
    <xdr:to>
      <xdr:col>10</xdr:col>
      <xdr:colOff>515011</xdr:colOff>
      <xdr:row>96</xdr:row>
      <xdr:rowOff>171572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6D0CA3B-39AE-4F46-8929-87A5BF416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4225" y="17392650"/>
          <a:ext cx="4734586" cy="876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7143-1E0B-45D6-8E57-7A2A9A024199}">
  <dimension ref="A1:K237"/>
  <sheetViews>
    <sheetView tabSelected="1" topLeftCell="A185" workbookViewId="0">
      <selection activeCell="N193" sqref="N193"/>
    </sheetView>
  </sheetViews>
  <sheetFormatPr defaultRowHeight="15" x14ac:dyDescent="0.25"/>
  <cols>
    <col min="2" max="2" width="16.42578125" customWidth="1"/>
    <col min="4" max="4" width="16.5703125" bestFit="1" customWidth="1"/>
    <col min="5" max="5" width="14.5703125" bestFit="1" customWidth="1"/>
    <col min="7" max="8" width="14.5703125" bestFit="1" customWidth="1"/>
    <col min="11" max="11" width="14.5703125" bestFit="1" customWidth="1"/>
  </cols>
  <sheetData>
    <row r="1" spans="1:11" ht="15" customHeight="1" x14ac:dyDescent="0.25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t="s">
        <v>1</v>
      </c>
      <c r="B13">
        <v>10</v>
      </c>
      <c r="D13" t="s">
        <v>1</v>
      </c>
      <c r="E13">
        <v>10</v>
      </c>
    </row>
    <row r="14" spans="1:11" x14ac:dyDescent="0.25">
      <c r="A14" t="s">
        <v>3</v>
      </c>
      <c r="B14">
        <v>1</v>
      </c>
      <c r="D14" t="s">
        <v>3</v>
      </c>
      <c r="E14">
        <v>4</v>
      </c>
    </row>
    <row r="15" spans="1:11" x14ac:dyDescent="0.25">
      <c r="A15" t="s">
        <v>4</v>
      </c>
      <c r="B15">
        <v>12</v>
      </c>
      <c r="D15" t="s">
        <v>4</v>
      </c>
      <c r="E15">
        <v>12</v>
      </c>
    </row>
    <row r="16" spans="1:11" x14ac:dyDescent="0.25">
      <c r="A16" t="s">
        <v>5</v>
      </c>
      <c r="B16" s="1">
        <v>0.06</v>
      </c>
      <c r="D16" t="s">
        <v>5</v>
      </c>
      <c r="E16" s="1">
        <v>0.1</v>
      </c>
      <c r="H16" s="1"/>
      <c r="K16" s="1"/>
    </row>
    <row r="17" spans="1:11" x14ac:dyDescent="0.25">
      <c r="A17" t="s">
        <v>6</v>
      </c>
      <c r="B17" s="5">
        <v>150</v>
      </c>
      <c r="D17" t="s">
        <v>6</v>
      </c>
      <c r="E17" s="5">
        <v>150</v>
      </c>
      <c r="H17" s="5"/>
      <c r="K17" s="5"/>
    </row>
    <row r="18" spans="1:11" x14ac:dyDescent="0.25">
      <c r="A18" t="s">
        <v>2</v>
      </c>
      <c r="B18" s="5">
        <f>B17*((1-(1+B16/B14)^-(B14*B13))/((1+B16/B14)^(B14/B15)-1))</f>
        <v>13608.648245868588</v>
      </c>
      <c r="D18" t="s">
        <v>2</v>
      </c>
      <c r="E18" s="5">
        <f>E17*((1-(1+E16/E14)^-(E14*E13))/((1+E16/E14)^(E14/E15)-1))</f>
        <v>11389.867641467768</v>
      </c>
      <c r="H18" s="5"/>
      <c r="K18" s="5"/>
    </row>
    <row r="19" spans="1:11" ht="15" customHeight="1" x14ac:dyDescent="0.25">
      <c r="A19" s="8" t="s">
        <v>8</v>
      </c>
      <c r="B19" s="8"/>
      <c r="C19" s="8"/>
      <c r="D19" s="8"/>
      <c r="E19" s="8"/>
      <c r="F19" s="3"/>
    </row>
    <row r="20" spans="1:11" x14ac:dyDescent="0.25">
      <c r="A20" s="8"/>
      <c r="B20" s="8"/>
      <c r="C20" s="8"/>
      <c r="D20" s="8"/>
      <c r="E20" s="8"/>
      <c r="F20" s="3"/>
    </row>
    <row r="21" spans="1:11" x14ac:dyDescent="0.25">
      <c r="A21" s="8"/>
      <c r="B21" s="8"/>
      <c r="C21" s="8"/>
      <c r="D21" s="8"/>
      <c r="E21" s="8"/>
      <c r="F21" s="3"/>
    </row>
    <row r="22" spans="1:11" x14ac:dyDescent="0.25">
      <c r="A22" s="8"/>
      <c r="B22" s="8"/>
      <c r="C22" s="8"/>
      <c r="D22" s="8"/>
      <c r="E22" s="8"/>
    </row>
    <row r="23" spans="1:11" x14ac:dyDescent="0.25">
      <c r="A23" s="8"/>
      <c r="B23" s="8"/>
      <c r="C23" s="8"/>
      <c r="D23" s="8"/>
      <c r="E23" s="8"/>
    </row>
    <row r="25" spans="1:11" x14ac:dyDescent="0.25">
      <c r="A25" s="2" t="s">
        <v>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30" spans="1:11" x14ac:dyDescent="0.25">
      <c r="A30" t="s">
        <v>1</v>
      </c>
      <c r="B30">
        <v>3</v>
      </c>
      <c r="D30" t="s">
        <v>1</v>
      </c>
      <c r="E30">
        <v>3</v>
      </c>
    </row>
    <row r="31" spans="1:11" x14ac:dyDescent="0.25">
      <c r="A31" t="s">
        <v>3</v>
      </c>
      <c r="B31">
        <v>2</v>
      </c>
      <c r="D31" t="s">
        <v>3</v>
      </c>
      <c r="E31">
        <v>4</v>
      </c>
    </row>
    <row r="32" spans="1:11" x14ac:dyDescent="0.25">
      <c r="A32" t="s">
        <v>4</v>
      </c>
      <c r="B32">
        <v>2</v>
      </c>
      <c r="D32" t="s">
        <v>4</v>
      </c>
      <c r="E32">
        <v>2</v>
      </c>
    </row>
    <row r="33" spans="1:11" x14ac:dyDescent="0.25">
      <c r="A33" t="s">
        <v>5</v>
      </c>
      <c r="B33" s="1">
        <v>0.15</v>
      </c>
      <c r="D33" t="s">
        <v>5</v>
      </c>
      <c r="E33" s="1">
        <v>0.15</v>
      </c>
    </row>
    <row r="34" spans="1:11" x14ac:dyDescent="0.25">
      <c r="A34" t="s">
        <v>6</v>
      </c>
      <c r="B34" s="5">
        <v>500000</v>
      </c>
      <c r="D34" t="s">
        <v>6</v>
      </c>
      <c r="E34" s="5">
        <v>500000</v>
      </c>
    </row>
    <row r="35" spans="1:11" x14ac:dyDescent="0.25">
      <c r="A35" t="s">
        <v>0</v>
      </c>
      <c r="B35" s="7">
        <f>B34*(((1+B33/B31)^(B31*B30)-1)/(B32*((1+B33/B31)^(B31/B32)-1)))</f>
        <v>1811005.0854492188</v>
      </c>
      <c r="D35" t="s">
        <v>0</v>
      </c>
      <c r="E35" s="7">
        <f>E34*(((1+E33/E31)^(E31*E30)-1)/(E32*((1+E33/E31)^(E31/E32)-1)))</f>
        <v>1817437.48506331</v>
      </c>
    </row>
    <row r="37" spans="1:11" x14ac:dyDescent="0.25">
      <c r="A37" s="2" t="s">
        <v>10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2" spans="1:11" x14ac:dyDescent="0.25">
      <c r="A42" t="s">
        <v>1</v>
      </c>
      <c r="B42">
        <v>5</v>
      </c>
      <c r="D42" t="s">
        <v>1</v>
      </c>
      <c r="E42">
        <v>5</v>
      </c>
    </row>
    <row r="43" spans="1:11" x14ac:dyDescent="0.25">
      <c r="A43" t="s">
        <v>3</v>
      </c>
      <c r="B43">
        <v>1</v>
      </c>
      <c r="D43" t="s">
        <v>3</v>
      </c>
      <c r="E43">
        <v>1</v>
      </c>
    </row>
    <row r="44" spans="1:11" x14ac:dyDescent="0.25">
      <c r="A44" t="s">
        <v>4</v>
      </c>
      <c r="B44">
        <v>1</v>
      </c>
      <c r="D44" t="s">
        <v>4</v>
      </c>
      <c r="E44">
        <v>1</v>
      </c>
    </row>
    <row r="45" spans="1:11" x14ac:dyDescent="0.25">
      <c r="A45" t="s">
        <v>5</v>
      </c>
      <c r="B45" s="1">
        <v>0.1</v>
      </c>
      <c r="D45" t="s">
        <v>5</v>
      </c>
      <c r="E45" s="1">
        <v>0.1</v>
      </c>
    </row>
    <row r="46" spans="1:11" x14ac:dyDescent="0.25">
      <c r="A46" t="s">
        <v>6</v>
      </c>
      <c r="B46" s="5">
        <v>30000</v>
      </c>
      <c r="D46" t="s">
        <v>6</v>
      </c>
      <c r="E46" s="5">
        <v>30000</v>
      </c>
    </row>
    <row r="47" spans="1:11" x14ac:dyDescent="0.25">
      <c r="A47" t="s">
        <v>0</v>
      </c>
      <c r="B47" s="7">
        <f>B46*(((1+B45/B43)^(B43*B42)-1)/(B44*((1+B45/B43)^(B43/B44)-1)))</f>
        <v>183153</v>
      </c>
      <c r="D47" t="s">
        <v>11</v>
      </c>
      <c r="E47" s="11">
        <f>E46*(((1+E45/E43)^(E43*E42)-1)/(E44*((1+E45/E43)^(E43/E44)-1)))</f>
        <v>183153</v>
      </c>
    </row>
    <row r="48" spans="1:11" x14ac:dyDescent="0.25">
      <c r="D48" t="s">
        <v>12</v>
      </c>
      <c r="E48" s="10">
        <f>E47*(1+(E45/E43)^(E43/E44))</f>
        <v>201468.30000000002</v>
      </c>
    </row>
    <row r="50" spans="1:11" x14ac:dyDescent="0.25">
      <c r="A50" s="2" t="s">
        <v>13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5" spans="1:11" x14ac:dyDescent="0.25">
      <c r="A55" t="s">
        <v>1</v>
      </c>
      <c r="B55">
        <v>3</v>
      </c>
      <c r="D55" t="s">
        <v>1</v>
      </c>
      <c r="E55">
        <v>9</v>
      </c>
      <c r="G55" t="s">
        <v>0</v>
      </c>
      <c r="H55" s="10">
        <f>B60*(1+E58)^E55+E60</f>
        <v>1852933.0586094027</v>
      </c>
    </row>
    <row r="56" spans="1:11" x14ac:dyDescent="0.25">
      <c r="A56" t="s">
        <v>3</v>
      </c>
      <c r="B56">
        <v>1</v>
      </c>
      <c r="D56" t="s">
        <v>3</v>
      </c>
      <c r="E56">
        <v>1</v>
      </c>
    </row>
    <row r="57" spans="1:11" x14ac:dyDescent="0.25">
      <c r="A57" t="s">
        <v>4</v>
      </c>
      <c r="B57">
        <v>1</v>
      </c>
      <c r="D57" t="s">
        <v>4</v>
      </c>
      <c r="E57">
        <v>1</v>
      </c>
    </row>
    <row r="58" spans="1:11" x14ac:dyDescent="0.25">
      <c r="A58" t="s">
        <v>5</v>
      </c>
      <c r="B58" s="1">
        <v>0.04</v>
      </c>
      <c r="D58" t="s">
        <v>5</v>
      </c>
      <c r="E58" s="12">
        <v>4.4999999999999998E-2</v>
      </c>
    </row>
    <row r="59" spans="1:11" x14ac:dyDescent="0.25">
      <c r="A59" t="s">
        <v>6</v>
      </c>
      <c r="B59" s="5">
        <v>120000</v>
      </c>
      <c r="D59" t="s">
        <v>6</v>
      </c>
      <c r="E59" s="5">
        <v>120000</v>
      </c>
    </row>
    <row r="60" spans="1:11" x14ac:dyDescent="0.25">
      <c r="A60" t="s">
        <v>14</v>
      </c>
      <c r="B60" s="11">
        <f>B59*(((1+B58/B56)^(B56*B55)-1)/(B57*((1+B58/B56)^(B56/B57)-1)))</f>
        <v>374591.99999999994</v>
      </c>
      <c r="C60" s="13"/>
      <c r="D60" s="13" t="s">
        <v>15</v>
      </c>
      <c r="E60" s="11">
        <f>E59*(((1+E58/E56)^(E56*E55)-1)/(E57*((1+E58/E56)^(E56/E57)-1)))</f>
        <v>1296253.7077713464</v>
      </c>
    </row>
    <row r="62" spans="1:11" x14ac:dyDescent="0.25">
      <c r="A62" s="2" t="s">
        <v>16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7" spans="1:11" x14ac:dyDescent="0.25">
      <c r="A67" t="s">
        <v>2</v>
      </c>
      <c r="B67">
        <v>600000</v>
      </c>
    </row>
    <row r="68" spans="1:11" x14ac:dyDescent="0.25">
      <c r="A68" t="s">
        <v>5</v>
      </c>
      <c r="B68" s="1">
        <v>0.1</v>
      </c>
    </row>
    <row r="69" spans="1:11" x14ac:dyDescent="0.25">
      <c r="A69" t="s">
        <v>4</v>
      </c>
      <c r="B69">
        <v>12</v>
      </c>
    </row>
    <row r="70" spans="1:11" x14ac:dyDescent="0.25">
      <c r="A70" t="s">
        <v>3</v>
      </c>
      <c r="B70">
        <v>1</v>
      </c>
      <c r="E70" s="1"/>
    </row>
    <row r="71" spans="1:11" x14ac:dyDescent="0.25">
      <c r="A71" t="s">
        <v>1</v>
      </c>
      <c r="B71">
        <v>5</v>
      </c>
      <c r="E71" s="5"/>
    </row>
    <row r="72" spans="1:11" x14ac:dyDescent="0.25">
      <c r="A72" t="s">
        <v>18</v>
      </c>
      <c r="B72">
        <f>B67*(B69*((1+B68/B70)^(B70/B69)-1))/(1-(1+B68/B70)^-(B71*B70))</f>
        <v>151456.18727868062</v>
      </c>
      <c r="E72" s="5"/>
    </row>
    <row r="73" spans="1:11" x14ac:dyDescent="0.25">
      <c r="A73" t="s">
        <v>6</v>
      </c>
      <c r="B73" s="14">
        <f>B72/B69</f>
        <v>12621.348939890051</v>
      </c>
    </row>
    <row r="75" spans="1:11" x14ac:dyDescent="0.25">
      <c r="A75" s="4" t="s">
        <v>19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80" spans="1:11" x14ac:dyDescent="0.25">
      <c r="A80" t="s">
        <v>1</v>
      </c>
      <c r="B80">
        <v>13</v>
      </c>
    </row>
    <row r="81" spans="1:11" x14ac:dyDescent="0.25">
      <c r="A81" t="s">
        <v>20</v>
      </c>
      <c r="B81">
        <v>3000000</v>
      </c>
    </row>
    <row r="82" spans="1:11" x14ac:dyDescent="0.25">
      <c r="A82" t="s">
        <v>24</v>
      </c>
      <c r="B82">
        <v>300000</v>
      </c>
    </row>
    <row r="83" spans="1:11" x14ac:dyDescent="0.25">
      <c r="A83" t="s">
        <v>0</v>
      </c>
      <c r="B83" s="19">
        <f>B82*B80+B81</f>
        <v>6900000</v>
      </c>
      <c r="E83" s="16"/>
    </row>
    <row r="84" spans="1:11" x14ac:dyDescent="0.25">
      <c r="B84" s="5"/>
      <c r="E84" s="5"/>
    </row>
    <row r="85" spans="1:11" x14ac:dyDescent="0.25">
      <c r="A85" t="s">
        <v>25</v>
      </c>
      <c r="B85" s="5"/>
      <c r="E85" s="5"/>
    </row>
    <row r="86" spans="1:11" x14ac:dyDescent="0.25">
      <c r="A86" t="s">
        <v>5</v>
      </c>
      <c r="B86" s="20">
        <f>(B83/B81)^(1/B80)-1</f>
        <v>6.6166955910818004E-2</v>
      </c>
      <c r="E86" s="5"/>
    </row>
    <row r="88" spans="1:11" x14ac:dyDescent="0.25">
      <c r="A88" s="2" t="s">
        <v>21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25">
      <c r="A92" t="s">
        <v>2</v>
      </c>
      <c r="B92">
        <v>27000</v>
      </c>
    </row>
    <row r="93" spans="1:11" x14ac:dyDescent="0.25">
      <c r="A93" t="s">
        <v>5</v>
      </c>
      <c r="B93" s="1">
        <v>0.05</v>
      </c>
    </row>
    <row r="94" spans="1:11" x14ac:dyDescent="0.25">
      <c r="A94" t="s">
        <v>1</v>
      </c>
      <c r="B94">
        <v>12</v>
      </c>
    </row>
    <row r="95" spans="1:11" x14ac:dyDescent="0.25">
      <c r="A95" t="s">
        <v>0</v>
      </c>
      <c r="B95" s="14">
        <f>(EXP(B94*B93)-1)/(1-EXP(-B94*B93))*B92</f>
        <v>49197.207610543745</v>
      </c>
    </row>
    <row r="99" spans="1:11" x14ac:dyDescent="0.25">
      <c r="A99" s="2" t="s">
        <v>22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25">
      <c r="A103" t="s">
        <v>0</v>
      </c>
      <c r="B103">
        <v>50000</v>
      </c>
    </row>
    <row r="104" spans="1:11" x14ac:dyDescent="0.25">
      <c r="A104" t="s">
        <v>1</v>
      </c>
      <c r="B104">
        <v>5</v>
      </c>
    </row>
    <row r="105" spans="1:11" x14ac:dyDescent="0.25">
      <c r="A105" t="s">
        <v>3</v>
      </c>
      <c r="B105">
        <v>4</v>
      </c>
    </row>
    <row r="106" spans="1:11" x14ac:dyDescent="0.25">
      <c r="A106" t="s">
        <v>5</v>
      </c>
      <c r="B106" s="15">
        <v>4.2500000000000003E-2</v>
      </c>
      <c r="E106" s="15"/>
    </row>
    <row r="107" spans="1:11" x14ac:dyDescent="0.25">
      <c r="B107" s="5"/>
      <c r="E107" s="5"/>
    </row>
    <row r="108" spans="1:11" x14ac:dyDescent="0.25">
      <c r="A108" t="s">
        <v>23</v>
      </c>
      <c r="B108" s="17">
        <f>((1+B106/B105)^(B104*B105)-1)/(1-(1+B106/B105)^(-B104*B105))</f>
        <v>1.2353805088835483</v>
      </c>
      <c r="E108" s="18"/>
    </row>
    <row r="109" spans="1:11" x14ac:dyDescent="0.25">
      <c r="A109" t="s">
        <v>2</v>
      </c>
      <c r="B109" s="14">
        <f>B103/B108</f>
        <v>40473.359940887</v>
      </c>
    </row>
    <row r="111" spans="1:11" x14ac:dyDescent="0.25">
      <c r="A111" s="2" t="s">
        <v>26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8" spans="1:11" x14ac:dyDescent="0.25">
      <c r="A118" t="s">
        <v>1</v>
      </c>
      <c r="B118">
        <v>7</v>
      </c>
      <c r="D118" t="s">
        <v>1</v>
      </c>
      <c r="E118">
        <v>7</v>
      </c>
      <c r="G118" t="s">
        <v>1</v>
      </c>
      <c r="H118">
        <v>7</v>
      </c>
    </row>
    <row r="119" spans="1:11" x14ac:dyDescent="0.25">
      <c r="A119" t="s">
        <v>3</v>
      </c>
      <c r="B119">
        <v>4</v>
      </c>
      <c r="D119" t="s">
        <v>3</v>
      </c>
      <c r="E119">
        <v>6</v>
      </c>
      <c r="G119" t="s">
        <v>3</v>
      </c>
      <c r="H119">
        <v>4</v>
      </c>
    </row>
    <row r="120" spans="1:11" x14ac:dyDescent="0.25">
      <c r="A120" t="s">
        <v>4</v>
      </c>
      <c r="B120">
        <v>1</v>
      </c>
      <c r="D120" t="s">
        <v>4</v>
      </c>
      <c r="E120">
        <v>4</v>
      </c>
      <c r="G120" t="s">
        <v>4</v>
      </c>
      <c r="H120">
        <v>12</v>
      </c>
    </row>
    <row r="121" spans="1:11" x14ac:dyDescent="0.25">
      <c r="A121" t="s">
        <v>5</v>
      </c>
      <c r="B121" s="1">
        <v>0.12</v>
      </c>
      <c r="D121" t="s">
        <v>5</v>
      </c>
      <c r="E121" s="1">
        <v>0.12</v>
      </c>
      <c r="G121" t="s">
        <v>5</v>
      </c>
      <c r="H121" s="1">
        <v>0.12</v>
      </c>
    </row>
    <row r="122" spans="1:11" x14ac:dyDescent="0.25">
      <c r="A122" t="s">
        <v>6</v>
      </c>
      <c r="B122" s="5">
        <v>15000</v>
      </c>
      <c r="D122" t="s">
        <v>6</v>
      </c>
      <c r="E122" s="5">
        <v>15000</v>
      </c>
      <c r="G122" t="s">
        <v>6</v>
      </c>
      <c r="H122" s="5">
        <v>15000</v>
      </c>
    </row>
    <row r="123" spans="1:11" x14ac:dyDescent="0.25">
      <c r="A123" t="s">
        <v>0</v>
      </c>
      <c r="B123" s="7">
        <f>B122*(((1+B121/B119)^(B119*B118)-1)/(B120*((1+B121/B119)^(B119/B120)-1)))</f>
        <v>153924.77337693598</v>
      </c>
      <c r="D123" t="s">
        <v>0</v>
      </c>
      <c r="E123" s="7">
        <f>E122*(((1+E121/E119)^(E119*E118)-1)/(E120*((1+E121/E119)^(E119/E120)-1)))</f>
        <v>161351.47012409175</v>
      </c>
      <c r="G123" t="s">
        <v>0</v>
      </c>
      <c r="H123" s="7">
        <f>H122*(((1+H121/H119)^(H119*H118)-1)/(H120*((1+H121/H119)^(H119/H120)-1)))</f>
        <v>162590.29434418754</v>
      </c>
    </row>
    <row r="125" spans="1:11" x14ac:dyDescent="0.25">
      <c r="A125" s="2" t="s">
        <v>27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1" spans="1:11" x14ac:dyDescent="0.25">
      <c r="A131" t="s">
        <v>1</v>
      </c>
      <c r="B131">
        <v>7</v>
      </c>
    </row>
    <row r="132" spans="1:11" x14ac:dyDescent="0.25">
      <c r="A132" t="s">
        <v>3</v>
      </c>
      <c r="B132">
        <v>1</v>
      </c>
    </row>
    <row r="133" spans="1:11" x14ac:dyDescent="0.25">
      <c r="A133" t="s">
        <v>4</v>
      </c>
      <c r="B133">
        <v>4</v>
      </c>
    </row>
    <row r="134" spans="1:11" x14ac:dyDescent="0.25">
      <c r="A134" t="s">
        <v>5</v>
      </c>
      <c r="B134" s="15">
        <v>8.5000000000000006E-2</v>
      </c>
    </row>
    <row r="135" spans="1:11" x14ac:dyDescent="0.25">
      <c r="A135" t="s">
        <v>6</v>
      </c>
      <c r="B135" s="5">
        <v>24000</v>
      </c>
    </row>
    <row r="136" spans="1:11" x14ac:dyDescent="0.25">
      <c r="A136" t="s">
        <v>28</v>
      </c>
      <c r="B136" s="21">
        <v>3</v>
      </c>
    </row>
    <row r="137" spans="1:11" x14ac:dyDescent="0.25">
      <c r="A137" t="s">
        <v>2</v>
      </c>
      <c r="B137" s="7">
        <f>B135/B133*(1-(1+B134/B132)^(-B132*B131))/((1+B134/B132)^(B132/B133)-1)*(1+B134/B132)^(-B132*B136)</f>
        <v>99189.324288833435</v>
      </c>
    </row>
    <row r="139" spans="1:11" x14ac:dyDescent="0.25">
      <c r="A139" s="2" t="s">
        <v>29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5" spans="1:11" x14ac:dyDescent="0.25">
      <c r="A145" t="s">
        <v>2</v>
      </c>
      <c r="B145">
        <f>400000*(1+B146)</f>
        <v>424000</v>
      </c>
      <c r="D145" t="s">
        <v>2</v>
      </c>
      <c r="E145">
        <v>400000</v>
      </c>
    </row>
    <row r="146" spans="1:11" x14ac:dyDescent="0.25">
      <c r="A146" t="s">
        <v>5</v>
      </c>
      <c r="B146" s="1">
        <v>0.06</v>
      </c>
      <c r="D146" t="s">
        <v>5</v>
      </c>
      <c r="E146" s="1">
        <v>6.25E-2</v>
      </c>
    </row>
    <row r="147" spans="1:11" x14ac:dyDescent="0.25">
      <c r="A147" t="s">
        <v>4</v>
      </c>
      <c r="B147">
        <v>1</v>
      </c>
      <c r="D147" t="s">
        <v>4</v>
      </c>
      <c r="E147">
        <v>1</v>
      </c>
    </row>
    <row r="148" spans="1:11" x14ac:dyDescent="0.25">
      <c r="A148" t="s">
        <v>3</v>
      </c>
      <c r="B148">
        <v>1</v>
      </c>
      <c r="D148" t="s">
        <v>3</v>
      </c>
      <c r="E148">
        <v>1</v>
      </c>
    </row>
    <row r="149" spans="1:11" x14ac:dyDescent="0.25">
      <c r="A149" t="s">
        <v>1</v>
      </c>
      <c r="B149">
        <v>6</v>
      </c>
      <c r="D149" t="s">
        <v>1</v>
      </c>
      <c r="E149">
        <v>7</v>
      </c>
    </row>
    <row r="150" spans="1:11" x14ac:dyDescent="0.25">
      <c r="A150" t="s">
        <v>6</v>
      </c>
      <c r="B150" s="14">
        <f>B145*(B147*((1+B146/B148)^(B148/B147)-1))/(1-(1+B146/B148)^-(B149*B148))</f>
        <v>86225.754473355657</v>
      </c>
      <c r="D150" t="s">
        <v>6</v>
      </c>
      <c r="E150" s="14">
        <f>E145*(E147*((1+E146/E148)^(E148/E147)-1))/(1-(1+E146/E148)^-(E149*E148))</f>
        <v>72291.996206118434</v>
      </c>
    </row>
    <row r="152" spans="1:11" x14ac:dyDescent="0.25">
      <c r="A152" s="14" t="s">
        <v>30</v>
      </c>
      <c r="C152" s="14">
        <f>B150-E150</f>
        <v>13933.758267237223</v>
      </c>
    </row>
    <row r="155" spans="1:11" x14ac:dyDescent="0.25">
      <c r="A155" s="4" t="s">
        <v>33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60" spans="1:11" x14ac:dyDescent="0.25">
      <c r="A160" t="s">
        <v>1</v>
      </c>
      <c r="B160">
        <v>2</v>
      </c>
      <c r="D160" t="s">
        <v>2</v>
      </c>
      <c r="E160" s="9">
        <f>B165</f>
        <v>3.0555555555555558</v>
      </c>
    </row>
    <row r="161" spans="1:11" x14ac:dyDescent="0.25">
      <c r="A161" t="s">
        <v>3</v>
      </c>
      <c r="B161">
        <v>1</v>
      </c>
      <c r="D161" t="s">
        <v>5</v>
      </c>
      <c r="E161" s="1">
        <v>0.2</v>
      </c>
    </row>
    <row r="162" spans="1:11" x14ac:dyDescent="0.25">
      <c r="A162" t="s">
        <v>4</v>
      </c>
      <c r="B162">
        <v>1</v>
      </c>
      <c r="D162" t="s">
        <v>4</v>
      </c>
      <c r="E162">
        <v>12</v>
      </c>
    </row>
    <row r="163" spans="1:11" x14ac:dyDescent="0.25">
      <c r="A163" t="s">
        <v>5</v>
      </c>
      <c r="B163" s="1">
        <v>0.2</v>
      </c>
      <c r="D163" t="s">
        <v>3</v>
      </c>
      <c r="E163">
        <v>1</v>
      </c>
    </row>
    <row r="164" spans="1:11" x14ac:dyDescent="0.25">
      <c r="A164" t="s">
        <v>6</v>
      </c>
      <c r="B164" s="5">
        <v>2</v>
      </c>
      <c r="D164" t="s">
        <v>1</v>
      </c>
      <c r="E164">
        <v>4</v>
      </c>
    </row>
    <row r="165" spans="1:11" x14ac:dyDescent="0.25">
      <c r="A165" t="s">
        <v>2</v>
      </c>
      <c r="B165" s="22">
        <f>B164*(1-(1+B163)^-B160)/B163</f>
        <v>3.0555555555555558</v>
      </c>
      <c r="D165" t="s">
        <v>6</v>
      </c>
      <c r="E165" s="14">
        <f>E160*E162*((1+E161)^(1/E162)-1)/(1-(1+E161)^-E164)</f>
        <v>1.0842116812924387</v>
      </c>
    </row>
    <row r="168" spans="1:11" x14ac:dyDescent="0.25">
      <c r="A168" s="4" t="s">
        <v>31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4" spans="1:11" x14ac:dyDescent="0.25">
      <c r="A174" t="s">
        <v>2</v>
      </c>
      <c r="B174" s="9">
        <f>345000*(1+B175)^(-2)</f>
        <v>260869.56521739135</v>
      </c>
    </row>
    <row r="175" spans="1:11" x14ac:dyDescent="0.25">
      <c r="A175" t="s">
        <v>5</v>
      </c>
      <c r="B175" s="1">
        <v>0.15</v>
      </c>
    </row>
    <row r="176" spans="1:11" x14ac:dyDescent="0.25">
      <c r="A176" t="s">
        <v>4</v>
      </c>
      <c r="B176">
        <v>6</v>
      </c>
    </row>
    <row r="177" spans="1:11" x14ac:dyDescent="0.25">
      <c r="A177" t="s">
        <v>3</v>
      </c>
      <c r="B177">
        <v>1</v>
      </c>
    </row>
    <row r="178" spans="1:11" x14ac:dyDescent="0.25">
      <c r="A178" t="s">
        <v>1</v>
      </c>
      <c r="B178">
        <v>5</v>
      </c>
    </row>
    <row r="179" spans="1:11" x14ac:dyDescent="0.25">
      <c r="A179" t="s">
        <v>6</v>
      </c>
      <c r="B179" s="14">
        <f>B174*B176*((1+B175)^(1/B176)-1)/(1-(1+B175)^-B178)</f>
        <v>73360.95064842634</v>
      </c>
    </row>
    <row r="181" spans="1:11" x14ac:dyDescent="0.25">
      <c r="A181" s="2" t="s">
        <v>32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6" spans="1:11" x14ac:dyDescent="0.25">
      <c r="A186" t="s">
        <v>17</v>
      </c>
      <c r="B186">
        <v>625</v>
      </c>
    </row>
    <row r="187" spans="1:11" x14ac:dyDescent="0.25">
      <c r="A187" t="s">
        <v>1</v>
      </c>
      <c r="B187">
        <v>3</v>
      </c>
    </row>
    <row r="188" spans="1:11" x14ac:dyDescent="0.25">
      <c r="A188" t="s">
        <v>3</v>
      </c>
      <c r="B188">
        <v>1</v>
      </c>
    </row>
    <row r="189" spans="1:11" x14ac:dyDescent="0.25">
      <c r="A189" t="s">
        <v>4</v>
      </c>
      <c r="B189">
        <v>12</v>
      </c>
    </row>
    <row r="190" spans="1:11" x14ac:dyDescent="0.25">
      <c r="A190" t="s">
        <v>5</v>
      </c>
      <c r="B190" s="1">
        <v>0.1</v>
      </c>
    </row>
    <row r="191" spans="1:11" x14ac:dyDescent="0.25">
      <c r="A191" t="s">
        <v>6</v>
      </c>
      <c r="B191" s="5">
        <f>B186*B189</f>
        <v>7500</v>
      </c>
    </row>
    <row r="192" spans="1:11" x14ac:dyDescent="0.25">
      <c r="A192" t="s">
        <v>0</v>
      </c>
      <c r="B192" s="7">
        <f>B191*(((1+B190/B188)^(B188*B187)-1)/(B189*((1+B190/B188)^(B188/B189)-1)))</f>
        <v>25943.235116620606</v>
      </c>
    </row>
    <row r="194" spans="1:11" x14ac:dyDescent="0.25">
      <c r="A194" s="2" t="s">
        <v>36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201" spans="1:11" x14ac:dyDescent="0.25">
      <c r="A201" t="s">
        <v>1</v>
      </c>
      <c r="B201">
        <v>25</v>
      </c>
      <c r="D201" t="s">
        <v>1</v>
      </c>
      <c r="E201">
        <v>25</v>
      </c>
      <c r="G201" t="s">
        <v>1</v>
      </c>
      <c r="H201">
        <v>25</v>
      </c>
      <c r="J201" t="s">
        <v>1</v>
      </c>
      <c r="K201">
        <v>25</v>
      </c>
    </row>
    <row r="202" spans="1:11" x14ac:dyDescent="0.25">
      <c r="A202" t="s">
        <v>3</v>
      </c>
      <c r="B202">
        <v>1</v>
      </c>
      <c r="D202" t="s">
        <v>3</v>
      </c>
      <c r="E202">
        <v>2</v>
      </c>
      <c r="G202" t="s">
        <v>3</v>
      </c>
      <c r="H202">
        <v>4</v>
      </c>
      <c r="J202" t="s">
        <v>3</v>
      </c>
      <c r="K202">
        <v>12</v>
      </c>
    </row>
    <row r="203" spans="1:11" x14ac:dyDescent="0.25">
      <c r="A203" t="s">
        <v>4</v>
      </c>
      <c r="B203">
        <v>12</v>
      </c>
      <c r="D203" t="s">
        <v>4</v>
      </c>
      <c r="E203">
        <v>12</v>
      </c>
      <c r="G203" t="s">
        <v>4</v>
      </c>
      <c r="H203">
        <v>12</v>
      </c>
      <c r="J203" t="s">
        <v>4</v>
      </c>
      <c r="K203">
        <v>12</v>
      </c>
    </row>
    <row r="204" spans="1:11" x14ac:dyDescent="0.25">
      <c r="A204" t="s">
        <v>5</v>
      </c>
      <c r="B204" s="1">
        <v>0.08</v>
      </c>
      <c r="D204" t="s">
        <v>5</v>
      </c>
      <c r="E204" s="1">
        <v>0.08</v>
      </c>
      <c r="G204" t="s">
        <v>5</v>
      </c>
      <c r="H204" s="1">
        <v>0.08</v>
      </c>
      <c r="J204" t="s">
        <v>5</v>
      </c>
      <c r="K204" s="1">
        <v>0.08</v>
      </c>
    </row>
    <row r="205" spans="1:11" x14ac:dyDescent="0.25">
      <c r="A205" t="s">
        <v>17</v>
      </c>
      <c r="B205" s="5">
        <v>15000</v>
      </c>
      <c r="D205" t="s">
        <v>17</v>
      </c>
      <c r="E205" s="5">
        <v>15000</v>
      </c>
      <c r="G205" t="s">
        <v>17</v>
      </c>
      <c r="H205" s="5">
        <v>15000</v>
      </c>
      <c r="J205" t="s">
        <v>17</v>
      </c>
      <c r="K205" s="5">
        <v>15000</v>
      </c>
    </row>
    <row r="206" spans="1:11" x14ac:dyDescent="0.25">
      <c r="A206" t="s">
        <v>2</v>
      </c>
      <c r="B206" s="5">
        <f>B205*((1-(1+B204/B202)^-(B202*B201))/((1+B204/B202)^(B202/B203)-1))</f>
        <v>1990934.3300072725</v>
      </c>
      <c r="D206" t="s">
        <v>2</v>
      </c>
      <c r="E206" s="5">
        <f>E205*((1-(1+E204/E202)^-(E202*E201))/((1+E204/E202)^(E202/E203)-1))</f>
        <v>1965374.1561417002</v>
      </c>
      <c r="G206" t="s">
        <v>2</v>
      </c>
      <c r="H206" s="5">
        <f>H205*((1-(1+H204/H202)^-(H202*H201))/((1+H204/H202)^(H202/H203)-1))</f>
        <v>1952298.4323372883</v>
      </c>
      <c r="J206" t="s">
        <v>2</v>
      </c>
      <c r="K206" s="5">
        <f>K205*((1-(1+K204/K202)^-(K202*K201))/((1+K204/K202)^(K202/K203)-1))*(1+K204/K202)^(K202/K203)</f>
        <v>1956424.2912991431</v>
      </c>
    </row>
    <row r="207" spans="1:11" x14ac:dyDescent="0.25">
      <c r="A207" t="s">
        <v>34</v>
      </c>
      <c r="D207" t="s">
        <v>34</v>
      </c>
      <c r="G207" t="s">
        <v>34</v>
      </c>
      <c r="J207" t="s">
        <v>34</v>
      </c>
    </row>
    <row r="208" spans="1:11" x14ac:dyDescent="0.25">
      <c r="A208" t="s">
        <v>35</v>
      </c>
      <c r="B208">
        <f>55-42-1</f>
        <v>12</v>
      </c>
      <c r="D208" t="s">
        <v>35</v>
      </c>
      <c r="E208">
        <f>55-42-1</f>
        <v>12</v>
      </c>
      <c r="G208" t="s">
        <v>35</v>
      </c>
      <c r="H208">
        <f>55-42-1</f>
        <v>12</v>
      </c>
      <c r="J208" t="s">
        <v>35</v>
      </c>
      <c r="K208">
        <f>55-42</f>
        <v>13</v>
      </c>
    </row>
    <row r="209" spans="1:11" x14ac:dyDescent="0.25">
      <c r="A209" t="s">
        <v>2</v>
      </c>
      <c r="B209" s="10">
        <f>B206/((1+B204/B202)^(B202*B208))</f>
        <v>790627.4150065264</v>
      </c>
      <c r="D209" t="s">
        <v>2</v>
      </c>
      <c r="E209" s="10">
        <f>E206/((1+E204/E202)^(E202*E208))</f>
        <v>766734.66343183548</v>
      </c>
      <c r="G209" t="s">
        <v>2</v>
      </c>
      <c r="H209" s="10">
        <f>H206/((1+H204/H202)^(H202*H208))</f>
        <v>754636.76724064152</v>
      </c>
      <c r="J209" t="s">
        <v>2</v>
      </c>
      <c r="K209" s="10">
        <f>K206/((1+K204/K202)^(K202*K208))</f>
        <v>693898.07297006738</v>
      </c>
    </row>
    <row r="210" spans="1:11" x14ac:dyDescent="0.25">
      <c r="G210" s="9"/>
    </row>
    <row r="211" spans="1:11" x14ac:dyDescent="0.25">
      <c r="G211" s="9"/>
    </row>
    <row r="212" spans="1:11" x14ac:dyDescent="0.25">
      <c r="G212" s="9"/>
    </row>
    <row r="213" spans="1:11" x14ac:dyDescent="0.25">
      <c r="D213" s="9"/>
      <c r="G213" s="9"/>
    </row>
    <row r="214" spans="1:11" x14ac:dyDescent="0.25">
      <c r="D214" s="9"/>
      <c r="G214" s="9"/>
    </row>
    <row r="215" spans="1:11" x14ac:dyDescent="0.25">
      <c r="D215" s="9"/>
      <c r="G215" s="9"/>
    </row>
    <row r="216" spans="1:11" x14ac:dyDescent="0.25">
      <c r="D216" s="9"/>
      <c r="G216" s="9"/>
    </row>
    <row r="217" spans="1:11" x14ac:dyDescent="0.25">
      <c r="D217" s="9"/>
      <c r="G217" s="9"/>
    </row>
    <row r="218" spans="1:11" x14ac:dyDescent="0.25">
      <c r="D218" s="9"/>
      <c r="G218" s="9"/>
    </row>
    <row r="219" spans="1:11" x14ac:dyDescent="0.25">
      <c r="D219" s="9"/>
      <c r="G219" s="9"/>
    </row>
    <row r="220" spans="1:11" x14ac:dyDescent="0.25">
      <c r="D220" s="9"/>
      <c r="G220" s="9"/>
    </row>
    <row r="221" spans="1:11" x14ac:dyDescent="0.25">
      <c r="D221" s="9"/>
      <c r="G221" s="9"/>
    </row>
    <row r="222" spans="1:11" x14ac:dyDescent="0.25">
      <c r="D222" s="9"/>
      <c r="G222" s="9"/>
    </row>
    <row r="223" spans="1:11" x14ac:dyDescent="0.25">
      <c r="D223" s="9"/>
      <c r="G223" s="9"/>
    </row>
    <row r="224" spans="1:11" x14ac:dyDescent="0.25">
      <c r="D224" s="9"/>
      <c r="G224" s="9"/>
    </row>
    <row r="225" spans="4:7" x14ac:dyDescent="0.25">
      <c r="D225" s="9"/>
      <c r="G225" s="9"/>
    </row>
    <row r="226" spans="4:7" x14ac:dyDescent="0.25">
      <c r="D226" s="9"/>
    </row>
    <row r="227" spans="4:7" x14ac:dyDescent="0.25">
      <c r="D227" s="9"/>
    </row>
    <row r="228" spans="4:7" x14ac:dyDescent="0.25">
      <c r="D228" s="9"/>
    </row>
    <row r="229" spans="4:7" x14ac:dyDescent="0.25">
      <c r="D229" s="9"/>
    </row>
    <row r="230" spans="4:7" x14ac:dyDescent="0.25">
      <c r="D230" s="9"/>
    </row>
    <row r="231" spans="4:7" x14ac:dyDescent="0.25">
      <c r="D231" s="9"/>
    </row>
    <row r="232" spans="4:7" x14ac:dyDescent="0.25">
      <c r="D232" s="9"/>
    </row>
    <row r="233" spans="4:7" x14ac:dyDescent="0.25">
      <c r="D233" s="9"/>
    </row>
    <row r="234" spans="4:7" x14ac:dyDescent="0.25">
      <c r="D234" s="9"/>
    </row>
    <row r="235" spans="4:7" x14ac:dyDescent="0.25">
      <c r="D235" s="9"/>
    </row>
    <row r="236" spans="4:7" x14ac:dyDescent="0.25">
      <c r="D236" s="9"/>
    </row>
    <row r="237" spans="4:7" x14ac:dyDescent="0.25">
      <c r="D237" s="9"/>
    </row>
  </sheetData>
  <mergeCells count="16">
    <mergeCell ref="A194:K198"/>
    <mergeCell ref="A111:K116"/>
    <mergeCell ref="A125:K129"/>
    <mergeCell ref="A139:K143"/>
    <mergeCell ref="A155:K158"/>
    <mergeCell ref="A168:K172"/>
    <mergeCell ref="A181:K184"/>
    <mergeCell ref="A37:K40"/>
    <mergeCell ref="A50:K53"/>
    <mergeCell ref="A62:K65"/>
    <mergeCell ref="A75:K78"/>
    <mergeCell ref="A88:K91"/>
    <mergeCell ref="A99:K102"/>
    <mergeCell ref="A1:K11"/>
    <mergeCell ref="A19:E23"/>
    <mergeCell ref="A25:K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Шамраева Виктория Викторовна</dc:creator>
  <cp:lastModifiedBy>Nikita</cp:lastModifiedBy>
  <dcterms:created xsi:type="dcterms:W3CDTF">2022-11-08T07:09:13Z</dcterms:created>
  <dcterms:modified xsi:type="dcterms:W3CDTF">2022-11-09T19:22:15Z</dcterms:modified>
</cp:coreProperties>
</file>