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esktop\ShaRinGan\FinMath\"/>
    </mc:Choice>
  </mc:AlternateContent>
  <xr:revisionPtr revIDLastSave="0" documentId="13_ncr:1_{2021CAA2-EB55-45F4-A597-9A5018D50C3C}" xr6:coauthVersionLast="47" xr6:coauthVersionMax="47" xr10:uidLastSave="{00000000-0000-0000-0000-000000000000}"/>
  <bookViews>
    <workbookView xWindow="0" yWindow="600" windowWidth="28800" windowHeight="15600" xr2:uid="{D33C8ED6-46B1-4E9D-9B95-6824296D9591}"/>
  </bookViews>
  <sheets>
    <sheet name="Домаха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7" i="2" l="1"/>
  <c r="B306" i="2"/>
  <c r="B296" i="2"/>
  <c r="B295" i="2"/>
  <c r="B286" i="2"/>
  <c r="B285" i="2"/>
  <c r="B284" i="2"/>
  <c r="B274" i="2"/>
  <c r="B273" i="2"/>
  <c r="B272" i="2"/>
  <c r="B271" i="2"/>
  <c r="C268" i="2"/>
  <c r="C269" i="2"/>
  <c r="C267" i="2"/>
  <c r="B269" i="2"/>
  <c r="B268" i="2"/>
  <c r="C252" i="2"/>
  <c r="C247" i="2"/>
  <c r="C246" i="2"/>
  <c r="B253" i="2"/>
  <c r="C253" i="2" s="1"/>
  <c r="F229" i="2"/>
  <c r="C230" i="2"/>
  <c r="C229" i="2"/>
  <c r="B217" i="2"/>
  <c r="B218" i="2"/>
  <c r="C220" i="2" s="1"/>
  <c r="B206" i="2"/>
  <c r="B201" i="2"/>
  <c r="B200" i="2"/>
  <c r="B186" i="2"/>
  <c r="B187" i="2" s="1"/>
  <c r="C171" i="2"/>
  <c r="C170" i="2"/>
  <c r="C169" i="2"/>
  <c r="C154" i="2"/>
  <c r="C153" i="2"/>
  <c r="C152" i="2"/>
  <c r="B140" i="2"/>
  <c r="B141" i="2" s="1"/>
  <c r="B142" i="2" s="1"/>
  <c r="C121" i="2"/>
  <c r="C122" i="2"/>
  <c r="C120" i="2"/>
  <c r="B110" i="2"/>
  <c r="B95" i="2"/>
  <c r="B76" i="2"/>
  <c r="B75" i="2"/>
  <c r="B77" i="2" s="1"/>
  <c r="B60" i="2"/>
  <c r="B49" i="2"/>
  <c r="B50" i="2" s="1"/>
  <c r="B34" i="2"/>
  <c r="B35" i="2"/>
  <c r="B18" i="2" a="1"/>
  <c r="B18" i="2" s="1"/>
  <c r="B19" i="2" s="1"/>
  <c r="B17" i="2"/>
  <c r="B255" i="2" l="1"/>
  <c r="B202" i="2"/>
  <c r="F230" i="2"/>
  <c r="B232" i="2" s="1"/>
  <c r="B219" i="2"/>
  <c r="B188" i="2"/>
  <c r="C36" i="2"/>
  <c r="B177" i="2"/>
  <c r="F123" i="2"/>
  <c r="B127" i="2" s="1"/>
  <c r="F172" i="2"/>
  <c r="B176" i="2" s="1"/>
  <c r="F155" i="2"/>
  <c r="B159" i="2" s="1"/>
  <c r="B36" i="2"/>
  <c r="C232" i="2" l="1"/>
  <c r="B233" i="2"/>
  <c r="C233" i="2" s="1"/>
  <c r="B125" i="2"/>
  <c r="B126" i="2"/>
  <c r="B124" i="2"/>
  <c r="B156" i="2"/>
  <c r="B174" i="2"/>
  <c r="B173" i="2"/>
  <c r="B175" i="2"/>
  <c r="B157" i="2"/>
  <c r="B158" i="2"/>
  <c r="B235" i="2" l="1"/>
  <c r="B23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<sst xmlns="http://schemas.openxmlformats.org/spreadsheetml/2006/main" count="217" uniqueCount="69">
  <si>
    <t>x1=</t>
  </si>
  <si>
    <t>x2=</t>
  </si>
  <si>
    <t>x3=</t>
  </si>
  <si>
    <t>mu1=</t>
  </si>
  <si>
    <t>mu2=</t>
  </si>
  <si>
    <t>mu3=</t>
  </si>
  <si>
    <t>mu=</t>
  </si>
  <si>
    <t>sigma^2=</t>
  </si>
  <si>
    <t>sigma=</t>
  </si>
  <si>
    <t>A</t>
  </si>
  <si>
    <t>B</t>
  </si>
  <si>
    <t>sigma1=</t>
  </si>
  <si>
    <t>sigma2=</t>
  </si>
  <si>
    <t>C</t>
  </si>
  <si>
    <t>D</t>
  </si>
  <si>
    <t>Кол</t>
  </si>
  <si>
    <t>Нач цена</t>
  </si>
  <si>
    <t>Кон цена</t>
  </si>
  <si>
    <t>p_X0=</t>
  </si>
  <si>
    <t>p_X1=</t>
  </si>
  <si>
    <t>sigma</t>
  </si>
  <si>
    <t>t=</t>
  </si>
  <si>
    <t>V=</t>
  </si>
  <si>
    <t>r_x=</t>
  </si>
  <si>
    <t>0,2x1+0,6-0,6x1=0,4</t>
  </si>
  <si>
    <t>X=</t>
  </si>
  <si>
    <t>(0,5;0,5)</t>
  </si>
  <si>
    <t>muA=</t>
  </si>
  <si>
    <t>muB=</t>
  </si>
  <si>
    <t>xA=</t>
  </si>
  <si>
    <t>xB=</t>
  </si>
  <si>
    <t>(0,2;0,8)</t>
  </si>
  <si>
    <t>sigmaA=</t>
  </si>
  <si>
    <t>sigmaB=</t>
  </si>
  <si>
    <t>roh=</t>
  </si>
  <si>
    <t>0,1x1+0,3(1-x1)=0,2</t>
  </si>
  <si>
    <t>X=(0,5;0,5)</t>
  </si>
  <si>
    <t>0,2x+0,3(1-x)=0,25</t>
  </si>
  <si>
    <t>muC=</t>
  </si>
  <si>
    <t>x</t>
  </si>
  <si>
    <t>sigmaC=</t>
  </si>
  <si>
    <t>xC=</t>
  </si>
  <si>
    <t>sigma^2</t>
  </si>
  <si>
    <t>знаменатель</t>
  </si>
  <si>
    <t>0,3x+0,6(1-x)=0,5</t>
  </si>
  <si>
    <t>X=(1/3;2/3)</t>
  </si>
  <si>
    <t>X=(0,25;0,75)</t>
  </si>
  <si>
    <t>roh</t>
  </si>
  <si>
    <t>X=(2/3;1/3)</t>
  </si>
  <si>
    <t>X=(0;1)</t>
  </si>
  <si>
    <t>X=(0,6;0,4)</t>
  </si>
  <si>
    <t>mu(как в ответе)=</t>
  </si>
  <si>
    <t>скорее всего перепутаны X в ответе</t>
  </si>
  <si>
    <t>знаменатель=</t>
  </si>
  <si>
    <t>roh*sigA*sigB=</t>
  </si>
  <si>
    <t>x^2</t>
  </si>
  <si>
    <t>0,1x+0,2(1-x)=0,14</t>
  </si>
  <si>
    <t>X(0,6;0,4)</t>
  </si>
  <si>
    <t>3х</t>
  </si>
  <si>
    <t>4х</t>
  </si>
  <si>
    <t>^2</t>
  </si>
  <si>
    <t>0,0144=0,4096*9x^2+0,1296*16x^2</t>
  </si>
  <si>
    <t>x=</t>
  </si>
  <si>
    <t>xA+d</t>
  </si>
  <si>
    <t>xA+2d</t>
  </si>
  <si>
    <t>xA+xB+xC=1</t>
  </si>
  <si>
    <t>d=0,4/3</t>
  </si>
  <si>
    <t>x*(1+7,54%)</t>
  </si>
  <si>
    <t>1,4x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</si>
</sst>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%"/>
    <numFmt numFmtId="166" formatCode="0.000%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9" fontId="0" fillId="0" borderId="0" xfId="0" applyNumberFormat="1"/>
    <xf numFmtId="9" fontId="0" fillId="0" borderId="0" xfId="1" applyFont="1"/>
    <xf numFmtId="0" fontId="0" fillId="2" borderId="0" xfId="0" applyFill="1"/>
    <xf numFmtId="9" fontId="0" fillId="2" borderId="0" xfId="1" applyFont="1" applyFill="1"/>
    <xf numFmtId="0" fontId="0" fillId="0" borderId="0" xfId="0" applyNumberFormat="1"/>
    <xf numFmtId="10" fontId="0" fillId="2" borderId="0" xfId="0" applyNumberFormat="1" applyFill="1"/>
    <xf numFmtId="165" fontId="0" fillId="2" borderId="0" xfId="1" applyNumberFormat="1" applyFont="1" applyFill="1"/>
    <xf numFmtId="10" fontId="0" fillId="2" borderId="0" xfId="1" applyNumberFormat="1" applyFont="1" applyFill="1"/>
    <xf numFmtId="165" fontId="0" fillId="2" borderId="0" xfId="0" applyNumberFormat="1" applyFill="1"/>
    <xf numFmtId="9" fontId="0" fillId="0" borderId="0" xfId="1" applyNumberFormat="1" applyFont="1"/>
    <xf numFmtId="166" fontId="0" fillId="2" borderId="0" xfId="1" applyNumberFormat="1" applyFont="1" applyFill="1"/>
    <xf numFmtId="10" fontId="0" fillId="0" borderId="0" xfId="1" applyNumberFormat="1" applyFont="1" applyFill="1"/>
    <xf numFmtId="0" fontId="0" fillId="0" borderId="0" xfId="0" applyFill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Домаха!$B$67:$B$68</c:f>
              <c:numCache>
                <c:formatCode>0%</c:formatCode>
                <c:ptCount val="2"/>
                <c:pt idx="0">
                  <c:v>0.08</c:v>
                </c:pt>
                <c:pt idx="1">
                  <c:v>0.12</c:v>
                </c:pt>
              </c:numCache>
            </c:numRef>
          </c:cat>
          <c:val>
            <c:numRef>
              <c:f>Домаха!$B$69:$B$70</c:f>
              <c:numCache>
                <c:formatCode>0%</c:formatCode>
                <c:ptCount val="2"/>
                <c:pt idx="0">
                  <c:v>0.2</c:v>
                </c:pt>
                <c:pt idx="1">
                  <c:v>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7D-460B-8604-655ED5ECB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882703"/>
        <c:axId val="68883951"/>
      </c:lineChart>
      <c:catAx>
        <c:axId val="68882703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883951"/>
        <c:crosses val="autoZero"/>
        <c:auto val="1"/>
        <c:lblAlgn val="ctr"/>
        <c:lblOffset val="100"/>
        <c:noMultiLvlLbl val="0"/>
      </c:catAx>
      <c:valAx>
        <c:axId val="6888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882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3" Type="http://schemas.openxmlformats.org/officeDocument/2006/relationships/image" Target="../media/image3.png"/><Relationship Id="rId21" Type="http://schemas.openxmlformats.org/officeDocument/2006/relationships/image" Target="../media/image20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5" Type="http://schemas.openxmlformats.org/officeDocument/2006/relationships/image" Target="../media/image24.png"/><Relationship Id="rId2" Type="http://schemas.openxmlformats.org/officeDocument/2006/relationships/image" Target="../media/image2.png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1" Type="http://schemas.openxmlformats.org/officeDocument/2006/relationships/image" Target="../media/image1.png"/><Relationship Id="rId6" Type="http://schemas.openxmlformats.org/officeDocument/2006/relationships/chart" Target="../charts/chart1.xml"/><Relationship Id="rId11" Type="http://schemas.openxmlformats.org/officeDocument/2006/relationships/image" Target="../media/image10.png"/><Relationship Id="rId24" Type="http://schemas.openxmlformats.org/officeDocument/2006/relationships/image" Target="../media/image23.png"/><Relationship Id="rId5" Type="http://schemas.openxmlformats.org/officeDocument/2006/relationships/image" Target="../media/image5.png"/><Relationship Id="rId15" Type="http://schemas.openxmlformats.org/officeDocument/2006/relationships/image" Target="../media/image14.png"/><Relationship Id="rId23" Type="http://schemas.openxmlformats.org/officeDocument/2006/relationships/image" Target="../media/image22.png"/><Relationship Id="rId10" Type="http://schemas.openxmlformats.org/officeDocument/2006/relationships/image" Target="../media/image9.png"/><Relationship Id="rId19" Type="http://schemas.openxmlformats.org/officeDocument/2006/relationships/image" Target="../media/image18.png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2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238924</xdr:colOff>
      <xdr:row>7</xdr:row>
      <xdr:rowOff>28765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600BAC4-90B9-4FB2-9E2F-E5AB56B67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25324" cy="13622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161925</xdr:rowOff>
    </xdr:from>
    <xdr:to>
      <xdr:col>9</xdr:col>
      <xdr:colOff>381819</xdr:colOff>
      <xdr:row>26</xdr:row>
      <xdr:rowOff>162111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CC199C6-9D0F-42BA-B8A7-361A49F05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781425"/>
          <a:ext cx="5868219" cy="13336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123825</xdr:rowOff>
    </xdr:from>
    <xdr:to>
      <xdr:col>9</xdr:col>
      <xdr:colOff>181766</xdr:colOff>
      <xdr:row>39</xdr:row>
      <xdr:rowOff>152484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47FB82D5-A491-4FBD-9809-047E1727E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981825"/>
          <a:ext cx="5668166" cy="6001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104775</xdr:rowOff>
    </xdr:from>
    <xdr:to>
      <xdr:col>9</xdr:col>
      <xdr:colOff>191292</xdr:colOff>
      <xdr:row>53</xdr:row>
      <xdr:rowOff>123907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5F3781F3-0D2A-4E03-BC6D-933636F12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629775"/>
          <a:ext cx="5677692" cy="5906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85725</xdr:rowOff>
    </xdr:from>
    <xdr:to>
      <xdr:col>9</xdr:col>
      <xdr:colOff>324661</xdr:colOff>
      <xdr:row>64</xdr:row>
      <xdr:rowOff>152516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41191053-D2BF-4380-AFB3-57777CAC0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515725"/>
          <a:ext cx="5811061" cy="828791"/>
        </a:xfrm>
        <a:prstGeom prst="rect">
          <a:avLst/>
        </a:prstGeom>
      </xdr:spPr>
    </xdr:pic>
    <xdr:clientData/>
  </xdr:twoCellAnchor>
  <xdr:twoCellAnchor>
    <xdr:from>
      <xdr:col>5</xdr:col>
      <xdr:colOff>409575</xdr:colOff>
      <xdr:row>65</xdr:row>
      <xdr:rowOff>14287</xdr:rowOff>
    </xdr:from>
    <xdr:to>
      <xdr:col>13</xdr:col>
      <xdr:colOff>104775</xdr:colOff>
      <xdr:row>79</xdr:row>
      <xdr:rowOff>90487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61F92844-D509-4CAD-8519-D7E00EEC41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0</xdr:colOff>
      <xdr:row>80</xdr:row>
      <xdr:rowOff>47625</xdr:rowOff>
    </xdr:from>
    <xdr:to>
      <xdr:col>9</xdr:col>
      <xdr:colOff>286556</xdr:colOff>
      <xdr:row>84</xdr:row>
      <xdr:rowOff>66784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39F553B0-94A2-46FF-8C76-A3E3B8B42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5287625"/>
          <a:ext cx="5772956" cy="7811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171450</xdr:rowOff>
    </xdr:from>
    <xdr:to>
      <xdr:col>9</xdr:col>
      <xdr:colOff>238924</xdr:colOff>
      <xdr:row>99</xdr:row>
      <xdr:rowOff>181083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35983CF0-E33B-41A6-9B57-664A99445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8268950"/>
          <a:ext cx="5725324" cy="7716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114300</xdr:rowOff>
    </xdr:from>
    <xdr:to>
      <xdr:col>9</xdr:col>
      <xdr:colOff>191292</xdr:colOff>
      <xdr:row>115</xdr:row>
      <xdr:rowOff>152538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2B61C98-9DED-4115-A493-8587250D7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1069300"/>
          <a:ext cx="5677692" cy="990738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118</xdr:row>
      <xdr:rowOff>9525</xdr:rowOff>
    </xdr:from>
    <xdr:to>
      <xdr:col>10</xdr:col>
      <xdr:colOff>124167</xdr:colOff>
      <xdr:row>121</xdr:row>
      <xdr:rowOff>152500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37F4F6E-A3B4-4C31-ACED-E85969DE6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771900" y="22488525"/>
          <a:ext cx="2448267" cy="714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76200</xdr:rowOff>
    </xdr:from>
    <xdr:to>
      <xdr:col>9</xdr:col>
      <xdr:colOff>286556</xdr:colOff>
      <xdr:row>131</xdr:row>
      <xdr:rowOff>133464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993D7A20-8C1A-4405-97C0-6835D17E7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4269700"/>
          <a:ext cx="5772956" cy="8192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142</xdr:row>
      <xdr:rowOff>104775</xdr:rowOff>
    </xdr:from>
    <xdr:to>
      <xdr:col>9</xdr:col>
      <xdr:colOff>238924</xdr:colOff>
      <xdr:row>147</xdr:row>
      <xdr:rowOff>152540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9D4CB2A7-CFB8-43A6-9AAA-2B3FFB3C9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7155775"/>
          <a:ext cx="5725324" cy="1000265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149</xdr:row>
      <xdr:rowOff>9525</xdr:rowOff>
    </xdr:from>
    <xdr:to>
      <xdr:col>10</xdr:col>
      <xdr:colOff>162267</xdr:colOff>
      <xdr:row>152</xdr:row>
      <xdr:rowOff>152500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3995A9B8-8225-4FF3-A00B-B78C8D81F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810000" y="28394025"/>
          <a:ext cx="2448267" cy="714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160</xdr:row>
      <xdr:rowOff>123825</xdr:rowOff>
    </xdr:from>
    <xdr:to>
      <xdr:col>9</xdr:col>
      <xdr:colOff>86503</xdr:colOff>
      <xdr:row>164</xdr:row>
      <xdr:rowOff>142984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F7707F77-0DE3-4652-BF0B-EB545E6D0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0603825"/>
          <a:ext cx="5572903" cy="781159"/>
        </a:xfrm>
        <a:prstGeom prst="rect">
          <a:avLst/>
        </a:prstGeom>
      </xdr:spPr>
    </xdr:pic>
    <xdr:clientData/>
  </xdr:twoCellAnchor>
  <xdr:twoCellAnchor editAs="oneCell">
    <xdr:from>
      <xdr:col>5</xdr:col>
      <xdr:colOff>581025</xdr:colOff>
      <xdr:row>165</xdr:row>
      <xdr:rowOff>104775</xdr:rowOff>
    </xdr:from>
    <xdr:to>
      <xdr:col>9</xdr:col>
      <xdr:colOff>590892</xdr:colOff>
      <xdr:row>169</xdr:row>
      <xdr:rowOff>57250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715589C8-069F-42AB-87C7-91FFA9552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29025" y="31537275"/>
          <a:ext cx="2448267" cy="714475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172</xdr:row>
      <xdr:rowOff>57150</xdr:rowOff>
    </xdr:from>
    <xdr:to>
      <xdr:col>10</xdr:col>
      <xdr:colOff>476721</xdr:colOff>
      <xdr:row>178</xdr:row>
      <xdr:rowOff>85889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03EC2C7F-154B-428E-8CF7-9DE710FAB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00400" y="32823150"/>
          <a:ext cx="3372321" cy="11717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179</xdr:row>
      <xdr:rowOff>66675</xdr:rowOff>
    </xdr:from>
    <xdr:to>
      <xdr:col>9</xdr:col>
      <xdr:colOff>181766</xdr:colOff>
      <xdr:row>182</xdr:row>
      <xdr:rowOff>152492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8EB0B6D1-6CDD-4464-99D2-0C89CDB50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4166175"/>
          <a:ext cx="5668166" cy="6573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188</xdr:row>
      <xdr:rowOff>114300</xdr:rowOff>
    </xdr:from>
    <xdr:to>
      <xdr:col>9</xdr:col>
      <xdr:colOff>172240</xdr:colOff>
      <xdr:row>193</xdr:row>
      <xdr:rowOff>104907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5FEDB836-4B11-4165-B4FC-E5E2C6491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5928300"/>
          <a:ext cx="5658640" cy="9431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207</xdr:row>
      <xdr:rowOff>9525</xdr:rowOff>
    </xdr:from>
    <xdr:to>
      <xdr:col>9</xdr:col>
      <xdr:colOff>181766</xdr:colOff>
      <xdr:row>210</xdr:row>
      <xdr:rowOff>47710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6B21B81B-EB01-4926-94F0-08D1B1B4D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39443025"/>
          <a:ext cx="5668166" cy="6096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9</xdr:col>
      <xdr:colOff>343714</xdr:colOff>
      <xdr:row>225</xdr:row>
      <xdr:rowOff>19159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21F30C3F-EB3B-486D-B2DB-A8AC4CBBE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2100500"/>
          <a:ext cx="5830114" cy="7811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236</xdr:row>
      <xdr:rowOff>66675</xdr:rowOff>
    </xdr:from>
    <xdr:to>
      <xdr:col>9</xdr:col>
      <xdr:colOff>229398</xdr:colOff>
      <xdr:row>241</xdr:row>
      <xdr:rowOff>104913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A973F606-7CFC-4235-9A71-6C66CB9BC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45024675"/>
          <a:ext cx="5715798" cy="990738"/>
        </a:xfrm>
        <a:prstGeom prst="rect">
          <a:avLst/>
        </a:prstGeom>
      </xdr:spPr>
    </xdr:pic>
    <xdr:clientData/>
  </xdr:twoCellAnchor>
  <xdr:twoCellAnchor editAs="oneCell">
    <xdr:from>
      <xdr:col>4</xdr:col>
      <xdr:colOff>542925</xdr:colOff>
      <xdr:row>252</xdr:row>
      <xdr:rowOff>161925</xdr:rowOff>
    </xdr:from>
    <xdr:to>
      <xdr:col>8</xdr:col>
      <xdr:colOff>190791</xdr:colOff>
      <xdr:row>255</xdr:row>
      <xdr:rowOff>57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F059BE75-A90E-43B3-975B-8E2B30844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81325" y="48167925"/>
          <a:ext cx="2086266" cy="409632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323850</xdr:colOff>
      <xdr:row>233</xdr:row>
      <xdr:rowOff>9525</xdr:rowOff>
    </xdr:from>
    <xdr:to>
      <xdr:col>7</xdr:col>
      <xdr:colOff>581316</xdr:colOff>
      <xdr:row>235</xdr:row>
      <xdr:rowOff>38157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A781CF7B-3F83-49CA-8CC7-161472B0B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762250" y="44396025"/>
          <a:ext cx="2086266" cy="4096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9</xdr:col>
      <xdr:colOff>248450</xdr:colOff>
      <xdr:row>261</xdr:row>
      <xdr:rowOff>95370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404AF707-E1B4-4251-92C7-179C27B84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48958500"/>
          <a:ext cx="5734850" cy="85737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267</xdr:row>
      <xdr:rowOff>19050</xdr:rowOff>
    </xdr:from>
    <xdr:to>
      <xdr:col>5</xdr:col>
      <xdr:colOff>457399</xdr:colOff>
      <xdr:row>268</xdr:row>
      <xdr:rowOff>133393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AA4D37DB-F918-46DB-B144-34D7FE8C4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76450" y="50882550"/>
          <a:ext cx="1428949" cy="3048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9</xdr:col>
      <xdr:colOff>257977</xdr:colOff>
      <xdr:row>278</xdr:row>
      <xdr:rowOff>57238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593037EC-8555-42E8-852E-991542C19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52387500"/>
          <a:ext cx="5744377" cy="6287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9</xdr:col>
      <xdr:colOff>267503</xdr:colOff>
      <xdr:row>290</xdr:row>
      <xdr:rowOff>80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49817A95-3322-4B43-AB77-C67B79662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54673500"/>
          <a:ext cx="5753903" cy="5715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296</xdr:row>
      <xdr:rowOff>180975</xdr:rowOff>
    </xdr:from>
    <xdr:to>
      <xdr:col>9</xdr:col>
      <xdr:colOff>286556</xdr:colOff>
      <xdr:row>300</xdr:row>
      <xdr:rowOff>76292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938A1804-8A24-491D-B302-2AD703C38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56568975"/>
          <a:ext cx="5772956" cy="657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75D1-20EB-4F82-9F8D-860DB7357F21}">
  <dimension ref="A9:F307"/>
  <sheetViews>
    <sheetView tabSelected="1" topLeftCell="A280" workbookViewId="0">
      <selection activeCell="D305" sqref="D305"/>
    </sheetView>
  </sheetViews>
  <sheetFormatPr defaultRowHeight="15" x14ac:dyDescent="0.25"/>
  <sheetData>
    <row r="9" spans="1:5" x14ac:dyDescent="0.25">
      <c r="A9" t="s">
        <v>0</v>
      </c>
      <c r="B9">
        <v>0.2</v>
      </c>
      <c r="D9" t="s">
        <v>3</v>
      </c>
      <c r="E9" s="1">
        <v>-0.2</v>
      </c>
    </row>
    <row r="10" spans="1:5" x14ac:dyDescent="0.25">
      <c r="A10" t="s">
        <v>1</v>
      </c>
      <c r="B10">
        <v>0.3</v>
      </c>
      <c r="D10" t="s">
        <v>4</v>
      </c>
      <c r="E10" s="1">
        <v>0.15</v>
      </c>
    </row>
    <row r="11" spans="1:5" x14ac:dyDescent="0.25">
      <c r="A11" t="s">
        <v>2</v>
      </c>
      <c r="B11">
        <v>0.5</v>
      </c>
      <c r="D11" t="s">
        <v>5</v>
      </c>
      <c r="E11" s="1">
        <v>0.25</v>
      </c>
    </row>
    <row r="13" spans="1:5" x14ac:dyDescent="0.25">
      <c r="B13">
        <v>16</v>
      </c>
      <c r="C13">
        <v>-10</v>
      </c>
      <c r="D13">
        <v>-5</v>
      </c>
    </row>
    <row r="14" spans="1:5" x14ac:dyDescent="0.25">
      <c r="A14" t="s">
        <v>22</v>
      </c>
      <c r="B14">
        <v>-10</v>
      </c>
      <c r="C14">
        <v>25</v>
      </c>
      <c r="D14">
        <v>10</v>
      </c>
    </row>
    <row r="15" spans="1:5" x14ac:dyDescent="0.25">
      <c r="B15">
        <v>-5</v>
      </c>
      <c r="C15">
        <v>10</v>
      </c>
      <c r="D15">
        <v>36</v>
      </c>
    </row>
    <row r="17" spans="1:5" x14ac:dyDescent="0.25">
      <c r="A17" t="s">
        <v>6</v>
      </c>
      <c r="B17" s="4">
        <f>SUMPRODUCT(B9:B11,E9:E11)</f>
        <v>0.13</v>
      </c>
    </row>
    <row r="18" spans="1:5" x14ac:dyDescent="0.25">
      <c r="A18" t="s">
        <v>7</v>
      </c>
      <c r="B18" s="3" cm="1">
        <f t="array" ref="B18">MMULT(TRANSPOSE(B9:B11),MMULT(B13:D15,B9:B11))</f>
        <v>12.69</v>
      </c>
    </row>
    <row r="19" spans="1:5" x14ac:dyDescent="0.25">
      <c r="A19" t="s">
        <v>8</v>
      </c>
      <c r="B19">
        <f>B18^(1/2)</f>
        <v>3.562302626111375</v>
      </c>
    </row>
    <row r="29" spans="1:5" x14ac:dyDescent="0.25">
      <c r="B29" t="s">
        <v>9</v>
      </c>
      <c r="C29" t="s">
        <v>10</v>
      </c>
      <c r="D29" t="s">
        <v>13</v>
      </c>
      <c r="E29" t="s">
        <v>14</v>
      </c>
    </row>
    <row r="30" spans="1:5" x14ac:dyDescent="0.25">
      <c r="A30" t="s">
        <v>15</v>
      </c>
      <c r="B30">
        <v>200</v>
      </c>
      <c r="C30">
        <v>350</v>
      </c>
      <c r="D30">
        <v>150</v>
      </c>
      <c r="E30">
        <v>400</v>
      </c>
    </row>
    <row r="31" spans="1:5" x14ac:dyDescent="0.25">
      <c r="A31" t="s">
        <v>16</v>
      </c>
      <c r="B31">
        <v>70</v>
      </c>
      <c r="C31">
        <v>90</v>
      </c>
      <c r="D31">
        <v>180</v>
      </c>
      <c r="E31">
        <v>300</v>
      </c>
    </row>
    <row r="32" spans="1:5" x14ac:dyDescent="0.25">
      <c r="A32" t="s">
        <v>17</v>
      </c>
      <c r="B32">
        <v>100</v>
      </c>
      <c r="C32">
        <v>60</v>
      </c>
      <c r="D32">
        <v>250</v>
      </c>
      <c r="E32">
        <v>310</v>
      </c>
    </row>
    <row r="34" spans="1:4" x14ac:dyDescent="0.25">
      <c r="A34" t="s">
        <v>18</v>
      </c>
      <c r="B34">
        <f>SUMPRODUCT(B30:E30,B31:E31)</f>
        <v>192500</v>
      </c>
    </row>
    <row r="35" spans="1:4" x14ac:dyDescent="0.25">
      <c r="A35" t="s">
        <v>19</v>
      </c>
      <c r="B35">
        <f>SUMPRODUCT(B30:E30,B32:E32)</f>
        <v>202500</v>
      </c>
    </row>
    <row r="36" spans="1:4" x14ac:dyDescent="0.25">
      <c r="A36" t="s">
        <v>23</v>
      </c>
      <c r="B36" s="3">
        <f>(B35-B34)/B34</f>
        <v>5.1948051948051951E-2</v>
      </c>
      <c r="C36">
        <f>B35/B34</f>
        <v>1.051948051948052</v>
      </c>
    </row>
    <row r="42" spans="1:4" x14ac:dyDescent="0.25">
      <c r="A42" t="s">
        <v>3</v>
      </c>
      <c r="B42">
        <v>0.2</v>
      </c>
    </row>
    <row r="43" spans="1:4" x14ac:dyDescent="0.25">
      <c r="A43" t="s">
        <v>4</v>
      </c>
      <c r="B43">
        <v>0.6</v>
      </c>
    </row>
    <row r="44" spans="1:4" x14ac:dyDescent="0.25">
      <c r="A44" t="s">
        <v>11</v>
      </c>
      <c r="B44">
        <v>0</v>
      </c>
    </row>
    <row r="45" spans="1:4" x14ac:dyDescent="0.25">
      <c r="A45" t="s">
        <v>12</v>
      </c>
      <c r="B45">
        <v>0.5</v>
      </c>
    </row>
    <row r="46" spans="1:4" x14ac:dyDescent="0.25">
      <c r="A46" t="s">
        <v>6</v>
      </c>
      <c r="B46">
        <v>0.4</v>
      </c>
    </row>
    <row r="47" spans="1:4" x14ac:dyDescent="0.25">
      <c r="A47" t="s">
        <v>24</v>
      </c>
    </row>
    <row r="48" spans="1:4" x14ac:dyDescent="0.25">
      <c r="A48" t="s">
        <v>0</v>
      </c>
      <c r="B48">
        <v>0.5</v>
      </c>
      <c r="C48" t="s">
        <v>25</v>
      </c>
      <c r="D48" s="3" t="s">
        <v>26</v>
      </c>
    </row>
    <row r="49" spans="1:2" x14ac:dyDescent="0.25">
      <c r="A49" t="s">
        <v>1</v>
      </c>
      <c r="B49">
        <f>1-B48</f>
        <v>0.5</v>
      </c>
    </row>
    <row r="50" spans="1:2" x14ac:dyDescent="0.25">
      <c r="A50" t="s">
        <v>8</v>
      </c>
      <c r="B50" s="3">
        <f>B49*B45</f>
        <v>0.25</v>
      </c>
    </row>
    <row r="55" spans="1:2" x14ac:dyDescent="0.25">
      <c r="A55" t="s">
        <v>27</v>
      </c>
      <c r="B55" s="1">
        <v>0.2</v>
      </c>
    </row>
    <row r="56" spans="1:2" x14ac:dyDescent="0.25">
      <c r="A56" t="s">
        <v>28</v>
      </c>
      <c r="B56" s="1">
        <v>0.5</v>
      </c>
    </row>
    <row r="57" spans="1:2" x14ac:dyDescent="0.25">
      <c r="A57" t="s">
        <v>29</v>
      </c>
      <c r="B57">
        <v>0.2</v>
      </c>
    </row>
    <row r="58" spans="1:2" x14ac:dyDescent="0.25">
      <c r="A58" t="s">
        <v>30</v>
      </c>
      <c r="B58">
        <v>0.8</v>
      </c>
    </row>
    <row r="59" spans="1:2" x14ac:dyDescent="0.25">
      <c r="A59" t="s">
        <v>25</v>
      </c>
      <c r="B59" s="3" t="s">
        <v>31</v>
      </c>
    </row>
    <row r="60" spans="1:2" x14ac:dyDescent="0.25">
      <c r="A60" t="s">
        <v>6</v>
      </c>
      <c r="B60" s="3">
        <f>SUMPRODUCT(B55:B56,B57:B58)</f>
        <v>0.44000000000000006</v>
      </c>
    </row>
    <row r="67" spans="1:2" x14ac:dyDescent="0.25">
      <c r="A67" t="s">
        <v>27</v>
      </c>
      <c r="B67" s="1">
        <v>0.08</v>
      </c>
    </row>
    <row r="68" spans="1:2" x14ac:dyDescent="0.25">
      <c r="A68" t="s">
        <v>28</v>
      </c>
      <c r="B68" s="1">
        <v>0.12</v>
      </c>
    </row>
    <row r="69" spans="1:2" x14ac:dyDescent="0.25">
      <c r="A69" t="s">
        <v>32</v>
      </c>
      <c r="B69" s="1">
        <v>0.2</v>
      </c>
    </row>
    <row r="70" spans="1:2" x14ac:dyDescent="0.25">
      <c r="A70" t="s">
        <v>33</v>
      </c>
      <c r="B70" s="1">
        <v>0.24</v>
      </c>
    </row>
    <row r="71" spans="1:2" x14ac:dyDescent="0.25">
      <c r="A71" t="s">
        <v>34</v>
      </c>
      <c r="B71" s="5">
        <v>1</v>
      </c>
    </row>
    <row r="74" spans="1:2" x14ac:dyDescent="0.25">
      <c r="A74" t="s">
        <v>21</v>
      </c>
      <c r="B74">
        <v>0</v>
      </c>
    </row>
    <row r="75" spans="1:2" x14ac:dyDescent="0.25">
      <c r="A75" t="s">
        <v>0</v>
      </c>
      <c r="B75">
        <f>1-B74</f>
        <v>1</v>
      </c>
    </row>
    <row r="76" spans="1:2" x14ac:dyDescent="0.25">
      <c r="A76" t="s">
        <v>1</v>
      </c>
      <c r="B76">
        <f>B74</f>
        <v>0</v>
      </c>
    </row>
    <row r="77" spans="1:2" x14ac:dyDescent="0.25">
      <c r="A77" t="s">
        <v>6</v>
      </c>
      <c r="B77" s="6">
        <f>SUMPRODUCT(B67:B68,B75:B76)</f>
        <v>0.08</v>
      </c>
    </row>
    <row r="86" spans="1:3" x14ac:dyDescent="0.25">
      <c r="A86" t="s">
        <v>27</v>
      </c>
      <c r="B86" s="1">
        <v>0.1</v>
      </c>
    </row>
    <row r="87" spans="1:3" x14ac:dyDescent="0.25">
      <c r="A87" t="s">
        <v>28</v>
      </c>
      <c r="B87" s="1">
        <v>0.3</v>
      </c>
    </row>
    <row r="88" spans="1:3" x14ac:dyDescent="0.25">
      <c r="A88" t="s">
        <v>32</v>
      </c>
      <c r="B88" s="1">
        <v>0.25</v>
      </c>
    </row>
    <row r="89" spans="1:3" x14ac:dyDescent="0.25">
      <c r="A89" t="s">
        <v>33</v>
      </c>
      <c r="B89" s="1">
        <v>0.45</v>
      </c>
    </row>
    <row r="90" spans="1:3" x14ac:dyDescent="0.25">
      <c r="A90" t="s">
        <v>34</v>
      </c>
      <c r="B90" s="5">
        <v>-1</v>
      </c>
    </row>
    <row r="91" spans="1:3" x14ac:dyDescent="0.25">
      <c r="A91" t="s">
        <v>6</v>
      </c>
      <c r="B91" s="1">
        <v>0.2</v>
      </c>
    </row>
    <row r="92" spans="1:3" x14ac:dyDescent="0.25">
      <c r="A92" t="s">
        <v>35</v>
      </c>
    </row>
    <row r="93" spans="1:3" x14ac:dyDescent="0.25">
      <c r="A93" t="s">
        <v>29</v>
      </c>
      <c r="B93" s="5">
        <v>0.5</v>
      </c>
      <c r="C93" s="3" t="s">
        <v>36</v>
      </c>
    </row>
    <row r="94" spans="1:3" x14ac:dyDescent="0.25">
      <c r="A94" t="s">
        <v>30</v>
      </c>
      <c r="B94">
        <v>0.5</v>
      </c>
    </row>
    <row r="95" spans="1:3" x14ac:dyDescent="0.25">
      <c r="A95" t="s">
        <v>8</v>
      </c>
      <c r="B95" s="4">
        <f>ABS(B88*B93-B89*B94)</f>
        <v>0.1</v>
      </c>
    </row>
    <row r="101" spans="1:3" x14ac:dyDescent="0.25">
      <c r="A101" t="s">
        <v>27</v>
      </c>
      <c r="B101" s="1">
        <v>0.2</v>
      </c>
    </row>
    <row r="102" spans="1:3" x14ac:dyDescent="0.25">
      <c r="A102" t="s">
        <v>28</v>
      </c>
      <c r="B102" s="1">
        <v>0.3</v>
      </c>
    </row>
    <row r="103" spans="1:3" x14ac:dyDescent="0.25">
      <c r="A103" t="s">
        <v>32</v>
      </c>
      <c r="B103" s="1">
        <v>0.3</v>
      </c>
    </row>
    <row r="104" spans="1:3" x14ac:dyDescent="0.25">
      <c r="A104" t="s">
        <v>33</v>
      </c>
      <c r="B104" s="1">
        <v>0.5</v>
      </c>
    </row>
    <row r="105" spans="1:3" x14ac:dyDescent="0.25">
      <c r="A105" t="s">
        <v>34</v>
      </c>
      <c r="B105" s="5">
        <v>1</v>
      </c>
    </row>
    <row r="106" spans="1:3" x14ac:dyDescent="0.25">
      <c r="A106" t="s">
        <v>6</v>
      </c>
      <c r="B106" s="1">
        <v>0.25</v>
      </c>
    </row>
    <row r="107" spans="1:3" x14ac:dyDescent="0.25">
      <c r="A107" t="s">
        <v>37</v>
      </c>
    </row>
    <row r="108" spans="1:3" x14ac:dyDescent="0.25">
      <c r="A108" t="s">
        <v>29</v>
      </c>
      <c r="B108" s="5">
        <v>0.5</v>
      </c>
      <c r="C108" s="3" t="s">
        <v>36</v>
      </c>
    </row>
    <row r="109" spans="1:3" x14ac:dyDescent="0.25">
      <c r="A109" t="s">
        <v>30</v>
      </c>
      <c r="B109">
        <v>0.5</v>
      </c>
    </row>
    <row r="110" spans="1:3" x14ac:dyDescent="0.25">
      <c r="A110" t="s">
        <v>8</v>
      </c>
      <c r="B110" s="4">
        <f>SUMPRODUCT(B103:B104,B108:B109)</f>
        <v>0.4</v>
      </c>
    </row>
    <row r="117" spans="1:6" x14ac:dyDescent="0.25">
      <c r="A117" t="s">
        <v>27</v>
      </c>
      <c r="B117" s="5">
        <v>0.2</v>
      </c>
    </row>
    <row r="118" spans="1:6" x14ac:dyDescent="0.25">
      <c r="A118" t="s">
        <v>28</v>
      </c>
      <c r="B118" s="5">
        <v>0.9</v>
      </c>
    </row>
    <row r="119" spans="1:6" x14ac:dyDescent="0.25">
      <c r="A119" t="s">
        <v>38</v>
      </c>
      <c r="B119" t="s">
        <v>39</v>
      </c>
      <c r="C119" t="s">
        <v>42</v>
      </c>
    </row>
    <row r="120" spans="1:6" x14ac:dyDescent="0.25">
      <c r="A120" t="s">
        <v>32</v>
      </c>
      <c r="B120">
        <v>0.3</v>
      </c>
      <c r="C120">
        <f>B120^2</f>
        <v>0.09</v>
      </c>
    </row>
    <row r="121" spans="1:6" x14ac:dyDescent="0.25">
      <c r="A121" t="s">
        <v>33</v>
      </c>
      <c r="B121">
        <v>0.6</v>
      </c>
      <c r="C121">
        <f t="shared" ref="C121:C122" si="0">B121^2</f>
        <v>0.36</v>
      </c>
    </row>
    <row r="122" spans="1:6" x14ac:dyDescent="0.25">
      <c r="A122" t="s">
        <v>40</v>
      </c>
      <c r="B122">
        <v>0.8</v>
      </c>
      <c r="C122">
        <f t="shared" si="0"/>
        <v>0.64000000000000012</v>
      </c>
    </row>
    <row r="123" spans="1:6" x14ac:dyDescent="0.25">
      <c r="A123" t="s">
        <v>6</v>
      </c>
      <c r="B123">
        <v>0.75</v>
      </c>
      <c r="D123" t="s">
        <v>43</v>
      </c>
      <c r="F123">
        <f>SUM(C120*C121+C120*C122+C121*C122)</f>
        <v>0.32040000000000007</v>
      </c>
    </row>
    <row r="124" spans="1:6" x14ac:dyDescent="0.25">
      <c r="A124" t="s">
        <v>29</v>
      </c>
      <c r="B124" s="3">
        <f>C121*C122/(F123)</f>
        <v>0.7191011235955056</v>
      </c>
    </row>
    <row r="125" spans="1:6" x14ac:dyDescent="0.25">
      <c r="A125" t="s">
        <v>30</v>
      </c>
      <c r="B125" s="3">
        <f>C120*C122/F123</f>
        <v>0.1797752808988764</v>
      </c>
    </row>
    <row r="126" spans="1:6" x14ac:dyDescent="0.25">
      <c r="A126" t="s">
        <v>41</v>
      </c>
      <c r="B126" s="3">
        <f>C120*C121/F123</f>
        <v>0.10112359550561795</v>
      </c>
    </row>
    <row r="127" spans="1:6" x14ac:dyDescent="0.25">
      <c r="A127" t="s">
        <v>38</v>
      </c>
      <c r="B127" s="3">
        <f>(B123*F123-(B117*C121*C122+B118*C120*C122))/(C120*C121)</f>
        <v>4.3944444444444466</v>
      </c>
    </row>
    <row r="133" spans="1:3" x14ac:dyDescent="0.25">
      <c r="A133" t="s">
        <v>27</v>
      </c>
      <c r="B133" s="1">
        <v>0.2</v>
      </c>
    </row>
    <row r="134" spans="1:3" x14ac:dyDescent="0.25">
      <c r="A134" t="s">
        <v>28</v>
      </c>
      <c r="B134" s="1">
        <v>0.3</v>
      </c>
    </row>
    <row r="135" spans="1:3" x14ac:dyDescent="0.25">
      <c r="A135" t="s">
        <v>32</v>
      </c>
      <c r="B135" s="1">
        <v>0.3</v>
      </c>
    </row>
    <row r="136" spans="1:3" x14ac:dyDescent="0.25">
      <c r="A136" t="s">
        <v>33</v>
      </c>
      <c r="B136" s="1">
        <v>0.6</v>
      </c>
    </row>
    <row r="137" spans="1:3" x14ac:dyDescent="0.25">
      <c r="A137" t="s">
        <v>34</v>
      </c>
      <c r="B137" s="5">
        <v>1</v>
      </c>
    </row>
    <row r="138" spans="1:3" x14ac:dyDescent="0.25">
      <c r="A138" t="s">
        <v>20</v>
      </c>
      <c r="B138" s="1">
        <v>0.5</v>
      </c>
    </row>
    <row r="139" spans="1:3" x14ac:dyDescent="0.25">
      <c r="A139" t="s">
        <v>44</v>
      </c>
    </row>
    <row r="140" spans="1:3" x14ac:dyDescent="0.25">
      <c r="A140" t="s">
        <v>29</v>
      </c>
      <c r="B140" s="5">
        <f>1/3</f>
        <v>0.33333333333333331</v>
      </c>
      <c r="C140" s="3" t="s">
        <v>45</v>
      </c>
    </row>
    <row r="141" spans="1:3" x14ac:dyDescent="0.25">
      <c r="A141" t="s">
        <v>30</v>
      </c>
      <c r="B141">
        <f>1-B140</f>
        <v>0.66666666666666674</v>
      </c>
    </row>
    <row r="142" spans="1:3" x14ac:dyDescent="0.25">
      <c r="A142" t="s">
        <v>6</v>
      </c>
      <c r="B142" s="8">
        <f>SUMPRODUCT(B133:B134,B140:B141)</f>
        <v>0.26666666666666666</v>
      </c>
    </row>
    <row r="149" spans="1:6" x14ac:dyDescent="0.25">
      <c r="A149" t="s">
        <v>27</v>
      </c>
      <c r="B149" s="5" t="s">
        <v>39</v>
      </c>
    </row>
    <row r="150" spans="1:6" x14ac:dyDescent="0.25">
      <c r="A150" t="s">
        <v>28</v>
      </c>
      <c r="B150" s="5">
        <v>0.3</v>
      </c>
    </row>
    <row r="151" spans="1:6" x14ac:dyDescent="0.25">
      <c r="A151" t="s">
        <v>38</v>
      </c>
      <c r="B151">
        <v>0.4</v>
      </c>
      <c r="C151" t="s">
        <v>42</v>
      </c>
    </row>
    <row r="152" spans="1:6" x14ac:dyDescent="0.25">
      <c r="A152" t="s">
        <v>32</v>
      </c>
      <c r="B152">
        <v>0.7</v>
      </c>
      <c r="C152">
        <f>B152^2</f>
        <v>0.48999999999999994</v>
      </c>
    </row>
    <row r="153" spans="1:6" x14ac:dyDescent="0.25">
      <c r="A153" t="s">
        <v>33</v>
      </c>
      <c r="B153">
        <v>0.6</v>
      </c>
      <c r="C153">
        <f t="shared" ref="C153:C154" si="1">B153^2</f>
        <v>0.36</v>
      </c>
    </row>
    <row r="154" spans="1:6" x14ac:dyDescent="0.25">
      <c r="A154" t="s">
        <v>40</v>
      </c>
      <c r="B154">
        <v>0.8</v>
      </c>
      <c r="C154">
        <f t="shared" si="1"/>
        <v>0.64000000000000012</v>
      </c>
    </row>
    <row r="155" spans="1:6" x14ac:dyDescent="0.25">
      <c r="A155" t="s">
        <v>6</v>
      </c>
      <c r="B155">
        <v>0.5</v>
      </c>
      <c r="D155" t="s">
        <v>43</v>
      </c>
      <c r="F155">
        <f>SUM(C152*C153+C152*C154+C153*C154)</f>
        <v>0.72040000000000004</v>
      </c>
    </row>
    <row r="156" spans="1:6" x14ac:dyDescent="0.25">
      <c r="A156" t="s">
        <v>29</v>
      </c>
      <c r="B156" s="3">
        <f>C153*C154/(F155)</f>
        <v>0.31982232093281515</v>
      </c>
    </row>
    <row r="157" spans="1:6" x14ac:dyDescent="0.25">
      <c r="A157" t="s">
        <v>30</v>
      </c>
      <c r="B157" s="3">
        <f>C152*C154/F155</f>
        <v>0.43531371460299839</v>
      </c>
    </row>
    <row r="158" spans="1:6" x14ac:dyDescent="0.25">
      <c r="A158" t="s">
        <v>41</v>
      </c>
      <c r="B158" s="3">
        <f>C152*C153/F155</f>
        <v>0.24486396446418651</v>
      </c>
    </row>
    <row r="159" spans="1:6" x14ac:dyDescent="0.25">
      <c r="A159" t="s">
        <v>38</v>
      </c>
      <c r="B159" s="3">
        <f>(B155*F155-(B151*C153*C152+B150*C152*C154))/(C154*C153)</f>
        <v>0.84878472222222223</v>
      </c>
    </row>
    <row r="166" spans="1:6" x14ac:dyDescent="0.25">
      <c r="A166" t="s">
        <v>27</v>
      </c>
      <c r="B166" s="5">
        <v>0.3</v>
      </c>
    </row>
    <row r="167" spans="1:6" x14ac:dyDescent="0.25">
      <c r="A167" t="s">
        <v>28</v>
      </c>
      <c r="B167" s="5">
        <v>0.2</v>
      </c>
    </row>
    <row r="168" spans="1:6" x14ac:dyDescent="0.25">
      <c r="A168" t="s">
        <v>38</v>
      </c>
      <c r="B168">
        <v>0.4</v>
      </c>
      <c r="C168" t="s">
        <v>42</v>
      </c>
    </row>
    <row r="169" spans="1:6" x14ac:dyDescent="0.25">
      <c r="A169" t="s">
        <v>32</v>
      </c>
      <c r="B169">
        <v>0.7</v>
      </c>
      <c r="C169">
        <f>B169^2</f>
        <v>0.48999999999999994</v>
      </c>
    </row>
    <row r="170" spans="1:6" x14ac:dyDescent="0.25">
      <c r="A170" t="s">
        <v>33</v>
      </c>
      <c r="B170">
        <v>0.6</v>
      </c>
      <c r="C170">
        <f t="shared" ref="C170:C171" si="2">B170^2</f>
        <v>0.36</v>
      </c>
    </row>
    <row r="171" spans="1:6" x14ac:dyDescent="0.25">
      <c r="A171" t="s">
        <v>40</v>
      </c>
      <c r="B171">
        <v>0.8</v>
      </c>
      <c r="C171">
        <f t="shared" si="2"/>
        <v>0.64000000000000012</v>
      </c>
    </row>
    <row r="172" spans="1:6" x14ac:dyDescent="0.25">
      <c r="D172" t="s">
        <v>43</v>
      </c>
      <c r="F172">
        <f>SUM(C169*C170+C169*C171+C170*C171)</f>
        <v>0.72040000000000004</v>
      </c>
    </row>
    <row r="173" spans="1:6" x14ac:dyDescent="0.25">
      <c r="A173" t="s">
        <v>29</v>
      </c>
      <c r="B173" s="3">
        <f>C170*C171/(F172)</f>
        <v>0.31982232093281515</v>
      </c>
    </row>
    <row r="174" spans="1:6" x14ac:dyDescent="0.25">
      <c r="A174" t="s">
        <v>30</v>
      </c>
      <c r="B174" s="3">
        <f>C169*C171/F172</f>
        <v>0.43531371460299839</v>
      </c>
    </row>
    <row r="175" spans="1:6" x14ac:dyDescent="0.25">
      <c r="A175" t="s">
        <v>41</v>
      </c>
      <c r="B175" s="3">
        <f>C169*C170/F172</f>
        <v>0.24486396446418651</v>
      </c>
    </row>
    <row r="176" spans="1:6" x14ac:dyDescent="0.25">
      <c r="A176" t="s">
        <v>6</v>
      </c>
      <c r="B176" s="3">
        <f>(B166*C170*C171+B167*C169*C171+B168*C170*C169)/F172</f>
        <v>0.2809550249861188</v>
      </c>
    </row>
    <row r="177" spans="1:3" x14ac:dyDescent="0.25">
      <c r="A177" t="s">
        <v>8</v>
      </c>
      <c r="B177" s="3">
        <f>PRODUCT(B169:B171)/SQRT(C170*C171+C169*C171+C169*C170)</f>
        <v>0.39586984888606941</v>
      </c>
    </row>
    <row r="184" spans="1:3" x14ac:dyDescent="0.25">
      <c r="A184" t="s">
        <v>27</v>
      </c>
      <c r="B184" s="1">
        <v>0.2</v>
      </c>
    </row>
    <row r="185" spans="1:3" x14ac:dyDescent="0.25">
      <c r="A185" t="s">
        <v>28</v>
      </c>
      <c r="B185" s="1">
        <v>0.7</v>
      </c>
    </row>
    <row r="186" spans="1:3" x14ac:dyDescent="0.25">
      <c r="A186" t="s">
        <v>29</v>
      </c>
      <c r="B186" s="5">
        <f>1/4</f>
        <v>0.25</v>
      </c>
      <c r="C186" s="3" t="s">
        <v>46</v>
      </c>
    </row>
    <row r="187" spans="1:3" x14ac:dyDescent="0.25">
      <c r="A187" t="s">
        <v>30</v>
      </c>
      <c r="B187">
        <f>1-B186</f>
        <v>0.75</v>
      </c>
    </row>
    <row r="188" spans="1:3" x14ac:dyDescent="0.25">
      <c r="A188" t="s">
        <v>6</v>
      </c>
      <c r="B188" s="9">
        <f>SUMPRODUCT(B184:B185,B186:B187)</f>
        <v>0.57499999999999996</v>
      </c>
    </row>
    <row r="189" spans="1:3" x14ac:dyDescent="0.25">
      <c r="B189" s="1"/>
    </row>
    <row r="190" spans="1:3" x14ac:dyDescent="0.25">
      <c r="B190" s="5"/>
    </row>
    <row r="191" spans="1:3" x14ac:dyDescent="0.25">
      <c r="B191" s="1"/>
    </row>
    <row r="195" spans="1:3" x14ac:dyDescent="0.25">
      <c r="A195" t="s">
        <v>27</v>
      </c>
      <c r="B195" s="1">
        <v>0.1</v>
      </c>
    </row>
    <row r="196" spans="1:3" x14ac:dyDescent="0.25">
      <c r="A196" t="s">
        <v>28</v>
      </c>
      <c r="B196" s="1">
        <v>0.3</v>
      </c>
    </row>
    <row r="197" spans="1:3" x14ac:dyDescent="0.25">
      <c r="A197" t="s">
        <v>32</v>
      </c>
      <c r="B197" s="1">
        <v>0.3</v>
      </c>
    </row>
    <row r="198" spans="1:3" x14ac:dyDescent="0.25">
      <c r="A198" t="s">
        <v>33</v>
      </c>
      <c r="B198" s="1">
        <v>0.6</v>
      </c>
    </row>
    <row r="199" spans="1:3" x14ac:dyDescent="0.25">
      <c r="A199" t="s">
        <v>47</v>
      </c>
      <c r="B199" s="5">
        <v>-1</v>
      </c>
    </row>
    <row r="200" spans="1:3" x14ac:dyDescent="0.25">
      <c r="A200" t="s">
        <v>29</v>
      </c>
      <c r="B200" s="5">
        <f>B198/SUM($B$197:$B$198)</f>
        <v>0.66666666666666674</v>
      </c>
      <c r="C200" s="3" t="s">
        <v>48</v>
      </c>
    </row>
    <row r="201" spans="1:3" x14ac:dyDescent="0.25">
      <c r="A201" t="s">
        <v>30</v>
      </c>
      <c r="B201" s="5">
        <f>B197/SUM($B$197:$B$198)</f>
        <v>0.33333333333333337</v>
      </c>
    </row>
    <row r="202" spans="1:3" x14ac:dyDescent="0.25">
      <c r="A202" t="s">
        <v>6</v>
      </c>
      <c r="B202" s="8">
        <f>SUMPRODUCT(B195:B196,B200:B201)</f>
        <v>0.16666666666666669</v>
      </c>
    </row>
    <row r="203" spans="1:3" x14ac:dyDescent="0.25">
      <c r="A203" t="s">
        <v>49</v>
      </c>
    </row>
    <row r="204" spans="1:3" x14ac:dyDescent="0.25">
      <c r="A204" t="s">
        <v>29</v>
      </c>
      <c r="B204">
        <v>0</v>
      </c>
    </row>
    <row r="205" spans="1:3" x14ac:dyDescent="0.25">
      <c r="A205" t="s">
        <v>30</v>
      </c>
      <c r="B205">
        <v>1</v>
      </c>
    </row>
    <row r="206" spans="1:3" x14ac:dyDescent="0.25">
      <c r="A206" t="s">
        <v>8</v>
      </c>
      <c r="B206" s="10">
        <f>SUMPRODUCT(B197:B198,B204:B205)</f>
        <v>0.6</v>
      </c>
    </row>
    <row r="212" spans="1:4" x14ac:dyDescent="0.25">
      <c r="A212" t="s">
        <v>27</v>
      </c>
      <c r="B212" s="5">
        <v>0.2</v>
      </c>
    </row>
    <row r="213" spans="1:4" x14ac:dyDescent="0.25">
      <c r="A213" t="s">
        <v>28</v>
      </c>
      <c r="B213" s="5">
        <v>0.4</v>
      </c>
    </row>
    <row r="214" spans="1:4" x14ac:dyDescent="0.25">
      <c r="A214" t="s">
        <v>32</v>
      </c>
      <c r="B214" s="5">
        <v>0.6</v>
      </c>
    </row>
    <row r="215" spans="1:4" x14ac:dyDescent="0.25">
      <c r="A215" t="s">
        <v>33</v>
      </c>
      <c r="B215" s="5">
        <v>0.9</v>
      </c>
    </row>
    <row r="216" spans="1:4" x14ac:dyDescent="0.25">
      <c r="A216" t="s">
        <v>47</v>
      </c>
      <c r="B216" s="5">
        <v>-1</v>
      </c>
      <c r="D216" t="s">
        <v>52</v>
      </c>
    </row>
    <row r="217" spans="1:4" x14ac:dyDescent="0.25">
      <c r="A217" t="s">
        <v>29</v>
      </c>
      <c r="B217" s="5">
        <f>B215/SUM(B214:B215)</f>
        <v>0.6</v>
      </c>
      <c r="C217" s="3" t="s">
        <v>50</v>
      </c>
    </row>
    <row r="218" spans="1:4" x14ac:dyDescent="0.25">
      <c r="A218" t="s">
        <v>30</v>
      </c>
      <c r="B218" s="5">
        <f>B214/SUM(B214:B215)</f>
        <v>0.39999999999999997</v>
      </c>
    </row>
    <row r="219" spans="1:4" x14ac:dyDescent="0.25">
      <c r="A219" t="s">
        <v>6</v>
      </c>
      <c r="B219" s="8">
        <f>SUMPRODUCT(B212:B213,B217:B218)</f>
        <v>0.28000000000000003</v>
      </c>
    </row>
    <row r="220" spans="1:4" x14ac:dyDescent="0.25">
      <c r="A220" t="s">
        <v>51</v>
      </c>
      <c r="C220" s="4">
        <f>B212*B218+B213*B217</f>
        <v>0.32</v>
      </c>
    </row>
    <row r="227" spans="1:6" x14ac:dyDescent="0.25">
      <c r="A227" t="s">
        <v>27</v>
      </c>
      <c r="B227" s="2">
        <v>0.1</v>
      </c>
    </row>
    <row r="228" spans="1:6" x14ac:dyDescent="0.25">
      <c r="A228" t="s">
        <v>28</v>
      </c>
      <c r="B228" s="2">
        <v>0.2</v>
      </c>
      <c r="C228" t="s">
        <v>42</v>
      </c>
    </row>
    <row r="229" spans="1:6" x14ac:dyDescent="0.25">
      <c r="A229" t="s">
        <v>32</v>
      </c>
      <c r="B229" s="2">
        <v>0.2</v>
      </c>
      <c r="C229">
        <f>B229^2</f>
        <v>4.0000000000000008E-2</v>
      </c>
      <c r="D229" t="s">
        <v>54</v>
      </c>
      <c r="F229">
        <f>B231*B229*B230</f>
        <v>2.4E-2</v>
      </c>
    </row>
    <row r="230" spans="1:6" x14ac:dyDescent="0.25">
      <c r="A230" t="s">
        <v>33</v>
      </c>
      <c r="B230" s="2">
        <v>0.4</v>
      </c>
      <c r="C230">
        <f>B230^2</f>
        <v>0.16000000000000003</v>
      </c>
      <c r="D230" t="s">
        <v>53</v>
      </c>
      <c r="F230">
        <f>(C229+C230-2*F229)</f>
        <v>0.15200000000000002</v>
      </c>
    </row>
    <row r="231" spans="1:6" x14ac:dyDescent="0.25">
      <c r="A231" t="s">
        <v>47</v>
      </c>
      <c r="B231" s="5">
        <v>0.3</v>
      </c>
      <c r="C231" t="s">
        <v>55</v>
      </c>
    </row>
    <row r="232" spans="1:6" x14ac:dyDescent="0.25">
      <c r="A232" t="s">
        <v>29</v>
      </c>
      <c r="B232" s="3">
        <f>(C230-F229)/F230</f>
        <v>0.89473684210526327</v>
      </c>
      <c r="C232">
        <f>B232^2</f>
        <v>0.80055401662049885</v>
      </c>
    </row>
    <row r="233" spans="1:6" x14ac:dyDescent="0.25">
      <c r="A233" t="s">
        <v>30</v>
      </c>
      <c r="B233" s="3">
        <f>(C229-F229)/F230</f>
        <v>0.10526315789473688</v>
      </c>
      <c r="C233">
        <f>B233^2</f>
        <v>1.1080332409972306E-2</v>
      </c>
    </row>
    <row r="234" spans="1:6" x14ac:dyDescent="0.25">
      <c r="A234" t="s">
        <v>6</v>
      </c>
      <c r="B234" s="8">
        <f>SUMPRODUCT(B227:B228,B232:B233)</f>
        <v>0.11052631578947371</v>
      </c>
    </row>
    <row r="235" spans="1:6" x14ac:dyDescent="0.25">
      <c r="A235" t="s">
        <v>8</v>
      </c>
      <c r="B235" s="11">
        <f>SQRT(C232*C229+2*B232*B233*B231*B229*B230+C233*C230)</f>
        <v>0.1957441939718372</v>
      </c>
    </row>
    <row r="244" spans="1:4" x14ac:dyDescent="0.25">
      <c r="A244" t="s">
        <v>27</v>
      </c>
      <c r="B244" s="2">
        <v>0.1</v>
      </c>
    </row>
    <row r="245" spans="1:4" x14ac:dyDescent="0.25">
      <c r="A245" t="s">
        <v>28</v>
      </c>
      <c r="B245" s="2">
        <v>0.2</v>
      </c>
      <c r="C245" t="s">
        <v>42</v>
      </c>
    </row>
    <row r="246" spans="1:4" x14ac:dyDescent="0.25">
      <c r="A246" t="s">
        <v>32</v>
      </c>
      <c r="B246" s="2">
        <v>0.15</v>
      </c>
      <c r="C246">
        <f>B246^2</f>
        <v>2.2499999999999999E-2</v>
      </c>
    </row>
    <row r="247" spans="1:4" x14ac:dyDescent="0.25">
      <c r="A247" t="s">
        <v>33</v>
      </c>
      <c r="B247" s="2">
        <v>0.3</v>
      </c>
      <c r="C247">
        <f>B247^2</f>
        <v>0.09</v>
      </c>
    </row>
    <row r="248" spans="1:4" x14ac:dyDescent="0.25">
      <c r="A248" t="s">
        <v>47</v>
      </c>
      <c r="B248" s="5">
        <v>-0.5</v>
      </c>
    </row>
    <row r="249" spans="1:4" x14ac:dyDescent="0.25">
      <c r="A249" t="s">
        <v>6</v>
      </c>
      <c r="B249" s="12">
        <v>0.14000000000000001</v>
      </c>
    </row>
    <row r="250" spans="1:4" x14ac:dyDescent="0.25">
      <c r="A250" t="s">
        <v>56</v>
      </c>
      <c r="B250" s="12"/>
    </row>
    <row r="251" spans="1:4" x14ac:dyDescent="0.25">
      <c r="B251" s="12"/>
      <c r="C251" t="s">
        <v>55</v>
      </c>
    </row>
    <row r="252" spans="1:4" x14ac:dyDescent="0.25">
      <c r="A252" t="s">
        <v>29</v>
      </c>
      <c r="B252" s="13">
        <v>0.6</v>
      </c>
      <c r="C252">
        <f>B252^2</f>
        <v>0.36</v>
      </c>
      <c r="D252" s="3" t="s">
        <v>57</v>
      </c>
    </row>
    <row r="253" spans="1:4" x14ac:dyDescent="0.25">
      <c r="A253" t="s">
        <v>30</v>
      </c>
      <c r="B253" s="13">
        <f>1-B252</f>
        <v>0.4</v>
      </c>
      <c r="C253">
        <f>B253^2</f>
        <v>0.16000000000000003</v>
      </c>
    </row>
    <row r="255" spans="1:4" x14ac:dyDescent="0.25">
      <c r="A255" t="s">
        <v>7</v>
      </c>
      <c r="B255" s="11">
        <f>SQRT(C252*C246+C253*C247+2*B252*B253*B246*B247*B248)</f>
        <v>0.1081665382639197</v>
      </c>
    </row>
    <row r="263" spans="1:3" x14ac:dyDescent="0.25">
      <c r="A263" t="s">
        <v>27</v>
      </c>
      <c r="B263" s="1">
        <v>0.1</v>
      </c>
    </row>
    <row r="264" spans="1:3" x14ac:dyDescent="0.25">
      <c r="A264" t="s">
        <v>28</v>
      </c>
      <c r="B264" s="1">
        <v>0.2</v>
      </c>
    </row>
    <row r="265" spans="1:3" x14ac:dyDescent="0.25">
      <c r="A265" t="s">
        <v>32</v>
      </c>
      <c r="B265" t="s">
        <v>58</v>
      </c>
    </row>
    <row r="266" spans="1:3" x14ac:dyDescent="0.25">
      <c r="A266" t="s">
        <v>33</v>
      </c>
      <c r="B266" t="s">
        <v>59</v>
      </c>
      <c r="C266" t="s">
        <v>60</v>
      </c>
    </row>
    <row r="267" spans="1:3" x14ac:dyDescent="0.25">
      <c r="A267" t="s">
        <v>8</v>
      </c>
      <c r="B267" s="2">
        <v>0.12</v>
      </c>
      <c r="C267">
        <f>B267^2</f>
        <v>1.44E-2</v>
      </c>
    </row>
    <row r="268" spans="1:3" x14ac:dyDescent="0.25">
      <c r="A268" t="s">
        <v>29</v>
      </c>
      <c r="B268" s="3">
        <f>4^2/(4^2+3^2)</f>
        <v>0.64</v>
      </c>
      <c r="C268">
        <f t="shared" ref="C268:C269" si="3">B268^2</f>
        <v>0.40960000000000002</v>
      </c>
    </row>
    <row r="269" spans="1:3" x14ac:dyDescent="0.25">
      <c r="A269" t="s">
        <v>30</v>
      </c>
      <c r="B269" s="3">
        <f>3^2/(4^2+3^2)</f>
        <v>0.36</v>
      </c>
      <c r="C269">
        <f t="shared" si="3"/>
        <v>0.12959999999999999</v>
      </c>
    </row>
    <row r="270" spans="1:3" x14ac:dyDescent="0.25">
      <c r="A270" t="s">
        <v>61</v>
      </c>
    </row>
    <row r="271" spans="1:3" x14ac:dyDescent="0.25">
      <c r="A271" t="s">
        <v>62</v>
      </c>
      <c r="B271">
        <f>SQRT(0.0144/(0.4096*9+0.1296*16))</f>
        <v>0.05</v>
      </c>
    </row>
    <row r="272" spans="1:3" x14ac:dyDescent="0.25">
      <c r="A272" t="s">
        <v>32</v>
      </c>
      <c r="B272" s="4">
        <f>B271*3</f>
        <v>0.15000000000000002</v>
      </c>
    </row>
    <row r="273" spans="1:2" x14ac:dyDescent="0.25">
      <c r="A273" t="s">
        <v>33</v>
      </c>
      <c r="B273" s="4">
        <f>B271*4</f>
        <v>0.2</v>
      </c>
    </row>
    <row r="274" spans="1:2" x14ac:dyDescent="0.25">
      <c r="A274" t="s">
        <v>6</v>
      </c>
      <c r="B274" s="7">
        <f>SUMPRODUCT(B263:B264,B268:B269)</f>
        <v>0.13600000000000001</v>
      </c>
    </row>
    <row r="280" spans="1:2" x14ac:dyDescent="0.25">
      <c r="A280" t="s">
        <v>29</v>
      </c>
      <c r="B280" s="3">
        <v>0.2</v>
      </c>
    </row>
    <row r="281" spans="1:2" x14ac:dyDescent="0.25">
      <c r="A281" t="s">
        <v>30</v>
      </c>
      <c r="B281" t="s">
        <v>63</v>
      </c>
    </row>
    <row r="282" spans="1:2" x14ac:dyDescent="0.25">
      <c r="A282" t="s">
        <v>41</v>
      </c>
      <c r="B282" t="s">
        <v>64</v>
      </c>
    </row>
    <row r="283" spans="1:2" x14ac:dyDescent="0.25">
      <c r="A283" t="s">
        <v>65</v>
      </c>
    </row>
    <row r="284" spans="1:2" x14ac:dyDescent="0.25">
      <c r="A284" t="s">
        <v>66</v>
      </c>
      <c r="B284">
        <f>0.4/3</f>
        <v>0.13333333333333333</v>
      </c>
    </row>
    <row r="285" spans="1:2" x14ac:dyDescent="0.25">
      <c r="A285" t="s">
        <v>30</v>
      </c>
      <c r="B285" s="3">
        <f>B280+B284</f>
        <v>0.33333333333333337</v>
      </c>
    </row>
    <row r="286" spans="1:2" x14ac:dyDescent="0.25">
      <c r="A286" t="s">
        <v>41</v>
      </c>
      <c r="B286" s="3">
        <f>B280+2*B284</f>
        <v>0.46666666666666667</v>
      </c>
    </row>
    <row r="291" spans="1:2" x14ac:dyDescent="0.25">
      <c r="A291" t="s">
        <v>29</v>
      </c>
      <c r="B291" t="s">
        <v>67</v>
      </c>
    </row>
    <row r="292" spans="1:2" x14ac:dyDescent="0.25">
      <c r="A292" t="s">
        <v>30</v>
      </c>
      <c r="B292" s="3">
        <v>0.22</v>
      </c>
    </row>
    <row r="293" spans="1:2" x14ac:dyDescent="0.25">
      <c r="A293" t="s">
        <v>41</v>
      </c>
      <c r="B293" t="s">
        <v>39</v>
      </c>
    </row>
    <row r="294" spans="1:2" x14ac:dyDescent="0.25">
      <c r="A294" t="s">
        <v>65</v>
      </c>
    </row>
    <row r="295" spans="1:2" x14ac:dyDescent="0.25">
      <c r="A295" t="s">
        <v>41</v>
      </c>
      <c r="B295" s="3">
        <f>(1-B292)/(2+7.54%)</f>
        <v>0.37583116507661174</v>
      </c>
    </row>
    <row r="296" spans="1:2" x14ac:dyDescent="0.25">
      <c r="A296" t="s">
        <v>29</v>
      </c>
      <c r="B296" s="3">
        <f>B295*(1+7.54%)</f>
        <v>0.40416883492338823</v>
      </c>
    </row>
    <row r="302" spans="1:2" x14ac:dyDescent="0.25">
      <c r="A302" t="s">
        <v>29</v>
      </c>
      <c r="B302" s="3">
        <v>0.4</v>
      </c>
    </row>
    <row r="303" spans="1:2" x14ac:dyDescent="0.25">
      <c r="A303" t="s">
        <v>30</v>
      </c>
      <c r="B303" t="s">
        <v>68</v>
      </c>
    </row>
    <row r="304" spans="1:2" x14ac:dyDescent="0.25">
      <c r="A304" t="s">
        <v>41</v>
      </c>
      <c r="B304" t="s">
        <v>39</v>
      </c>
    </row>
    <row r="305" spans="1:2" x14ac:dyDescent="0.25">
      <c r="A305" t="s">
        <v>65</v>
      </c>
    </row>
    <row r="306" spans="1:2" x14ac:dyDescent="0.25">
      <c r="A306" t="s">
        <v>41</v>
      </c>
      <c r="B306" s="3">
        <f>(1-B302)/2.4</f>
        <v>0.25</v>
      </c>
    </row>
    <row r="307" spans="1:2" x14ac:dyDescent="0.25">
      <c r="A307" t="s">
        <v>30</v>
      </c>
      <c r="B307" s="3">
        <f>B306*1.4</f>
        <v>0.35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Домаха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Шамраева Виктория Викторовна</dc:creator>
  <cp:lastModifiedBy>Nikita</cp:lastModifiedBy>
  <dcterms:created xsi:type="dcterms:W3CDTF">2022-12-06T07:11:58Z</dcterms:created>
  <dcterms:modified xsi:type="dcterms:W3CDTF">2022-12-15T22:03:03Z</dcterms:modified>
</cp:coreProperties>
</file>