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FinMath\"/>
    </mc:Choice>
  </mc:AlternateContent>
  <xr:revisionPtr revIDLastSave="0" documentId="13_ncr:1_{B85B8AA3-02A6-41EE-B7E9-6E5A522C3326}" xr6:coauthVersionLast="47" xr6:coauthVersionMax="47" xr10:uidLastSave="{00000000-0000-0000-0000-000000000000}"/>
  <bookViews>
    <workbookView xWindow="-120" yWindow="-120" windowWidth="29040" windowHeight="15840" xr2:uid="{1713AEC6-7AA6-4369-AD5F-59E05C0453A2}"/>
  </bookViews>
  <sheets>
    <sheet name="Лист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6" i="4" l="1"/>
  <c r="F228" i="4"/>
  <c r="F229" i="4"/>
  <c r="F230" i="4"/>
  <c r="F231" i="4"/>
  <c r="F232" i="4"/>
  <c r="F233" i="4"/>
  <c r="F234" i="4"/>
  <c r="F235" i="4"/>
  <c r="F227" i="4"/>
  <c r="B240" i="4"/>
  <c r="B237" i="4"/>
  <c r="B234" i="4"/>
  <c r="B233" i="4"/>
  <c r="F237" i="4" l="1"/>
  <c r="B239" i="4" s="1"/>
  <c r="B241" i="4" s="1"/>
  <c r="B218" i="4"/>
  <c r="B220" i="4" s="1"/>
  <c r="B207" i="4"/>
  <c r="B208" i="4" s="1"/>
  <c r="B196" i="4"/>
  <c r="B197" i="4" s="1"/>
  <c r="B185" i="4"/>
  <c r="B176" i="4"/>
  <c r="B167" i="4"/>
  <c r="B158" i="4"/>
  <c r="B143" i="4"/>
  <c r="B147" i="4" s="1"/>
  <c r="B148" i="4"/>
  <c r="B134" i="4"/>
  <c r="B131" i="4"/>
  <c r="B122" i="4"/>
  <c r="B121" i="4"/>
  <c r="B109" i="4"/>
  <c r="B110" i="4" s="1"/>
  <c r="B111" i="4" s="1"/>
  <c r="B100" i="4"/>
  <c r="B84" i="4"/>
  <c r="B88" i="4" s="1"/>
  <c r="D74" i="4"/>
  <c r="B73" i="4"/>
  <c r="D65" i="4"/>
  <c r="F63" i="4"/>
  <c r="F65" i="4" s="1"/>
  <c r="E63" i="4"/>
  <c r="E65" i="4" s="1"/>
  <c r="G55" i="4"/>
  <c r="E55" i="4"/>
  <c r="F55" i="4"/>
  <c r="D55" i="4"/>
  <c r="B45" i="4"/>
  <c r="B44" i="4"/>
  <c r="B43" i="4"/>
  <c r="B29" i="4"/>
  <c r="B18" i="4"/>
  <c r="B16" i="4"/>
  <c r="B17" i="4"/>
  <c r="B15" i="4"/>
  <c r="B135" i="4" l="1"/>
  <c r="B123" i="4"/>
  <c r="D76" i="4"/>
</calcChain>
</file>

<file path=xl/sharedStrings.xml><?xml version="1.0" encoding="utf-8"?>
<sst xmlns="http://schemas.openxmlformats.org/spreadsheetml/2006/main" count="159" uniqueCount="70">
  <si>
    <t>r</t>
  </si>
  <si>
    <t>P</t>
  </si>
  <si>
    <t>v=</t>
  </si>
  <si>
    <t>p=</t>
  </si>
  <si>
    <t>n=</t>
  </si>
  <si>
    <t>N=</t>
  </si>
  <si>
    <t>V=</t>
  </si>
  <si>
    <t>K=</t>
  </si>
  <si>
    <t>cN=</t>
  </si>
  <si>
    <t>c=</t>
  </si>
  <si>
    <t>ro=</t>
  </si>
  <si>
    <t>D=</t>
  </si>
  <si>
    <t>r=</t>
  </si>
  <si>
    <t>t=</t>
  </si>
  <si>
    <t>1. Рыночная цена 12-ти процентной облигации номиналом 1000 руб. за два года до погашения равна 1200 руб. Найти текущую стоимость облигации при процентной ставке: а) 10%, б) 14%, в) 12% и ее курс. (Ответ: 1034,71; 967,07; 1000.)</t>
  </si>
  <si>
    <t>r1</t>
  </si>
  <si>
    <t>r2</t>
  </si>
  <si>
    <t>r3</t>
  </si>
  <si>
    <t>P1=</t>
  </si>
  <si>
    <t>P2=</t>
  </si>
  <si>
    <t>P3=</t>
  </si>
  <si>
    <t xml:space="preserve">2. Найти текущую стоимость облигации номинальной стоимостью 1000 руб.,
сроком погашения 5 лет и ежегодными выплатами по купонной ставке 15%, если годовая процентная ставка составляет 20%.(Ответ: 850,47) </t>
  </si>
  <si>
    <t>3. Найдите значение текущей рыночной стоимости облигации со сроком обращения n = 7 лет, номинальной стоимостью N = 50 000, купонной ставкой с = 8% и доходностью к погашению ρ =10%, а также значения рыночной стоимости при увеличении и уменьшении доходности к погашению на 2%. (Ответ: 45131,58; 40872,49; 50000)</t>
  </si>
  <si>
    <t>V1=</t>
  </si>
  <si>
    <t>V2=</t>
  </si>
  <si>
    <t>V3=</t>
  </si>
  <si>
    <t>ro1=</t>
  </si>
  <si>
    <t>ro2=</t>
  </si>
  <si>
    <t>ro3=</t>
  </si>
  <si>
    <t>4. Рыночная цена 20-ти процентной облигации номиналом 3500 руб. за два года до погашения равна 4300 руб. найти текущую стоимость облигации при процентной ставке: а) 14%, б) 20%, в) 23% и ее курс. (Ответ: 3845,8; 3500; 3345,23; 122,86%)</t>
  </si>
  <si>
    <t>P1</t>
  </si>
  <si>
    <t>P2</t>
  </si>
  <si>
    <t>P3</t>
  </si>
  <si>
    <t>5. Найти доходность к погашению облигации со сроком обращения 8 лет, номинальной стоимостью 3000 и купонной ставкой 8%, если: 1) она продается за 3000, 2) ее розничная цена увеличится на 10%, 3) уменьшится на 5%? (Ответ: 0,08; 0,0639; 0,0887)</t>
  </si>
  <si>
    <t>V1</t>
  </si>
  <si>
    <t>V2</t>
  </si>
  <si>
    <t>V3</t>
  </si>
  <si>
    <t>ro1</t>
  </si>
  <si>
    <t>ro2</t>
  </si>
  <si>
    <t>ro3</t>
  </si>
  <si>
    <t>6. Найти доходность к погашению со сроком обращения 10 лет и номинальной стоимостью N = 1000 у.е., купонные выплаты по которой составляют 50 у.е. ежегодно, если облигация продается по 900 у.е. (Ответ: 0,638)</t>
  </si>
  <si>
    <t>K</t>
  </si>
  <si>
    <t>V</t>
  </si>
  <si>
    <t>ro</t>
  </si>
  <si>
    <t>7. Рыночная цена облигации составляет 4000 У.е., номинальная стоимость равна 2500 у.е., срок до погашения 5 лет, купонные платежи – 700 у.е., доходность – 10%. Стоит ли продать облигацию и почему? (Ответ: Найти текущую стоимость облигации по формуле P = с ∙ N 1−(1+r)−nr + N∙ (1 + r)−n, затем сравнить с рыночной ценой и сделать вывод.)</t>
  </si>
  <si>
    <t>получается, что продавать не выгодно, потому что текущая стоимость облигации выше рыночной</t>
  </si>
  <si>
    <t>P=</t>
  </si>
  <si>
    <t>8. Курс облигации равен 95, купонный доход – 15%, выплаты ежеквартально. Найти текущую доходность облигации. (Ответ: 15,79%)</t>
  </si>
  <si>
    <t>i=</t>
  </si>
  <si>
    <t>9. Чему равна выраженная в процентах доходность к погашению облигации со
сроком обращения 9 лет, номинальной стоимостью 2000 и купонной ставкой 9% при розничной цене на 10% больше номинальной? (Ответ: 7,47%)</t>
  </si>
  <si>
    <t>10. Чему равна доходность к погашению, выраженная в процентах, облигации со сроком обращения 8 лет, номинальной стоимостью 2000 и купонной ставкой 8% при розничной цене на 7% меньше номинальной? (Ответ: 9,24%)</t>
  </si>
  <si>
    <t>11. Чему равна доходность к погашению облигации со сроком обращения 10 лет и номинальной стоимостью N = 2000 у.е., купонные выплаты по которой составляют 80 у.е. ежегодно, если облигация продается по 1900 у.е.? (Ответ: 4,63%)</t>
  </si>
  <si>
    <t>12. Рыночная цена облигации составляет 4000 у.е., номинальная стоимость равна 2500 у.е., срок до погашения 5 лет, купонные платежи – 600 у.е., процентная ставка – 10%. Чему равна текущая стоимость и курс облигации? (Ответ: 3826,78; 1,6)</t>
  </si>
  <si>
    <t>13. Облигация продается по номинальной ставке со сроком погашения 10 лет и купонной ставкой 12%. Чему равна дюрация облигации, выраженная в годах? (Ответ: если облигация продаётся по номиналу, то ro = c и D = 6,328)</t>
  </si>
  <si>
    <t>c=ro</t>
  </si>
  <si>
    <t>14. Облигация со сроком погашения 10 лет и купонной ставкой 10% имеет доходность к погашению 8%. Чему равна дюрация облигации, выраженная в годах? (Ответ: 6,97)</t>
  </si>
  <si>
    <t>15. Дюрация облигации равна 8. На сколько процентов изменилась цена облигации при увеличении доходности к погашению с 12% до 12,5%? (Ответ: уменьшится на 3,57%)</t>
  </si>
  <si>
    <t>dP/P=</t>
  </si>
  <si>
    <t>16. Дюрация облигации составляет 5 лет. Чему равно относительное процентное изменение цены облигации при увеличении доходности с 7% до 8%? (Ответ: уменьшится на 4,67%)</t>
  </si>
  <si>
    <t>17. Облигации со сроком погашения 6 лет, купонной ставкой 11% и номиналом 1000 у.е. продается по цене 800 у.е. Чему равна доходность к погашению облигации? (Ответ: 16,23%)</t>
  </si>
  <si>
    <t>18. Облигации со сроком погашения 5 лет, купонной ставкой 10% и номиналом 2000 у.е. продается по цене 1900 у.е. Чему равна доходность к погашению облигации? (Ответ: 11,34%)</t>
  </si>
  <si>
    <t>19. Облигации продается за 2000 у.е. при доходности к погашению 6%. Дюрация облигации составляет 8 лет. Чему равна новая цена облигации при увеличении доходности до 7%? (Ответ: 1849,06)</t>
  </si>
  <si>
    <t>20. Облигация номиналом 1000 руб., сроком погашения 6 лет и полугодовыми купонными платежами по годовой купонной ставке 13% продается через 1,38 года, Найти ее чистую стоимость, если годовая процентная ставка составляет 11%. (Ответ: 1081,35)</t>
  </si>
  <si>
    <t>k=</t>
  </si>
  <si>
    <t>r_p=</t>
  </si>
  <si>
    <t>t_погаш=</t>
  </si>
  <si>
    <t>m=</t>
  </si>
  <si>
    <t>C_p=</t>
  </si>
  <si>
    <t>P_T=</t>
  </si>
  <si>
    <t>AC_t=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</si>
</sst>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9" fontId="0" fillId="2" borderId="0" xfId="1" applyFont="1" applyFill="1"/>
    <xf numFmtId="1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10" fontId="0" fillId="0" borderId="0" xfId="1" applyNumberFormat="1" applyFont="1"/>
    <xf numFmtId="10" fontId="0" fillId="2" borderId="0" xfId="1" applyNumberFormat="1" applyFont="1" applyFill="1"/>
    <xf numFmtId="2" fontId="0" fillId="2" borderId="0" xfId="0" applyNumberFormat="1" applyFill="1"/>
    <xf numFmtId="10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37</xdr:row>
      <xdr:rowOff>171450</xdr:rowOff>
    </xdr:from>
    <xdr:to>
      <xdr:col>8</xdr:col>
      <xdr:colOff>143299</xdr:colOff>
      <xdr:row>41</xdr:row>
      <xdr:rowOff>85819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B2F3B37-6983-4D08-813E-C71DBB09F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7219950"/>
          <a:ext cx="3038899" cy="676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6DF9-A8FB-489E-967C-E239D34027AD}">
  <dimension ref="A1:H241"/>
  <sheetViews>
    <sheetView tabSelected="1" topLeftCell="A211" workbookViewId="0">
      <selection activeCell="F237" sqref="F237"/>
    </sheetView>
  </sheetViews>
  <sheetFormatPr defaultRowHeight="15" x14ac:dyDescent="0.25"/>
  <cols>
    <col min="2" max="2" width="9.5703125" bestFit="1" customWidth="1"/>
  </cols>
  <sheetData>
    <row r="1" spans="1:8" x14ac:dyDescent="0.25">
      <c r="A1" s="12" t="s">
        <v>14</v>
      </c>
      <c r="B1" s="12"/>
      <c r="C1" s="12"/>
      <c r="D1" s="12"/>
      <c r="E1" s="12"/>
      <c r="F1" s="12"/>
      <c r="G1" s="12"/>
      <c r="H1" s="12"/>
    </row>
    <row r="2" spans="1:8" x14ac:dyDescent="0.25">
      <c r="A2" s="12"/>
      <c r="B2" s="12"/>
      <c r="C2" s="12"/>
      <c r="D2" s="12"/>
      <c r="E2" s="12"/>
      <c r="F2" s="12"/>
      <c r="G2" s="12"/>
      <c r="H2" s="12"/>
    </row>
    <row r="3" spans="1:8" x14ac:dyDescent="0.25">
      <c r="A3" s="12"/>
      <c r="B3" s="12"/>
      <c r="C3" s="12"/>
      <c r="D3" s="12"/>
      <c r="E3" s="12"/>
      <c r="F3" s="12"/>
      <c r="G3" s="12"/>
      <c r="H3" s="12"/>
    </row>
    <row r="4" spans="1:8" x14ac:dyDescent="0.25">
      <c r="A4" s="12"/>
      <c r="B4" s="12"/>
      <c r="C4" s="12"/>
      <c r="D4" s="12"/>
      <c r="E4" s="12"/>
      <c r="F4" s="12"/>
      <c r="G4" s="12"/>
      <c r="H4" s="12"/>
    </row>
    <row r="5" spans="1:8" x14ac:dyDescent="0.25">
      <c r="A5" s="12"/>
      <c r="B5" s="12"/>
      <c r="C5" s="12"/>
      <c r="D5" s="12"/>
      <c r="E5" s="12"/>
      <c r="F5" s="12"/>
      <c r="G5" s="12"/>
      <c r="H5" s="12"/>
    </row>
    <row r="6" spans="1:8" x14ac:dyDescent="0.25">
      <c r="A6" s="12"/>
      <c r="B6" s="12"/>
      <c r="C6" s="12"/>
      <c r="D6" s="12"/>
      <c r="E6" s="12"/>
      <c r="F6" s="12"/>
      <c r="G6" s="12"/>
      <c r="H6" s="12"/>
    </row>
    <row r="8" spans="1:8" x14ac:dyDescent="0.25">
      <c r="A8" t="s">
        <v>5</v>
      </c>
      <c r="B8">
        <v>1000</v>
      </c>
    </row>
    <row r="9" spans="1:8" x14ac:dyDescent="0.25">
      <c r="A9" t="s">
        <v>6</v>
      </c>
      <c r="B9">
        <v>1200</v>
      </c>
    </row>
    <row r="10" spans="1:8" x14ac:dyDescent="0.25">
      <c r="A10" t="s">
        <v>9</v>
      </c>
      <c r="B10" s="1">
        <v>0.12</v>
      </c>
    </row>
    <row r="11" spans="1:8" x14ac:dyDescent="0.25">
      <c r="A11" t="s">
        <v>4</v>
      </c>
      <c r="B11">
        <v>2</v>
      </c>
    </row>
    <row r="12" spans="1:8" x14ac:dyDescent="0.25">
      <c r="A12" t="s">
        <v>15</v>
      </c>
      <c r="B12" s="1">
        <v>0.1</v>
      </c>
    </row>
    <row r="13" spans="1:8" x14ac:dyDescent="0.25">
      <c r="A13" s="1" t="s">
        <v>16</v>
      </c>
      <c r="B13" s="1">
        <v>0.14000000000000001</v>
      </c>
      <c r="C13" s="1"/>
    </row>
    <row r="14" spans="1:8" x14ac:dyDescent="0.25">
      <c r="A14" t="s">
        <v>17</v>
      </c>
      <c r="B14" s="1">
        <v>0.12</v>
      </c>
    </row>
    <row r="15" spans="1:8" x14ac:dyDescent="0.25">
      <c r="A15" t="s">
        <v>18</v>
      </c>
      <c r="B15" s="3">
        <f>$B$10*$B$8*(1-(1+B12)^-$B$11)/B12+$B$8/(1+B12)^$B$11</f>
        <v>1034.7107438016528</v>
      </c>
    </row>
    <row r="16" spans="1:8" x14ac:dyDescent="0.25">
      <c r="A16" t="s">
        <v>19</v>
      </c>
      <c r="B16" s="3">
        <f t="shared" ref="B16:B17" si="0">$B$10*$B$8*(1-(1+B13)^-$B$11)/B13+$B$8/(1+B13)^$B$11</f>
        <v>967.06678978147113</v>
      </c>
    </row>
    <row r="17" spans="1:8" x14ac:dyDescent="0.25">
      <c r="A17" t="s">
        <v>20</v>
      </c>
      <c r="B17" s="3">
        <f t="shared" si="0"/>
        <v>999.99999999999989</v>
      </c>
    </row>
    <row r="18" spans="1:8" x14ac:dyDescent="0.25">
      <c r="A18" t="s">
        <v>7</v>
      </c>
      <c r="B18" s="4">
        <f>$B$9/B8</f>
        <v>1.2</v>
      </c>
    </row>
    <row r="20" spans="1:8" x14ac:dyDescent="0.25">
      <c r="A20" s="12" t="s">
        <v>21</v>
      </c>
      <c r="B20" s="12"/>
      <c r="C20" s="12"/>
      <c r="D20" s="12"/>
      <c r="E20" s="12"/>
      <c r="F20" s="12"/>
      <c r="G20" s="12"/>
      <c r="H20" s="12"/>
    </row>
    <row r="21" spans="1:8" x14ac:dyDescent="0.25">
      <c r="A21" s="12"/>
      <c r="B21" s="12"/>
      <c r="C21" s="12"/>
      <c r="D21" s="12"/>
      <c r="E21" s="12"/>
      <c r="F21" s="12"/>
      <c r="G21" s="12"/>
      <c r="H21" s="12"/>
    </row>
    <row r="22" spans="1:8" x14ac:dyDescent="0.25">
      <c r="A22" s="12"/>
      <c r="B22" s="12"/>
      <c r="C22" s="12"/>
      <c r="D22" s="12"/>
      <c r="E22" s="12"/>
      <c r="F22" s="12"/>
      <c r="G22" s="12"/>
      <c r="H22" s="12"/>
    </row>
    <row r="23" spans="1:8" x14ac:dyDescent="0.25">
      <c r="A23" s="12"/>
      <c r="B23" s="12"/>
      <c r="C23" s="12"/>
      <c r="D23" s="12"/>
      <c r="E23" s="12"/>
      <c r="F23" s="12"/>
      <c r="G23" s="12"/>
      <c r="H23" s="12"/>
    </row>
    <row r="24" spans="1:8" x14ac:dyDescent="0.25">
      <c r="A24" s="12"/>
      <c r="B24" s="12"/>
      <c r="C24" s="12"/>
      <c r="D24" s="12"/>
      <c r="E24" s="12"/>
      <c r="F24" s="12"/>
      <c r="G24" s="12"/>
      <c r="H24" s="12"/>
    </row>
    <row r="25" spans="1:8" x14ac:dyDescent="0.25">
      <c r="A25" t="s">
        <v>5</v>
      </c>
      <c r="B25">
        <v>1000</v>
      </c>
    </row>
    <row r="26" spans="1:8" x14ac:dyDescent="0.25">
      <c r="A26" t="s">
        <v>9</v>
      </c>
      <c r="B26" s="1">
        <v>0.15</v>
      </c>
    </row>
    <row r="27" spans="1:8" x14ac:dyDescent="0.25">
      <c r="A27" t="s">
        <v>4</v>
      </c>
      <c r="B27">
        <v>5</v>
      </c>
    </row>
    <row r="28" spans="1:8" x14ac:dyDescent="0.25">
      <c r="A28" t="s">
        <v>12</v>
      </c>
      <c r="B28" s="1">
        <v>0.2</v>
      </c>
    </row>
    <row r="29" spans="1:8" x14ac:dyDescent="0.25">
      <c r="A29" t="s">
        <v>18</v>
      </c>
      <c r="B29" s="3">
        <f>B26*B25*(1-(1+B28)^-B27)/B28+B25/(1+B28)^B27</f>
        <v>850.4693930041152</v>
      </c>
    </row>
    <row r="30" spans="1:8" x14ac:dyDescent="0.25">
      <c r="B30" s="1"/>
    </row>
    <row r="31" spans="1:8" x14ac:dyDescent="0.25">
      <c r="A31" s="12" t="s">
        <v>22</v>
      </c>
      <c r="B31" s="12"/>
      <c r="C31" s="12"/>
      <c r="D31" s="12"/>
      <c r="E31" s="12"/>
      <c r="F31" s="12"/>
      <c r="G31" s="12"/>
      <c r="H31" s="12"/>
    </row>
    <row r="32" spans="1:8" x14ac:dyDescent="0.25">
      <c r="A32" s="12"/>
      <c r="B32" s="12"/>
      <c r="C32" s="12"/>
      <c r="D32" s="12"/>
      <c r="E32" s="12"/>
      <c r="F32" s="12"/>
      <c r="G32" s="12"/>
      <c r="H32" s="12"/>
    </row>
    <row r="33" spans="1:8" x14ac:dyDescent="0.25">
      <c r="A33" s="12"/>
      <c r="B33" s="12"/>
      <c r="C33" s="12"/>
      <c r="D33" s="12"/>
      <c r="E33" s="12"/>
      <c r="F33" s="12"/>
      <c r="G33" s="12"/>
      <c r="H33" s="12"/>
    </row>
    <row r="34" spans="1:8" x14ac:dyDescent="0.25">
      <c r="A34" s="12"/>
      <c r="B34" s="12"/>
      <c r="C34" s="12"/>
      <c r="D34" s="12"/>
      <c r="E34" s="12"/>
      <c r="F34" s="12"/>
      <c r="G34" s="12"/>
      <c r="H34" s="12"/>
    </row>
    <row r="35" spans="1:8" x14ac:dyDescent="0.25">
      <c r="A35" s="12"/>
      <c r="B35" s="12"/>
      <c r="C35" s="12"/>
      <c r="D35" s="12"/>
      <c r="E35" s="12"/>
      <c r="F35" s="12"/>
      <c r="G35" s="12"/>
      <c r="H35" s="12"/>
    </row>
    <row r="36" spans="1:8" x14ac:dyDescent="0.25">
      <c r="A36" s="12"/>
      <c r="B36" s="12"/>
      <c r="C36" s="12"/>
      <c r="D36" s="12"/>
      <c r="E36" s="12"/>
      <c r="F36" s="12"/>
      <c r="G36" s="12"/>
      <c r="H36" s="12"/>
    </row>
    <row r="37" spans="1:8" x14ac:dyDescent="0.25">
      <c r="A37" t="s">
        <v>5</v>
      </c>
      <c r="B37">
        <v>50000</v>
      </c>
    </row>
    <row r="38" spans="1:8" x14ac:dyDescent="0.25">
      <c r="A38" t="s">
        <v>9</v>
      </c>
      <c r="B38" s="1">
        <v>0.08</v>
      </c>
    </row>
    <row r="39" spans="1:8" x14ac:dyDescent="0.25">
      <c r="A39" t="s">
        <v>4</v>
      </c>
      <c r="B39" s="5">
        <v>7</v>
      </c>
    </row>
    <row r="40" spans="1:8" x14ac:dyDescent="0.25">
      <c r="A40" t="s">
        <v>26</v>
      </c>
      <c r="B40" s="1">
        <v>0.1</v>
      </c>
    </row>
    <row r="41" spans="1:8" x14ac:dyDescent="0.25">
      <c r="A41" t="s">
        <v>27</v>
      </c>
      <c r="B41" s="1">
        <v>0.08</v>
      </c>
    </row>
    <row r="42" spans="1:8" x14ac:dyDescent="0.25">
      <c r="A42" t="s">
        <v>28</v>
      </c>
      <c r="B42" s="1">
        <v>0.12</v>
      </c>
    </row>
    <row r="43" spans="1:8" x14ac:dyDescent="0.25">
      <c r="A43" t="s">
        <v>23</v>
      </c>
      <c r="B43" s="3">
        <f>B38*B37*(1-(1+B40)^-B39)/B40+B37*(1+B40)^-B39</f>
        <v>45131.581182307062</v>
      </c>
    </row>
    <row r="44" spans="1:8" x14ac:dyDescent="0.25">
      <c r="A44" t="s">
        <v>24</v>
      </c>
      <c r="B44" s="3">
        <f>B38*B37*(1-(1+B41)^-B39)/B41+B37*(1+B41)^-B39</f>
        <v>50000</v>
      </c>
    </row>
    <row r="45" spans="1:8" x14ac:dyDescent="0.25">
      <c r="A45" t="s">
        <v>25</v>
      </c>
      <c r="B45" s="3">
        <f>B38*B37*(1-(1+B42)^-B39)/B42+B37*(1+B42)^-B39</f>
        <v>40872.486922281561</v>
      </c>
    </row>
    <row r="47" spans="1:8" x14ac:dyDescent="0.25">
      <c r="A47" s="12" t="s">
        <v>29</v>
      </c>
      <c r="B47" s="12"/>
      <c r="C47" s="12"/>
      <c r="D47" s="12"/>
      <c r="E47" s="12"/>
      <c r="F47" s="12"/>
      <c r="G47" s="12"/>
      <c r="H47" s="12"/>
    </row>
    <row r="48" spans="1:8" x14ac:dyDescent="0.25">
      <c r="A48" s="12"/>
      <c r="B48" s="12"/>
      <c r="C48" s="12"/>
      <c r="D48" s="12"/>
      <c r="E48" s="12"/>
      <c r="F48" s="12"/>
      <c r="G48" s="12"/>
      <c r="H48" s="12"/>
    </row>
    <row r="49" spans="1:8" x14ac:dyDescent="0.25">
      <c r="A49" s="12"/>
      <c r="B49" s="12"/>
      <c r="C49" s="12"/>
      <c r="D49" s="12"/>
      <c r="E49" s="12"/>
      <c r="F49" s="12"/>
      <c r="G49" s="12"/>
      <c r="H49" s="12"/>
    </row>
    <row r="50" spans="1:8" x14ac:dyDescent="0.25">
      <c r="A50" s="12"/>
      <c r="B50" s="12"/>
      <c r="C50" s="12"/>
      <c r="D50" s="12"/>
      <c r="E50" s="12"/>
      <c r="F50" s="12"/>
      <c r="G50" s="12"/>
      <c r="H50" s="12"/>
    </row>
    <row r="51" spans="1:8" x14ac:dyDescent="0.25">
      <c r="A51" s="12"/>
      <c r="B51" s="12"/>
      <c r="C51" s="12"/>
      <c r="D51" s="12"/>
      <c r="E51" s="12"/>
      <c r="F51" s="12"/>
      <c r="G51" s="12"/>
      <c r="H51" s="12"/>
    </row>
    <row r="52" spans="1:8" x14ac:dyDescent="0.25">
      <c r="A52" t="s">
        <v>5</v>
      </c>
      <c r="B52">
        <v>3500</v>
      </c>
      <c r="D52" t="s">
        <v>15</v>
      </c>
      <c r="E52" t="s">
        <v>16</v>
      </c>
      <c r="F52" t="s">
        <v>17</v>
      </c>
    </row>
    <row r="53" spans="1:8" x14ac:dyDescent="0.25">
      <c r="A53" t="s">
        <v>6</v>
      </c>
      <c r="B53">
        <v>4300</v>
      </c>
      <c r="D53" s="1">
        <v>0.14000000000000001</v>
      </c>
      <c r="E53" s="1">
        <v>0.2</v>
      </c>
      <c r="F53" s="1">
        <v>0.23</v>
      </c>
    </row>
    <row r="54" spans="1:8" x14ac:dyDescent="0.25">
      <c r="A54" t="s">
        <v>9</v>
      </c>
      <c r="B54" s="1">
        <v>0.2</v>
      </c>
      <c r="D54" t="s">
        <v>30</v>
      </c>
      <c r="E54" t="s">
        <v>31</v>
      </c>
      <c r="F54" t="s">
        <v>32</v>
      </c>
      <c r="G54" t="s">
        <v>7</v>
      </c>
    </row>
    <row r="55" spans="1:8" x14ac:dyDescent="0.25">
      <c r="A55" t="s">
        <v>4</v>
      </c>
      <c r="B55">
        <v>2</v>
      </c>
      <c r="D55" s="3">
        <f>$B54*$B52*(1-(1+D53)^-$B55)/D53+$B52/(1+D53)^$B55</f>
        <v>3845.7987072945525</v>
      </c>
      <c r="E55" s="3">
        <f t="shared" ref="E55:F55" si="1">$B54*$B52*(1-(1+E53)^-$B55)/E53+$B52/(1+E53)^$B55</f>
        <v>3500</v>
      </c>
      <c r="F55" s="3">
        <f t="shared" si="1"/>
        <v>3345.2310132857428</v>
      </c>
      <c r="G55" s="4">
        <f>B53/B52</f>
        <v>1.2285714285714286</v>
      </c>
    </row>
    <row r="57" spans="1:8" x14ac:dyDescent="0.25">
      <c r="A57" s="12" t="s">
        <v>33</v>
      </c>
      <c r="B57" s="12"/>
      <c r="C57" s="12"/>
      <c r="D57" s="12"/>
      <c r="E57" s="12"/>
      <c r="F57" s="12"/>
      <c r="G57" s="12"/>
      <c r="H57" s="12"/>
    </row>
    <row r="58" spans="1:8" x14ac:dyDescent="0.25">
      <c r="A58" s="12"/>
      <c r="B58" s="12"/>
      <c r="C58" s="12"/>
      <c r="D58" s="12"/>
      <c r="E58" s="12"/>
      <c r="F58" s="12"/>
      <c r="G58" s="12"/>
      <c r="H58" s="12"/>
    </row>
    <row r="59" spans="1:8" x14ac:dyDescent="0.25">
      <c r="A59" s="12"/>
      <c r="B59" s="12"/>
      <c r="C59" s="12"/>
      <c r="D59" s="12"/>
      <c r="E59" s="12"/>
      <c r="F59" s="12"/>
      <c r="G59" s="12"/>
      <c r="H59" s="12"/>
    </row>
    <row r="60" spans="1:8" x14ac:dyDescent="0.25">
      <c r="A60" s="12"/>
      <c r="B60" s="12"/>
      <c r="C60" s="12"/>
      <c r="D60" s="12"/>
      <c r="E60" s="12"/>
      <c r="F60" s="12"/>
      <c r="G60" s="12"/>
      <c r="H60" s="12"/>
    </row>
    <row r="61" spans="1:8" x14ac:dyDescent="0.25">
      <c r="A61" s="12"/>
      <c r="B61" s="12"/>
      <c r="C61" s="12"/>
      <c r="D61" s="12"/>
      <c r="E61" s="12"/>
      <c r="F61" s="12"/>
      <c r="G61" s="12"/>
      <c r="H61" s="12"/>
    </row>
    <row r="62" spans="1:8" x14ac:dyDescent="0.25">
      <c r="A62" t="s">
        <v>4</v>
      </c>
      <c r="B62">
        <v>8</v>
      </c>
      <c r="D62" t="s">
        <v>34</v>
      </c>
      <c r="E62" t="s">
        <v>35</v>
      </c>
      <c r="F62" t="s">
        <v>36</v>
      </c>
    </row>
    <row r="63" spans="1:8" x14ac:dyDescent="0.25">
      <c r="A63" t="s">
        <v>5</v>
      </c>
      <c r="B63">
        <v>3000</v>
      </c>
      <c r="D63">
        <v>3000</v>
      </c>
      <c r="E63">
        <f>D63*1.1</f>
        <v>3300.0000000000005</v>
      </c>
      <c r="F63">
        <f>D63*0.95</f>
        <v>2850</v>
      </c>
    </row>
    <row r="64" spans="1:8" x14ac:dyDescent="0.25">
      <c r="A64" t="s">
        <v>9</v>
      </c>
      <c r="B64" s="1">
        <v>0.08</v>
      </c>
      <c r="D64" t="s">
        <v>37</v>
      </c>
      <c r="E64" t="s">
        <v>38</v>
      </c>
      <c r="F64" t="s">
        <v>39</v>
      </c>
    </row>
    <row r="65" spans="1:8" x14ac:dyDescent="0.25">
      <c r="D65" s="3">
        <f>2*($B64*$B62+1-D63/$B63)/(D63/$B63-1+$B62*(1+D63/$B63))</f>
        <v>8.0000000000000016E-2</v>
      </c>
      <c r="E65" s="3">
        <f t="shared" ref="E65:F65" si="2">2*($B64*$B62+1-E63/$B63)/(E63/$B63-1+$B62*(1+E63/$B63))</f>
        <v>6.3905325443786978E-2</v>
      </c>
      <c r="F65" s="3">
        <f t="shared" si="2"/>
        <v>8.8745980707395519E-2</v>
      </c>
    </row>
    <row r="67" spans="1:8" x14ac:dyDescent="0.25">
      <c r="A67" s="12" t="s">
        <v>40</v>
      </c>
      <c r="B67" s="12"/>
      <c r="C67" s="12"/>
      <c r="D67" s="12"/>
      <c r="E67" s="12"/>
      <c r="F67" s="12"/>
      <c r="G67" s="12"/>
      <c r="H67" s="12"/>
    </row>
    <row r="68" spans="1:8" x14ac:dyDescent="0.25">
      <c r="A68" s="12"/>
      <c r="B68" s="12"/>
      <c r="C68" s="12"/>
      <c r="D68" s="12"/>
      <c r="E68" s="12"/>
      <c r="F68" s="12"/>
      <c r="G68" s="12"/>
      <c r="H68" s="12"/>
    </row>
    <row r="69" spans="1:8" x14ac:dyDescent="0.25">
      <c r="A69" s="12"/>
      <c r="B69" s="12"/>
      <c r="C69" s="12"/>
      <c r="D69" s="12"/>
      <c r="E69" s="12"/>
      <c r="F69" s="12"/>
      <c r="G69" s="12"/>
      <c r="H69" s="12"/>
    </row>
    <row r="70" spans="1:8" x14ac:dyDescent="0.25">
      <c r="A70" s="12"/>
      <c r="B70" s="12"/>
      <c r="C70" s="12"/>
      <c r="D70" s="12"/>
      <c r="E70" s="12"/>
      <c r="F70" s="12"/>
      <c r="G70" s="12"/>
      <c r="H70" s="12"/>
    </row>
    <row r="71" spans="1:8" x14ac:dyDescent="0.25">
      <c r="A71" t="s">
        <v>4</v>
      </c>
      <c r="B71">
        <v>10</v>
      </c>
      <c r="D71" t="s">
        <v>42</v>
      </c>
    </row>
    <row r="72" spans="1:8" x14ac:dyDescent="0.25">
      <c r="A72" t="s">
        <v>5</v>
      </c>
      <c r="B72">
        <v>1000</v>
      </c>
      <c r="D72">
        <v>900</v>
      </c>
    </row>
    <row r="73" spans="1:8" x14ac:dyDescent="0.25">
      <c r="A73" t="s">
        <v>9</v>
      </c>
      <c r="B73" s="1">
        <f>B74/B72</f>
        <v>0.05</v>
      </c>
      <c r="D73" t="s">
        <v>41</v>
      </c>
    </row>
    <row r="74" spans="1:8" x14ac:dyDescent="0.25">
      <c r="A74" t="s">
        <v>8</v>
      </c>
      <c r="B74">
        <v>50</v>
      </c>
      <c r="D74">
        <f>D72/$B72</f>
        <v>0.9</v>
      </c>
    </row>
    <row r="75" spans="1:8" x14ac:dyDescent="0.25">
      <c r="D75" t="s">
        <v>43</v>
      </c>
    </row>
    <row r="76" spans="1:8" x14ac:dyDescent="0.25">
      <c r="D76" s="3">
        <f>2*($B73*$B71+1-D74)/(D74-1+$B71*(1+D74))</f>
        <v>6.3492063492063489E-2</v>
      </c>
    </row>
    <row r="78" spans="1:8" x14ac:dyDescent="0.25">
      <c r="A78" s="12" t="s">
        <v>44</v>
      </c>
      <c r="B78" s="12"/>
      <c r="C78" s="12"/>
      <c r="D78" s="12"/>
      <c r="E78" s="12"/>
      <c r="F78" s="12"/>
      <c r="G78" s="12"/>
      <c r="H78" s="12"/>
    </row>
    <row r="79" spans="1:8" x14ac:dyDescent="0.25">
      <c r="A79" s="12"/>
      <c r="B79" s="12"/>
      <c r="C79" s="12"/>
      <c r="D79" s="12"/>
      <c r="E79" s="12"/>
      <c r="F79" s="12"/>
      <c r="G79" s="12"/>
      <c r="H79" s="12"/>
    </row>
    <row r="80" spans="1:8" x14ac:dyDescent="0.25">
      <c r="A80" s="12"/>
      <c r="B80" s="12"/>
      <c r="C80" s="12"/>
      <c r="D80" s="12"/>
      <c r="E80" s="12"/>
      <c r="F80" s="12"/>
      <c r="G80" s="12"/>
      <c r="H80" s="12"/>
    </row>
    <row r="81" spans="1:8" x14ac:dyDescent="0.25">
      <c r="A81" s="12"/>
      <c r="B81" s="12"/>
      <c r="C81" s="12"/>
      <c r="D81" s="12"/>
      <c r="E81" s="12"/>
      <c r="F81" s="12"/>
      <c r="G81" s="12"/>
      <c r="H81" s="12"/>
    </row>
    <row r="82" spans="1:8" x14ac:dyDescent="0.25">
      <c r="A82" s="12"/>
      <c r="B82" s="12"/>
      <c r="C82" s="12"/>
      <c r="D82" s="12"/>
      <c r="E82" s="12"/>
      <c r="F82" s="12"/>
      <c r="G82" s="12"/>
      <c r="H82" s="12"/>
    </row>
    <row r="83" spans="1:8" x14ac:dyDescent="0.25">
      <c r="A83" t="s">
        <v>5</v>
      </c>
      <c r="B83">
        <v>2500</v>
      </c>
    </row>
    <row r="84" spans="1:8" x14ac:dyDescent="0.25">
      <c r="A84" t="s">
        <v>9</v>
      </c>
      <c r="B84" s="1">
        <f>B86/B83</f>
        <v>0.28000000000000003</v>
      </c>
    </row>
    <row r="85" spans="1:8" x14ac:dyDescent="0.25">
      <c r="A85" t="s">
        <v>4</v>
      </c>
      <c r="B85" s="5">
        <v>5</v>
      </c>
      <c r="D85" s="12" t="s">
        <v>45</v>
      </c>
      <c r="E85" s="12"/>
      <c r="F85" s="12"/>
      <c r="G85" s="12"/>
    </row>
    <row r="86" spans="1:8" x14ac:dyDescent="0.25">
      <c r="A86" t="s">
        <v>8</v>
      </c>
      <c r="B86">
        <v>700</v>
      </c>
      <c r="D86" s="12"/>
      <c r="E86" s="12"/>
      <c r="F86" s="12"/>
      <c r="G86" s="12"/>
    </row>
    <row r="87" spans="1:8" x14ac:dyDescent="0.25">
      <c r="A87" t="s">
        <v>12</v>
      </c>
      <c r="B87" s="1">
        <v>0.1</v>
      </c>
      <c r="D87" s="12"/>
      <c r="E87" s="12"/>
      <c r="F87" s="12"/>
      <c r="G87" s="12"/>
    </row>
    <row r="88" spans="1:8" x14ac:dyDescent="0.25">
      <c r="A88" t="s">
        <v>46</v>
      </c>
      <c r="B88" s="3">
        <f>B84*B83*(1-(1+B87)^-B85)/B87+B83*(1+B87)^-B85</f>
        <v>4205.8540462338033</v>
      </c>
      <c r="D88" s="12"/>
      <c r="E88" s="12"/>
      <c r="F88" s="12"/>
      <c r="G88" s="12"/>
    </row>
    <row r="89" spans="1:8" x14ac:dyDescent="0.25">
      <c r="A89" t="s">
        <v>2</v>
      </c>
      <c r="B89" s="7">
        <v>4000</v>
      </c>
      <c r="D89" s="12"/>
      <c r="E89" s="12"/>
      <c r="F89" s="12"/>
      <c r="G89" s="12"/>
    </row>
    <row r="92" spans="1:8" x14ac:dyDescent="0.25">
      <c r="A92" s="12" t="s">
        <v>47</v>
      </c>
      <c r="B92" s="12"/>
      <c r="C92" s="12"/>
      <c r="D92" s="12"/>
      <c r="E92" s="12"/>
      <c r="F92" s="12"/>
      <c r="G92" s="12"/>
      <c r="H92" s="12"/>
    </row>
    <row r="93" spans="1:8" x14ac:dyDescent="0.25">
      <c r="A93" s="12"/>
      <c r="B93" s="12"/>
      <c r="C93" s="12"/>
      <c r="D93" s="12"/>
      <c r="E93" s="12"/>
      <c r="F93" s="12"/>
      <c r="G93" s="12"/>
      <c r="H93" s="12"/>
    </row>
    <row r="94" spans="1:8" x14ac:dyDescent="0.25">
      <c r="A94" s="12"/>
      <c r="B94" s="12"/>
      <c r="C94" s="12"/>
      <c r="D94" s="12"/>
      <c r="E94" s="12"/>
      <c r="F94" s="12"/>
      <c r="G94" s="12"/>
      <c r="H94" s="12"/>
    </row>
    <row r="95" spans="1:8" x14ac:dyDescent="0.25">
      <c r="A95" s="12"/>
      <c r="B95" s="12"/>
      <c r="C95" s="12"/>
      <c r="D95" s="12"/>
      <c r="E95" s="12"/>
      <c r="F95" s="12"/>
      <c r="G95" s="12"/>
      <c r="H95" s="12"/>
    </row>
    <row r="96" spans="1:8" x14ac:dyDescent="0.25">
      <c r="A96" s="12"/>
      <c r="B96" s="12"/>
      <c r="C96" s="12"/>
      <c r="D96" s="12"/>
      <c r="E96" s="12"/>
      <c r="F96" s="12"/>
      <c r="G96" s="12"/>
      <c r="H96" s="12"/>
    </row>
    <row r="97" spans="1:8" x14ac:dyDescent="0.25">
      <c r="A97" t="s">
        <v>7</v>
      </c>
      <c r="B97" s="1">
        <v>0.95</v>
      </c>
    </row>
    <row r="98" spans="1:8" x14ac:dyDescent="0.25">
      <c r="A98" t="s">
        <v>9</v>
      </c>
      <c r="B98" s="1">
        <v>0.15</v>
      </c>
    </row>
    <row r="99" spans="1:8" x14ac:dyDescent="0.25">
      <c r="A99" t="s">
        <v>3</v>
      </c>
      <c r="B99">
        <v>4</v>
      </c>
    </row>
    <row r="100" spans="1:8" x14ac:dyDescent="0.25">
      <c r="A100" t="s">
        <v>48</v>
      </c>
      <c r="B100" s="8">
        <f>1/B97*B98</f>
        <v>0.15789473684210525</v>
      </c>
    </row>
    <row r="102" spans="1:8" x14ac:dyDescent="0.25">
      <c r="A102" s="12" t="s">
        <v>49</v>
      </c>
      <c r="B102" s="12"/>
      <c r="C102" s="12"/>
      <c r="D102" s="12"/>
      <c r="E102" s="12"/>
      <c r="F102" s="12"/>
      <c r="G102" s="12"/>
      <c r="H102" s="12"/>
    </row>
    <row r="103" spans="1:8" x14ac:dyDescent="0.25">
      <c r="A103" s="12"/>
      <c r="B103" s="12"/>
      <c r="C103" s="12"/>
      <c r="D103" s="12"/>
      <c r="E103" s="12"/>
      <c r="F103" s="12"/>
      <c r="G103" s="12"/>
      <c r="H103" s="12"/>
    </row>
    <row r="104" spans="1:8" x14ac:dyDescent="0.25">
      <c r="A104" s="12"/>
      <c r="B104" s="12"/>
      <c r="C104" s="12"/>
      <c r="D104" s="12"/>
      <c r="E104" s="12"/>
      <c r="F104" s="12"/>
      <c r="G104" s="12"/>
      <c r="H104" s="12"/>
    </row>
    <row r="105" spans="1:8" x14ac:dyDescent="0.25">
      <c r="A105" s="12"/>
      <c r="B105" s="12"/>
      <c r="C105" s="12"/>
      <c r="D105" s="12"/>
      <c r="E105" s="12"/>
      <c r="F105" s="12"/>
      <c r="G105" s="12"/>
      <c r="H105" s="12"/>
    </row>
    <row r="106" spans="1:8" x14ac:dyDescent="0.25">
      <c r="A106" t="s">
        <v>4</v>
      </c>
      <c r="B106">
        <v>9</v>
      </c>
    </row>
    <row r="107" spans="1:8" x14ac:dyDescent="0.25">
      <c r="A107" t="s">
        <v>5</v>
      </c>
      <c r="B107">
        <v>2000</v>
      </c>
    </row>
    <row r="108" spans="1:8" x14ac:dyDescent="0.25">
      <c r="A108" t="s">
        <v>9</v>
      </c>
      <c r="B108" s="1">
        <v>0.09</v>
      </c>
    </row>
    <row r="109" spans="1:8" x14ac:dyDescent="0.25">
      <c r="A109" t="s">
        <v>6</v>
      </c>
      <c r="B109">
        <f>B107*1.1</f>
        <v>2200</v>
      </c>
    </row>
    <row r="110" spans="1:8" x14ac:dyDescent="0.25">
      <c r="A110" t="s">
        <v>7</v>
      </c>
      <c r="B110">
        <f>B109/$B107</f>
        <v>1.1000000000000001</v>
      </c>
    </row>
    <row r="111" spans="1:8" x14ac:dyDescent="0.25">
      <c r="A111" t="s">
        <v>10</v>
      </c>
      <c r="B111" s="9">
        <f>2*($B108*$B106+1-B110)/(B110-1+$B106*(1+B110))</f>
        <v>7.4736842105263143E-2</v>
      </c>
    </row>
    <row r="113" spans="1:8" x14ac:dyDescent="0.25">
      <c r="A113" s="12" t="s">
        <v>50</v>
      </c>
      <c r="B113" s="12"/>
      <c r="C113" s="12"/>
      <c r="D113" s="12"/>
      <c r="E113" s="12"/>
      <c r="F113" s="12"/>
      <c r="G113" s="12"/>
      <c r="H113" s="12"/>
    </row>
    <row r="114" spans="1:8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x14ac:dyDescent="0.25">
      <c r="A117" s="12"/>
      <c r="B117" s="12"/>
      <c r="C117" s="12"/>
      <c r="D117" s="12"/>
      <c r="E117" s="12"/>
      <c r="F117" s="12"/>
      <c r="G117" s="12"/>
      <c r="H117" s="12"/>
    </row>
    <row r="118" spans="1:8" x14ac:dyDescent="0.25">
      <c r="A118" t="s">
        <v>4</v>
      </c>
      <c r="B118">
        <v>8</v>
      </c>
    </row>
    <row r="119" spans="1:8" x14ac:dyDescent="0.25">
      <c r="A119" t="s">
        <v>5</v>
      </c>
      <c r="B119">
        <v>2000</v>
      </c>
    </row>
    <row r="120" spans="1:8" x14ac:dyDescent="0.25">
      <c r="A120" t="s">
        <v>9</v>
      </c>
      <c r="B120" s="1">
        <v>0.08</v>
      </c>
    </row>
    <row r="121" spans="1:8" x14ac:dyDescent="0.25">
      <c r="A121" t="s">
        <v>6</v>
      </c>
      <c r="B121">
        <f>B119*0.93</f>
        <v>1860</v>
      </c>
    </row>
    <row r="122" spans="1:8" x14ac:dyDescent="0.25">
      <c r="A122" t="s">
        <v>7</v>
      </c>
      <c r="B122">
        <f>0.93</f>
        <v>0.93</v>
      </c>
    </row>
    <row r="123" spans="1:8" x14ac:dyDescent="0.25">
      <c r="A123" t="s">
        <v>10</v>
      </c>
      <c r="B123" s="9">
        <f>2*($B120*$B118+1-B122)/(B122-1+$B118*(1+B122))</f>
        <v>9.2387768379960961E-2</v>
      </c>
    </row>
    <row r="125" spans="1:8" x14ac:dyDescent="0.25">
      <c r="A125" s="12" t="s">
        <v>51</v>
      </c>
      <c r="B125" s="12"/>
      <c r="C125" s="12"/>
      <c r="D125" s="12"/>
      <c r="E125" s="12"/>
      <c r="F125" s="12"/>
      <c r="G125" s="12"/>
      <c r="H125" s="12"/>
    </row>
    <row r="126" spans="1:8" x14ac:dyDescent="0.25">
      <c r="A126" s="12"/>
      <c r="B126" s="12"/>
      <c r="C126" s="12"/>
      <c r="D126" s="12"/>
      <c r="E126" s="12"/>
      <c r="F126" s="12"/>
      <c r="G126" s="12"/>
      <c r="H126" s="12"/>
    </row>
    <row r="127" spans="1:8" x14ac:dyDescent="0.25">
      <c r="A127" s="12"/>
      <c r="B127" s="12"/>
      <c r="C127" s="12"/>
      <c r="D127" s="12"/>
      <c r="E127" s="12"/>
      <c r="F127" s="12"/>
      <c r="G127" s="12"/>
      <c r="H127" s="12"/>
    </row>
    <row r="128" spans="1:8" x14ac:dyDescent="0.25">
      <c r="A128" s="12"/>
      <c r="B128" s="12"/>
      <c r="C128" s="12"/>
      <c r="D128" s="12"/>
      <c r="E128" s="12"/>
      <c r="F128" s="12"/>
      <c r="G128" s="12"/>
      <c r="H128" s="12"/>
    </row>
    <row r="129" spans="1:8" x14ac:dyDescent="0.25">
      <c r="A129" t="s">
        <v>4</v>
      </c>
      <c r="B129">
        <v>10</v>
      </c>
    </row>
    <row r="130" spans="1:8" x14ac:dyDescent="0.25">
      <c r="A130" t="s">
        <v>5</v>
      </c>
      <c r="B130">
        <v>2000</v>
      </c>
    </row>
    <row r="131" spans="1:8" x14ac:dyDescent="0.25">
      <c r="A131" t="s">
        <v>9</v>
      </c>
      <c r="B131" s="1">
        <f>B132/B130</f>
        <v>0.04</v>
      </c>
    </row>
    <row r="132" spans="1:8" x14ac:dyDescent="0.25">
      <c r="A132" t="s">
        <v>8</v>
      </c>
      <c r="B132" s="6">
        <v>80</v>
      </c>
    </row>
    <row r="133" spans="1:8" x14ac:dyDescent="0.25">
      <c r="A133" t="s">
        <v>6</v>
      </c>
      <c r="B133">
        <v>1900</v>
      </c>
    </row>
    <row r="134" spans="1:8" x14ac:dyDescent="0.25">
      <c r="A134" t="s">
        <v>7</v>
      </c>
      <c r="B134">
        <f>B133/B130</f>
        <v>0.95</v>
      </c>
    </row>
    <row r="135" spans="1:8" x14ac:dyDescent="0.25">
      <c r="A135" t="s">
        <v>10</v>
      </c>
      <c r="B135" s="9">
        <f>2*($B131*$B129+1-B134)/(B134-1+$B129*(1+B134))</f>
        <v>4.6272493573264781E-2</v>
      </c>
    </row>
    <row r="137" spans="1:8" x14ac:dyDescent="0.25">
      <c r="A137" s="12" t="s">
        <v>52</v>
      </c>
      <c r="B137" s="12"/>
      <c r="C137" s="12"/>
      <c r="D137" s="12"/>
      <c r="E137" s="12"/>
      <c r="F137" s="12"/>
      <c r="G137" s="12"/>
      <c r="H137" s="12"/>
    </row>
    <row r="138" spans="1:8" x14ac:dyDescent="0.25">
      <c r="A138" s="12"/>
      <c r="B138" s="12"/>
      <c r="C138" s="12"/>
      <c r="D138" s="12"/>
      <c r="E138" s="12"/>
      <c r="F138" s="12"/>
      <c r="G138" s="12"/>
      <c r="H138" s="12"/>
    </row>
    <row r="139" spans="1:8" x14ac:dyDescent="0.25">
      <c r="A139" s="12"/>
      <c r="B139" s="12"/>
      <c r="C139" s="12"/>
      <c r="D139" s="12"/>
      <c r="E139" s="12"/>
      <c r="F139" s="12"/>
      <c r="G139" s="12"/>
      <c r="H139" s="12"/>
    </row>
    <row r="140" spans="1:8" x14ac:dyDescent="0.25">
      <c r="A140" s="12"/>
      <c r="B140" s="12"/>
      <c r="C140" s="12"/>
      <c r="D140" s="12"/>
      <c r="E140" s="12"/>
      <c r="F140" s="12"/>
      <c r="G140" s="12"/>
      <c r="H140" s="12"/>
    </row>
    <row r="141" spans="1:8" x14ac:dyDescent="0.25">
      <c r="A141" t="s">
        <v>5</v>
      </c>
      <c r="B141">
        <v>2500</v>
      </c>
    </row>
    <row r="142" spans="1:8" x14ac:dyDescent="0.25">
      <c r="A142" t="s">
        <v>6</v>
      </c>
      <c r="B142">
        <v>4000</v>
      </c>
    </row>
    <row r="143" spans="1:8" x14ac:dyDescent="0.25">
      <c r="A143" t="s">
        <v>9</v>
      </c>
      <c r="B143" s="1">
        <f>B145/B141</f>
        <v>0.24</v>
      </c>
    </row>
    <row r="144" spans="1:8" x14ac:dyDescent="0.25">
      <c r="A144" t="s">
        <v>4</v>
      </c>
      <c r="B144">
        <v>5</v>
      </c>
    </row>
    <row r="145" spans="1:8" x14ac:dyDescent="0.25">
      <c r="A145" t="s">
        <v>8</v>
      </c>
      <c r="B145">
        <v>600</v>
      </c>
    </row>
    <row r="146" spans="1:8" x14ac:dyDescent="0.25">
      <c r="A146" t="s">
        <v>0</v>
      </c>
      <c r="B146" s="1">
        <v>0.1</v>
      </c>
    </row>
    <row r="147" spans="1:8" x14ac:dyDescent="0.25">
      <c r="A147" t="s">
        <v>1</v>
      </c>
      <c r="B147" s="3">
        <f>$B143*$B141*(1-(1+B146)^-$B144)/B146+$B141/(1+B146)^$B144</f>
        <v>3826.7753692929577</v>
      </c>
    </row>
    <row r="148" spans="1:8" x14ac:dyDescent="0.25">
      <c r="A148" t="s">
        <v>7</v>
      </c>
      <c r="B148" s="4">
        <f>B142/B141</f>
        <v>1.6</v>
      </c>
    </row>
    <row r="150" spans="1:8" x14ac:dyDescent="0.25">
      <c r="A150" s="12" t="s">
        <v>53</v>
      </c>
      <c r="B150" s="12"/>
      <c r="C150" s="12"/>
      <c r="D150" s="12"/>
      <c r="E150" s="12"/>
      <c r="F150" s="12"/>
      <c r="G150" s="12"/>
      <c r="H150" s="12"/>
    </row>
    <row r="151" spans="1:8" x14ac:dyDescent="0.25">
      <c r="A151" s="12"/>
      <c r="B151" s="12"/>
      <c r="C151" s="12"/>
      <c r="D151" s="12"/>
      <c r="E151" s="12"/>
      <c r="F151" s="12"/>
      <c r="G151" s="12"/>
      <c r="H151" s="12"/>
    </row>
    <row r="152" spans="1:8" x14ac:dyDescent="0.25">
      <c r="A152" s="12"/>
      <c r="B152" s="12"/>
      <c r="C152" s="12"/>
      <c r="D152" s="12"/>
      <c r="E152" s="12"/>
      <c r="F152" s="12"/>
      <c r="G152" s="12"/>
      <c r="H152" s="12"/>
    </row>
    <row r="153" spans="1:8" x14ac:dyDescent="0.25">
      <c r="A153" s="12"/>
      <c r="B153" s="12"/>
      <c r="C153" s="12"/>
      <c r="D153" s="12"/>
      <c r="E153" s="12"/>
      <c r="F153" s="12"/>
      <c r="G153" s="12"/>
      <c r="H153" s="12"/>
    </row>
    <row r="154" spans="1:8" x14ac:dyDescent="0.25">
      <c r="A154" s="12"/>
      <c r="B154" s="12"/>
      <c r="C154" s="12"/>
      <c r="D154" s="12"/>
      <c r="E154" s="12"/>
      <c r="F154" s="12"/>
      <c r="G154" s="12"/>
      <c r="H154" s="12"/>
    </row>
    <row r="155" spans="1:8" x14ac:dyDescent="0.25">
      <c r="A155" t="s">
        <v>4</v>
      </c>
      <c r="B155">
        <v>10</v>
      </c>
    </row>
    <row r="156" spans="1:8" x14ac:dyDescent="0.25">
      <c r="A156" t="s">
        <v>9</v>
      </c>
      <c r="B156" s="1">
        <v>0.12</v>
      </c>
    </row>
    <row r="157" spans="1:8" x14ac:dyDescent="0.25">
      <c r="A157" t="s">
        <v>54</v>
      </c>
    </row>
    <row r="158" spans="1:8" x14ac:dyDescent="0.25">
      <c r="A158" t="s">
        <v>11</v>
      </c>
      <c r="B158" s="3">
        <f>(1+B156)/B156*(1-(1+B156)^-B155)</f>
        <v>6.3282497918201708</v>
      </c>
    </row>
    <row r="160" spans="1:8" x14ac:dyDescent="0.25">
      <c r="A160" s="12" t="s">
        <v>55</v>
      </c>
      <c r="B160" s="12"/>
      <c r="C160" s="12"/>
      <c r="D160" s="12"/>
      <c r="E160" s="12"/>
      <c r="F160" s="12"/>
      <c r="G160" s="12"/>
      <c r="H160" s="12"/>
    </row>
    <row r="161" spans="1:8" x14ac:dyDescent="0.25">
      <c r="A161" s="12"/>
      <c r="B161" s="12"/>
      <c r="C161" s="12"/>
      <c r="D161" s="12"/>
      <c r="E161" s="12"/>
      <c r="F161" s="12"/>
      <c r="G161" s="12"/>
      <c r="H161" s="12"/>
    </row>
    <row r="162" spans="1:8" x14ac:dyDescent="0.25">
      <c r="A162" s="12"/>
      <c r="B162" s="12"/>
      <c r="C162" s="12"/>
      <c r="D162" s="12"/>
      <c r="E162" s="12"/>
      <c r="F162" s="12"/>
      <c r="G162" s="12"/>
      <c r="H162" s="12"/>
    </row>
    <row r="163" spans="1:8" x14ac:dyDescent="0.25">
      <c r="A163" s="12"/>
      <c r="B163" s="12"/>
      <c r="C163" s="12"/>
      <c r="D163" s="12"/>
      <c r="E163" s="12"/>
      <c r="F163" s="12"/>
      <c r="G163" s="12"/>
      <c r="H163" s="12"/>
    </row>
    <row r="164" spans="1:8" x14ac:dyDescent="0.25">
      <c r="A164" t="s">
        <v>4</v>
      </c>
      <c r="B164">
        <v>10</v>
      </c>
    </row>
    <row r="165" spans="1:8" x14ac:dyDescent="0.25">
      <c r="A165" t="s">
        <v>9</v>
      </c>
      <c r="B165" s="1">
        <v>0.1</v>
      </c>
    </row>
    <row r="166" spans="1:8" x14ac:dyDescent="0.25">
      <c r="A166" t="s">
        <v>10</v>
      </c>
      <c r="B166" s="1">
        <v>0.08</v>
      </c>
    </row>
    <row r="167" spans="1:8" x14ac:dyDescent="0.25">
      <c r="A167" t="s">
        <v>11</v>
      </c>
      <c r="B167" s="10">
        <f>(1+B166)/B166-(B164*(B165-B166)+1+B166)/(B165*((1+B166)^B164-1)+B166)</f>
        <v>6.9658039394973574</v>
      </c>
    </row>
    <row r="169" spans="1:8" x14ac:dyDescent="0.25">
      <c r="A169" s="12" t="s">
        <v>56</v>
      </c>
      <c r="B169" s="12"/>
      <c r="C169" s="12"/>
      <c r="D169" s="12"/>
      <c r="E169" s="12"/>
      <c r="F169" s="12"/>
      <c r="G169" s="12"/>
      <c r="H169" s="12"/>
    </row>
    <row r="170" spans="1:8" x14ac:dyDescent="0.25">
      <c r="A170" s="12"/>
      <c r="B170" s="12"/>
      <c r="C170" s="12"/>
      <c r="D170" s="12"/>
      <c r="E170" s="12"/>
      <c r="F170" s="12"/>
      <c r="G170" s="12"/>
      <c r="H170" s="12"/>
    </row>
    <row r="171" spans="1:8" x14ac:dyDescent="0.25">
      <c r="A171" s="12"/>
      <c r="B171" s="12"/>
      <c r="C171" s="12"/>
      <c r="D171" s="12"/>
      <c r="E171" s="12"/>
      <c r="F171" s="12"/>
      <c r="G171" s="12"/>
      <c r="H171" s="12"/>
    </row>
    <row r="172" spans="1:8" x14ac:dyDescent="0.25">
      <c r="A172" s="12"/>
      <c r="B172" s="12"/>
      <c r="C172" s="12"/>
      <c r="D172" s="12"/>
      <c r="E172" s="12"/>
      <c r="F172" s="12"/>
      <c r="G172" s="12"/>
      <c r="H172" s="12"/>
    </row>
    <row r="173" spans="1:8" x14ac:dyDescent="0.25">
      <c r="A173" t="s">
        <v>11</v>
      </c>
      <c r="B173">
        <v>8</v>
      </c>
    </row>
    <row r="174" spans="1:8" x14ac:dyDescent="0.25">
      <c r="A174" t="s">
        <v>26</v>
      </c>
      <c r="B174" s="1">
        <v>0.12</v>
      </c>
    </row>
    <row r="175" spans="1:8" x14ac:dyDescent="0.25">
      <c r="A175" t="s">
        <v>27</v>
      </c>
      <c r="B175" s="2">
        <v>0.125</v>
      </c>
    </row>
    <row r="176" spans="1:8" x14ac:dyDescent="0.25">
      <c r="A176" t="s">
        <v>57</v>
      </c>
      <c r="B176" s="9">
        <f>-B173/(1+B174)*(B175-B174)</f>
        <v>-3.571428571428574E-2</v>
      </c>
    </row>
    <row r="178" spans="1:8" x14ac:dyDescent="0.25">
      <c r="A178" s="12" t="s">
        <v>58</v>
      </c>
      <c r="B178" s="12"/>
      <c r="C178" s="12"/>
      <c r="D178" s="12"/>
      <c r="E178" s="12"/>
      <c r="F178" s="12"/>
      <c r="G178" s="12"/>
      <c r="H178" s="12"/>
    </row>
    <row r="179" spans="1:8" x14ac:dyDescent="0.25">
      <c r="A179" s="12"/>
      <c r="B179" s="12"/>
      <c r="C179" s="12"/>
      <c r="D179" s="12"/>
      <c r="E179" s="12"/>
      <c r="F179" s="12"/>
      <c r="G179" s="12"/>
      <c r="H179" s="12"/>
    </row>
    <row r="180" spans="1:8" x14ac:dyDescent="0.25">
      <c r="A180" s="12"/>
      <c r="B180" s="12"/>
      <c r="C180" s="12"/>
      <c r="D180" s="12"/>
      <c r="E180" s="12"/>
      <c r="F180" s="12"/>
      <c r="G180" s="12"/>
      <c r="H180" s="12"/>
    </row>
    <row r="181" spans="1:8" x14ac:dyDescent="0.25">
      <c r="A181" s="12"/>
      <c r="B181" s="12"/>
      <c r="C181" s="12"/>
      <c r="D181" s="12"/>
      <c r="E181" s="12"/>
      <c r="F181" s="12"/>
      <c r="G181" s="12"/>
      <c r="H181" s="12"/>
    </row>
    <row r="182" spans="1:8" x14ac:dyDescent="0.25">
      <c r="A182" t="s">
        <v>11</v>
      </c>
      <c r="B182">
        <v>5</v>
      </c>
    </row>
    <row r="183" spans="1:8" x14ac:dyDescent="0.25">
      <c r="A183" t="s">
        <v>26</v>
      </c>
      <c r="B183" s="1">
        <v>7.0000000000000007E-2</v>
      </c>
    </row>
    <row r="184" spans="1:8" x14ac:dyDescent="0.25">
      <c r="A184" t="s">
        <v>27</v>
      </c>
      <c r="B184" s="2">
        <v>0.08</v>
      </c>
    </row>
    <row r="185" spans="1:8" x14ac:dyDescent="0.25">
      <c r="A185" t="s">
        <v>57</v>
      </c>
      <c r="B185" s="9">
        <f>-B182/(1+B183)*(B184-B183)</f>
        <v>-4.67289719626168E-2</v>
      </c>
    </row>
    <row r="187" spans="1:8" x14ac:dyDescent="0.25">
      <c r="A187" s="12" t="s">
        <v>59</v>
      </c>
      <c r="B187" s="12"/>
      <c r="C187" s="12"/>
      <c r="D187" s="12"/>
      <c r="E187" s="12"/>
      <c r="F187" s="12"/>
      <c r="G187" s="12"/>
      <c r="H187" s="12"/>
    </row>
    <row r="188" spans="1:8" x14ac:dyDescent="0.25">
      <c r="A188" s="12"/>
      <c r="B188" s="12"/>
      <c r="C188" s="12"/>
      <c r="D188" s="12"/>
      <c r="E188" s="12"/>
      <c r="F188" s="12"/>
      <c r="G188" s="12"/>
      <c r="H188" s="12"/>
    </row>
    <row r="189" spans="1:8" x14ac:dyDescent="0.25">
      <c r="A189" s="12"/>
      <c r="B189" s="12"/>
      <c r="C189" s="12"/>
      <c r="D189" s="12"/>
      <c r="E189" s="12"/>
      <c r="F189" s="12"/>
      <c r="G189" s="12"/>
      <c r="H189" s="12"/>
    </row>
    <row r="190" spans="1:8" x14ac:dyDescent="0.25">
      <c r="A190" s="12"/>
      <c r="B190" s="12"/>
      <c r="C190" s="12"/>
      <c r="D190" s="12"/>
      <c r="E190" s="12"/>
      <c r="F190" s="12"/>
      <c r="G190" s="12"/>
      <c r="H190" s="12"/>
    </row>
    <row r="191" spans="1:8" x14ac:dyDescent="0.25">
      <c r="A191" s="12"/>
      <c r="B191" s="12"/>
      <c r="C191" s="12"/>
      <c r="D191" s="12"/>
      <c r="E191" s="12"/>
      <c r="F191" s="12"/>
      <c r="G191" s="12"/>
      <c r="H191" s="12"/>
    </row>
    <row r="192" spans="1:8" x14ac:dyDescent="0.25">
      <c r="A192" t="s">
        <v>4</v>
      </c>
      <c r="B192">
        <v>6</v>
      </c>
    </row>
    <row r="193" spans="1:8" x14ac:dyDescent="0.25">
      <c r="A193" t="s">
        <v>5</v>
      </c>
      <c r="B193">
        <v>1000</v>
      </c>
    </row>
    <row r="194" spans="1:8" x14ac:dyDescent="0.25">
      <c r="A194" t="s">
        <v>9</v>
      </c>
      <c r="B194" s="1">
        <v>0.11</v>
      </c>
    </row>
    <row r="195" spans="1:8" x14ac:dyDescent="0.25">
      <c r="A195" t="s">
        <v>6</v>
      </c>
      <c r="B195">
        <v>800</v>
      </c>
    </row>
    <row r="196" spans="1:8" x14ac:dyDescent="0.25">
      <c r="A196" t="s">
        <v>7</v>
      </c>
      <c r="B196">
        <f>B195/B193</f>
        <v>0.8</v>
      </c>
    </row>
    <row r="197" spans="1:8" x14ac:dyDescent="0.25">
      <c r="A197" t="s">
        <v>10</v>
      </c>
      <c r="B197" s="9">
        <f>2*($B194*$B192+1-B196)/(B196-1+$B192*(1+B196))</f>
        <v>0.16226415094339622</v>
      </c>
    </row>
    <row r="199" spans="1:8" x14ac:dyDescent="0.25">
      <c r="A199" s="12" t="s">
        <v>60</v>
      </c>
      <c r="B199" s="12"/>
      <c r="C199" s="12"/>
      <c r="D199" s="12"/>
      <c r="E199" s="12"/>
      <c r="F199" s="12"/>
      <c r="G199" s="12"/>
      <c r="H199" s="12"/>
    </row>
    <row r="200" spans="1:8" x14ac:dyDescent="0.25">
      <c r="A200" s="12"/>
      <c r="B200" s="12"/>
      <c r="C200" s="12"/>
      <c r="D200" s="12"/>
      <c r="E200" s="12"/>
      <c r="F200" s="12"/>
      <c r="G200" s="12"/>
      <c r="H200" s="12"/>
    </row>
    <row r="201" spans="1:8" x14ac:dyDescent="0.25">
      <c r="A201" s="12"/>
      <c r="B201" s="12"/>
      <c r="C201" s="12"/>
      <c r="D201" s="12"/>
      <c r="E201" s="12"/>
      <c r="F201" s="12"/>
      <c r="G201" s="12"/>
      <c r="H201" s="12"/>
    </row>
    <row r="202" spans="1:8" x14ac:dyDescent="0.25">
      <c r="A202" s="12"/>
      <c r="B202" s="12"/>
      <c r="C202" s="12"/>
      <c r="D202" s="12"/>
      <c r="E202" s="12"/>
      <c r="F202" s="12"/>
      <c r="G202" s="12"/>
      <c r="H202" s="12"/>
    </row>
    <row r="203" spans="1:8" x14ac:dyDescent="0.25">
      <c r="A203" t="s">
        <v>4</v>
      </c>
      <c r="B203">
        <v>5</v>
      </c>
    </row>
    <row r="204" spans="1:8" x14ac:dyDescent="0.25">
      <c r="A204" t="s">
        <v>5</v>
      </c>
      <c r="B204">
        <v>2000</v>
      </c>
    </row>
    <row r="205" spans="1:8" x14ac:dyDescent="0.25">
      <c r="A205" t="s">
        <v>9</v>
      </c>
      <c r="B205" s="1">
        <v>0.1</v>
      </c>
    </row>
    <row r="206" spans="1:8" x14ac:dyDescent="0.25">
      <c r="A206" t="s">
        <v>6</v>
      </c>
      <c r="B206">
        <v>1900</v>
      </c>
    </row>
    <row r="207" spans="1:8" x14ac:dyDescent="0.25">
      <c r="A207" t="s">
        <v>7</v>
      </c>
      <c r="B207">
        <f>B206/B204</f>
        <v>0.95</v>
      </c>
    </row>
    <row r="208" spans="1:8" x14ac:dyDescent="0.25">
      <c r="A208" t="s">
        <v>10</v>
      </c>
      <c r="B208" s="9">
        <f>2*($B205*$B203+1-B207)/(B207-1+$B203*(1+B207))</f>
        <v>0.11340206185567012</v>
      </c>
    </row>
    <row r="210" spans="1:8" x14ac:dyDescent="0.25">
      <c r="A210" s="12" t="s">
        <v>61</v>
      </c>
      <c r="B210" s="12"/>
      <c r="C210" s="12"/>
      <c r="D210" s="12"/>
      <c r="E210" s="12"/>
      <c r="F210" s="12"/>
      <c r="G210" s="12"/>
      <c r="H210" s="12"/>
    </row>
    <row r="211" spans="1:8" x14ac:dyDescent="0.25">
      <c r="A211" s="12"/>
      <c r="B211" s="12"/>
      <c r="C211" s="12"/>
      <c r="D211" s="12"/>
      <c r="E211" s="12"/>
      <c r="F211" s="12"/>
      <c r="G211" s="12"/>
      <c r="H211" s="12"/>
    </row>
    <row r="212" spans="1:8" x14ac:dyDescent="0.25">
      <c r="A212" s="12"/>
      <c r="B212" s="12"/>
      <c r="C212" s="12"/>
      <c r="D212" s="12"/>
      <c r="E212" s="12"/>
      <c r="F212" s="12"/>
      <c r="G212" s="12"/>
      <c r="H212" s="12"/>
    </row>
    <row r="213" spans="1:8" x14ac:dyDescent="0.25">
      <c r="A213" s="12"/>
      <c r="B213" s="12"/>
      <c r="C213" s="12"/>
      <c r="D213" s="12"/>
      <c r="E213" s="12"/>
      <c r="F213" s="12"/>
      <c r="G213" s="12"/>
      <c r="H213" s="12"/>
    </row>
    <row r="214" spans="1:8" x14ac:dyDescent="0.25">
      <c r="A214" s="12"/>
      <c r="B214" s="12"/>
      <c r="C214" s="12"/>
      <c r="D214" s="12"/>
      <c r="E214" s="12"/>
      <c r="F214" s="12"/>
      <c r="G214" s="12"/>
      <c r="H214" s="12"/>
    </row>
    <row r="215" spans="1:8" x14ac:dyDescent="0.25">
      <c r="A215" t="s">
        <v>11</v>
      </c>
      <c r="B215">
        <v>8</v>
      </c>
    </row>
    <row r="216" spans="1:8" x14ac:dyDescent="0.25">
      <c r="A216" t="s">
        <v>26</v>
      </c>
      <c r="B216" s="1">
        <v>0.06</v>
      </c>
    </row>
    <row r="217" spans="1:8" x14ac:dyDescent="0.25">
      <c r="A217" t="s">
        <v>27</v>
      </c>
      <c r="B217" s="2">
        <v>7.0000000000000007E-2</v>
      </c>
    </row>
    <row r="218" spans="1:8" x14ac:dyDescent="0.25">
      <c r="A218" t="s">
        <v>57</v>
      </c>
      <c r="B218" s="11">
        <f>-B215/(1+B216)*(B217-B216)</f>
        <v>-7.54716981132076E-2</v>
      </c>
    </row>
    <row r="219" spans="1:8" x14ac:dyDescent="0.25">
      <c r="A219" t="s">
        <v>23</v>
      </c>
      <c r="B219">
        <v>2000</v>
      </c>
    </row>
    <row r="220" spans="1:8" x14ac:dyDescent="0.25">
      <c r="A220" t="s">
        <v>24</v>
      </c>
      <c r="B220" s="3">
        <f>B219*(1+B218)</f>
        <v>1849.0566037735848</v>
      </c>
    </row>
    <row r="222" spans="1:8" x14ac:dyDescent="0.25">
      <c r="A222" s="12" t="s">
        <v>62</v>
      </c>
      <c r="B222" s="12"/>
      <c r="C222" s="12"/>
      <c r="D222" s="12"/>
      <c r="E222" s="12"/>
      <c r="F222" s="12"/>
      <c r="G222" s="12"/>
      <c r="H222" s="12"/>
    </row>
    <row r="223" spans="1:8" x14ac:dyDescent="0.25">
      <c r="A223" s="12"/>
      <c r="B223" s="12"/>
      <c r="C223" s="12"/>
      <c r="D223" s="12"/>
      <c r="E223" s="12"/>
      <c r="F223" s="12"/>
      <c r="G223" s="12"/>
      <c r="H223" s="12"/>
    </row>
    <row r="224" spans="1:8" x14ac:dyDescent="0.25">
      <c r="A224" s="12"/>
      <c r="B224" s="12"/>
      <c r="C224" s="12"/>
      <c r="D224" s="12"/>
      <c r="E224" s="12"/>
      <c r="F224" s="12"/>
      <c r="G224" s="12"/>
      <c r="H224" s="12"/>
    </row>
    <row r="225" spans="1:8" x14ac:dyDescent="0.25">
      <c r="A225" s="12"/>
      <c r="B225" s="12"/>
      <c r="C225" s="12"/>
      <c r="D225" s="12"/>
      <c r="E225" s="12"/>
      <c r="F225" s="12"/>
      <c r="G225" s="12"/>
      <c r="H225" s="12"/>
    </row>
    <row r="226" spans="1:8" x14ac:dyDescent="0.25">
      <c r="A226" s="12"/>
      <c r="B226" s="12"/>
      <c r="C226" s="12"/>
      <c r="D226" s="12"/>
      <c r="E226" s="12"/>
      <c r="F226" s="12"/>
      <c r="G226" s="12"/>
      <c r="H226" s="12"/>
    </row>
    <row r="227" spans="1:8" x14ac:dyDescent="0.25">
      <c r="A227" t="s">
        <v>5</v>
      </c>
      <c r="B227">
        <v>1000</v>
      </c>
      <c r="E227">
        <v>0</v>
      </c>
      <c r="F227">
        <f>$B$237/(1+$B$233)^E227</f>
        <v>65</v>
      </c>
    </row>
    <row r="228" spans="1:8" x14ac:dyDescent="0.25">
      <c r="A228" t="s">
        <v>4</v>
      </c>
      <c r="B228">
        <v>6</v>
      </c>
      <c r="E228">
        <v>1</v>
      </c>
      <c r="F228">
        <f t="shared" ref="F228:F236" si="3">$B$237/(1+$B$233)^E228</f>
        <v>61.695269723912439</v>
      </c>
    </row>
    <row r="229" spans="1:8" x14ac:dyDescent="0.25">
      <c r="A229" t="s">
        <v>9</v>
      </c>
      <c r="B229" s="1">
        <v>0.13</v>
      </c>
      <c r="E229">
        <v>2</v>
      </c>
      <c r="F229">
        <f t="shared" si="3"/>
        <v>58.558558558558566</v>
      </c>
    </row>
    <row r="230" spans="1:8" x14ac:dyDescent="0.25">
      <c r="A230" t="s">
        <v>12</v>
      </c>
      <c r="B230" s="1">
        <v>0.11</v>
      </c>
      <c r="E230">
        <v>3</v>
      </c>
      <c r="F230">
        <f t="shared" si="3"/>
        <v>55.581324075596797</v>
      </c>
    </row>
    <row r="231" spans="1:8" x14ac:dyDescent="0.25">
      <c r="A231" t="s">
        <v>3</v>
      </c>
      <c r="B231">
        <v>2</v>
      </c>
      <c r="E231">
        <v>4</v>
      </c>
      <c r="F231">
        <f t="shared" si="3"/>
        <v>52.755458160863576</v>
      </c>
    </row>
    <row r="232" spans="1:8" x14ac:dyDescent="0.25">
      <c r="A232" t="s">
        <v>63</v>
      </c>
      <c r="B232">
        <v>1</v>
      </c>
      <c r="E232">
        <v>5</v>
      </c>
      <c r="F232">
        <f t="shared" si="3"/>
        <v>50.073264932970098</v>
      </c>
    </row>
    <row r="233" spans="1:8" x14ac:dyDescent="0.25">
      <c r="A233" t="s">
        <v>64</v>
      </c>
      <c r="B233" s="8">
        <f>(1+B230/B232)^(B232/B231)-1</f>
        <v>5.3565375285273831E-2</v>
      </c>
      <c r="E233">
        <v>6</v>
      </c>
      <c r="F233">
        <f t="shared" si="3"/>
        <v>47.527439784561786</v>
      </c>
    </row>
    <row r="234" spans="1:8" x14ac:dyDescent="0.25">
      <c r="A234" t="s">
        <v>65</v>
      </c>
      <c r="B234">
        <f>B228-1.38</f>
        <v>4.62</v>
      </c>
      <c r="E234">
        <v>7</v>
      </c>
      <c r="F234">
        <f t="shared" si="3"/>
        <v>45.111049489162255</v>
      </c>
    </row>
    <row r="235" spans="1:8" x14ac:dyDescent="0.25">
      <c r="A235" t="s">
        <v>66</v>
      </c>
      <c r="B235">
        <v>9</v>
      </c>
      <c r="E235">
        <v>8</v>
      </c>
      <c r="F235">
        <f t="shared" si="3"/>
        <v>42.817513319425039</v>
      </c>
    </row>
    <row r="236" spans="1:8" x14ac:dyDescent="0.25">
      <c r="A236" t="s">
        <v>13</v>
      </c>
      <c r="B236">
        <v>0.24</v>
      </c>
      <c r="E236">
        <v>9</v>
      </c>
      <c r="F236">
        <f>($B$237+B227)/(1+$B$233)^E236</f>
        <v>665.88035628493139</v>
      </c>
    </row>
    <row r="237" spans="1:8" x14ac:dyDescent="0.25">
      <c r="A237" t="s">
        <v>67</v>
      </c>
      <c r="B237">
        <f>B229*B227/B231</f>
        <v>65</v>
      </c>
      <c r="F237">
        <f>SUM(F227:F236)</f>
        <v>1145.000234329982</v>
      </c>
    </row>
    <row r="239" spans="1:8" x14ac:dyDescent="0.25">
      <c r="A239" t="s">
        <v>68</v>
      </c>
      <c r="B239">
        <f>(1/(1+B233)^B236)*F237</f>
        <v>1130.750577187486</v>
      </c>
    </row>
    <row r="240" spans="1:8" x14ac:dyDescent="0.25">
      <c r="A240" t="s">
        <v>69</v>
      </c>
      <c r="B240">
        <f>B237*(1-B236)</f>
        <v>49.4</v>
      </c>
    </row>
    <row r="241" spans="1:2" x14ac:dyDescent="0.25">
      <c r="A241" t="s">
        <v>46</v>
      </c>
      <c r="B241" s="3">
        <f>B239-B240</f>
        <v>1081.3505771874859</v>
      </c>
    </row>
  </sheetData>
  <mergeCells count="21">
    <mergeCell ref="A199:H202"/>
    <mergeCell ref="A210:H214"/>
    <mergeCell ref="A222:H226"/>
    <mergeCell ref="A137:H140"/>
    <mergeCell ref="A150:H154"/>
    <mergeCell ref="A160:H163"/>
    <mergeCell ref="A169:H172"/>
    <mergeCell ref="A178:H181"/>
    <mergeCell ref="A187:H191"/>
    <mergeCell ref="A125:H128"/>
    <mergeCell ref="A1:H6"/>
    <mergeCell ref="A20:H24"/>
    <mergeCell ref="A31:H36"/>
    <mergeCell ref="A47:H51"/>
    <mergeCell ref="A57:H61"/>
    <mergeCell ref="A67:H70"/>
    <mergeCell ref="A78:H82"/>
    <mergeCell ref="D85:G89"/>
    <mergeCell ref="A92:H96"/>
    <mergeCell ref="A102:H105"/>
    <mergeCell ref="A113:H1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Богомолов Александр Иванович</dc:creator>
  <cp:lastModifiedBy>Nikita</cp:lastModifiedBy>
  <dcterms:created xsi:type="dcterms:W3CDTF">2022-09-13T05:40:34Z</dcterms:created>
  <dcterms:modified xsi:type="dcterms:W3CDTF">2022-12-04T21:30:16Z</dcterms:modified>
</cp:coreProperties>
</file>