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FinMath\"/>
    </mc:Choice>
  </mc:AlternateContent>
  <xr:revisionPtr revIDLastSave="0" documentId="8_{4FBBF15E-B647-4836-8A6A-A833ED1FF3DA}" xr6:coauthVersionLast="47" xr6:coauthVersionMax="47" xr10:uidLastSave="{00000000-0000-0000-0000-000000000000}"/>
  <bookViews>
    <workbookView xWindow="0" yWindow="600" windowWidth="28800" windowHeight="15600" xr2:uid="{150DCD10-DF71-40FA-9135-A104BABF15A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" l="1"/>
  <c r="B121" i="1"/>
  <c r="B115" i="1"/>
  <c r="B108" i="1"/>
  <c r="B107" i="1"/>
  <c r="B109" i="1" s="1"/>
  <c r="B111" i="1" s="1"/>
  <c r="B112" i="1" s="1"/>
  <c r="B99" i="1"/>
  <c r="B100" i="1" s="1"/>
  <c r="B90" i="1"/>
  <c r="D90" i="1" s="1"/>
  <c r="B91" i="1"/>
  <c r="D91" i="1" s="1"/>
  <c r="B92" i="1"/>
  <c r="D92" i="1" s="1"/>
  <c r="B83" i="1"/>
  <c r="B76" i="1"/>
  <c r="C69" i="1"/>
  <c r="C70" i="1"/>
  <c r="C71" i="1"/>
  <c r="B63" i="1"/>
  <c r="B51" i="1"/>
  <c r="B50" i="1"/>
  <c r="A45" i="1"/>
  <c r="B46" i="1" s="1"/>
  <c r="B47" i="1" s="1"/>
  <c r="B35" i="1"/>
  <c r="B36" i="1" s="1"/>
  <c r="B28" i="1"/>
  <c r="B27" i="1"/>
  <c r="B21" i="1"/>
  <c r="B20" i="1"/>
  <c r="B10" i="1"/>
  <c r="B13" i="1" s="1"/>
  <c r="B3" i="1"/>
  <c r="B123" i="1" l="1"/>
  <c r="B124" i="1"/>
  <c r="B12" i="1"/>
</calcChain>
</file>

<file path=xl/sharedStrings.xml><?xml version="1.0" encoding="utf-8"?>
<sst xmlns="http://schemas.openxmlformats.org/spreadsheetml/2006/main" count="72" uniqueCount="40">
  <si>
    <t>d=</t>
  </si>
  <si>
    <t>d  эфф</t>
  </si>
  <si>
    <t>d</t>
  </si>
  <si>
    <t>p=</t>
  </si>
  <si>
    <t>s=</t>
  </si>
  <si>
    <t>n=</t>
  </si>
  <si>
    <t xml:space="preserve">  </t>
  </si>
  <si>
    <t>ds=</t>
  </si>
  <si>
    <t>dc=</t>
  </si>
  <si>
    <t>P=</t>
  </si>
  <si>
    <t>S=</t>
  </si>
  <si>
    <t>i=</t>
  </si>
  <si>
    <t>1) i=</t>
  </si>
  <si>
    <t>2) d=</t>
  </si>
  <si>
    <t>D=</t>
  </si>
  <si>
    <t>а) d=</t>
  </si>
  <si>
    <t>б) n=</t>
  </si>
  <si>
    <t>t=</t>
  </si>
  <si>
    <t>t1=</t>
  </si>
  <si>
    <t>x</t>
  </si>
  <si>
    <t>t2=</t>
  </si>
  <si>
    <t>1,173x</t>
  </si>
  <si>
    <t>1,173x^2+2,173x-0,4=0</t>
  </si>
  <si>
    <t>x1=-2.0212</t>
  </si>
  <si>
    <t>x2=0.16871</t>
  </si>
  <si>
    <t>t12=</t>
  </si>
  <si>
    <t>t6=</t>
  </si>
  <si>
    <t>t4=</t>
  </si>
  <si>
    <t>a=</t>
  </si>
  <si>
    <t>а1=</t>
  </si>
  <si>
    <t>h=</t>
  </si>
  <si>
    <t>ip=</t>
  </si>
  <si>
    <t xml:space="preserve"> A=</t>
  </si>
  <si>
    <t>Iэфф=</t>
  </si>
  <si>
    <t>Aэфф=</t>
  </si>
  <si>
    <t xml:space="preserve">iр = </t>
  </si>
  <si>
    <t>a1=</t>
  </si>
  <si>
    <t>a2=</t>
  </si>
  <si>
    <t>a3=</t>
  </si>
  <si>
    <t>дисконт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</si>
</sst>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%"/>
    <numFmt numFmtId="167" formatCode="#,##0.0"/>
    <numFmt numFmtId="168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0" fontId="2" fillId="2" borderId="0" xfId="0" applyFont="1" applyFill="1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165" fontId="0" fillId="0" borderId="0" xfId="0" applyNumberFormat="1"/>
    <xf numFmtId="10" fontId="0" fillId="3" borderId="0" xfId="1" applyNumberFormat="1" applyFont="1" applyFill="1"/>
    <xf numFmtId="164" fontId="0" fillId="3" borderId="0" xfId="0" applyNumberFormat="1" applyFill="1"/>
    <xf numFmtId="10" fontId="0" fillId="3" borderId="0" xfId="0" applyNumberFormat="1" applyFill="1"/>
    <xf numFmtId="9" fontId="0" fillId="3" borderId="0" xfId="1" applyFont="1" applyFill="1"/>
    <xf numFmtId="0" fontId="0" fillId="3" borderId="0" xfId="0" applyFill="1"/>
    <xf numFmtId="165" fontId="0" fillId="3" borderId="0" xfId="1" applyNumberFormat="1" applyFont="1" applyFill="1"/>
    <xf numFmtId="167" fontId="0" fillId="3" borderId="0" xfId="0" applyNumberFormat="1" applyFill="1"/>
    <xf numFmtId="2" fontId="0" fillId="3" borderId="0" xfId="0" applyNumberFormat="1" applyFill="1"/>
    <xf numFmtId="168" fontId="0" fillId="3" borderId="0" xfId="0" applyNumberForma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E82F-304A-4301-A0EE-DA7F8E29288B}">
  <dimension ref="A1:E124"/>
  <sheetViews>
    <sheetView tabSelected="1" topLeftCell="A94" workbookViewId="0">
      <selection activeCell="G106" sqref="G106"/>
    </sheetView>
  </sheetViews>
  <sheetFormatPr defaultRowHeight="15" x14ac:dyDescent="0.25"/>
  <cols>
    <col min="1" max="1" width="10.140625" bestFit="1" customWidth="1"/>
    <col min="2" max="2" width="10.42578125" bestFit="1" customWidth="1"/>
    <col min="4" max="4" width="10" bestFit="1" customWidth="1"/>
  </cols>
  <sheetData>
    <row r="1" spans="1:2" x14ac:dyDescent="0.25">
      <c r="A1" s="6">
        <v>1</v>
      </c>
    </row>
    <row r="2" spans="1:2" x14ac:dyDescent="0.25">
      <c r="A2" t="s">
        <v>2</v>
      </c>
      <c r="B2" s="1">
        <v>0.1</v>
      </c>
    </row>
    <row r="3" spans="1:2" x14ac:dyDescent="0.25">
      <c r="A3" t="s">
        <v>1</v>
      </c>
      <c r="B3" s="16">
        <f>1-(1-10%/12)^12</f>
        <v>9.5541625850160128E-2</v>
      </c>
    </row>
    <row r="6" spans="1:2" x14ac:dyDescent="0.25">
      <c r="A6" s="6">
        <v>2</v>
      </c>
    </row>
    <row r="7" spans="1:2" x14ac:dyDescent="0.25">
      <c r="A7" t="s">
        <v>3</v>
      </c>
      <c r="B7">
        <v>10000</v>
      </c>
    </row>
    <row r="8" spans="1:2" x14ac:dyDescent="0.25">
      <c r="A8" t="s">
        <v>4</v>
      </c>
      <c r="B8">
        <v>11200</v>
      </c>
    </row>
    <row r="10" spans="1:2" x14ac:dyDescent="0.25">
      <c r="A10" t="s">
        <v>5</v>
      </c>
      <c r="B10">
        <f>100/365</f>
        <v>0.27397260273972601</v>
      </c>
    </row>
    <row r="12" spans="1:2" x14ac:dyDescent="0.25">
      <c r="A12" t="s">
        <v>7</v>
      </c>
      <c r="B12" s="11">
        <f>(B8/B7-1)/B10</f>
        <v>0.43800000000000039</v>
      </c>
    </row>
    <row r="13" spans="1:2" x14ac:dyDescent="0.25">
      <c r="A13" t="s">
        <v>8</v>
      </c>
      <c r="B13" s="11">
        <f>(B8/B7)^(1/B10)-1</f>
        <v>0.51232726791616479</v>
      </c>
    </row>
    <row r="16" spans="1:2" x14ac:dyDescent="0.25">
      <c r="A16" s="6">
        <v>3</v>
      </c>
    </row>
    <row r="17" spans="1:5" x14ac:dyDescent="0.25">
      <c r="A17" t="s">
        <v>9</v>
      </c>
      <c r="B17" s="7">
        <v>5</v>
      </c>
    </row>
    <row r="18" spans="1:5" x14ac:dyDescent="0.25">
      <c r="A18" t="s">
        <v>10</v>
      </c>
      <c r="B18">
        <v>5.45</v>
      </c>
    </row>
    <row r="20" spans="1:5" x14ac:dyDescent="0.25">
      <c r="A20" t="s">
        <v>11</v>
      </c>
      <c r="B20" s="14">
        <f>B18/B17-1</f>
        <v>9.000000000000008E-2</v>
      </c>
    </row>
    <row r="21" spans="1:5" x14ac:dyDescent="0.25">
      <c r="A21" t="s">
        <v>0</v>
      </c>
      <c r="B21" s="11">
        <f>1-(B17/B18)</f>
        <v>8.2568807339449601E-2</v>
      </c>
      <c r="E21" t="s">
        <v>6</v>
      </c>
    </row>
    <row r="24" spans="1:5" x14ac:dyDescent="0.25">
      <c r="A24" s="6">
        <v>4</v>
      </c>
    </row>
    <row r="25" spans="1:5" x14ac:dyDescent="0.25">
      <c r="A25" t="s">
        <v>5</v>
      </c>
      <c r="B25">
        <v>7</v>
      </c>
    </row>
    <row r="27" spans="1:5" x14ac:dyDescent="0.25">
      <c r="A27" t="s">
        <v>12</v>
      </c>
      <c r="B27" s="15">
        <f>70/B25</f>
        <v>10</v>
      </c>
    </row>
    <row r="28" spans="1:5" x14ac:dyDescent="0.25">
      <c r="A28" t="s">
        <v>13</v>
      </c>
      <c r="B28" s="11">
        <f>2^(1/7)-1</f>
        <v>0.10408951367381225</v>
      </c>
    </row>
    <row r="30" spans="1:5" x14ac:dyDescent="0.25">
      <c r="A30" s="6">
        <v>5</v>
      </c>
    </row>
    <row r="31" spans="1:5" x14ac:dyDescent="0.25">
      <c r="A31" t="s">
        <v>10</v>
      </c>
      <c r="B31" s="7">
        <v>550000</v>
      </c>
    </row>
    <row r="32" spans="1:5" x14ac:dyDescent="0.25">
      <c r="A32" t="s">
        <v>5</v>
      </c>
      <c r="B32">
        <v>3</v>
      </c>
    </row>
    <row r="33" spans="1:2" x14ac:dyDescent="0.25">
      <c r="A33" t="s">
        <v>0</v>
      </c>
      <c r="B33" s="1">
        <v>0.12</v>
      </c>
    </row>
    <row r="35" spans="1:2" x14ac:dyDescent="0.25">
      <c r="A35" t="s">
        <v>9</v>
      </c>
      <c r="B35" s="18">
        <f>B31*(1-B33)^B32</f>
        <v>374809.59999999998</v>
      </c>
    </row>
    <row r="36" spans="1:2" x14ac:dyDescent="0.25">
      <c r="A36" t="s">
        <v>14</v>
      </c>
      <c r="B36" s="17">
        <f>B31-B35</f>
        <v>175190.40000000002</v>
      </c>
    </row>
    <row r="39" spans="1:2" x14ac:dyDescent="0.25">
      <c r="A39" s="6">
        <v>6</v>
      </c>
    </row>
    <row r="40" spans="1:2" x14ac:dyDescent="0.25">
      <c r="A40" t="s">
        <v>10</v>
      </c>
      <c r="B40">
        <v>20000</v>
      </c>
    </row>
    <row r="41" spans="1:2" x14ac:dyDescent="0.25">
      <c r="A41" t="s">
        <v>0</v>
      </c>
      <c r="B41" s="1">
        <v>0.1</v>
      </c>
    </row>
    <row r="43" spans="1:2" x14ac:dyDescent="0.25">
      <c r="A43" s="8">
        <v>42118</v>
      </c>
    </row>
    <row r="44" spans="1:2" x14ac:dyDescent="0.25">
      <c r="A44" s="8">
        <v>42259</v>
      </c>
    </row>
    <row r="45" spans="1:2" x14ac:dyDescent="0.25">
      <c r="A45">
        <f>A44-A43</f>
        <v>141</v>
      </c>
    </row>
    <row r="46" spans="1:2" x14ac:dyDescent="0.25">
      <c r="A46" t="s">
        <v>5</v>
      </c>
      <c r="B46" s="15">
        <f>A45/365</f>
        <v>0.38630136986301372</v>
      </c>
    </row>
    <row r="47" spans="1:2" x14ac:dyDescent="0.25">
      <c r="A47" t="s">
        <v>9</v>
      </c>
      <c r="B47" s="15">
        <f>B40*(1-B41)^B46</f>
        <v>19202.32493420169</v>
      </c>
    </row>
    <row r="49" spans="1:2" x14ac:dyDescent="0.25">
      <c r="A49" s="6">
        <v>7</v>
      </c>
    </row>
    <row r="50" spans="1:2" x14ac:dyDescent="0.25">
      <c r="A50" t="s">
        <v>15</v>
      </c>
      <c r="B50" s="14">
        <f>1-(1/4)^(1/2)</f>
        <v>0.5</v>
      </c>
    </row>
    <row r="51" spans="1:2" x14ac:dyDescent="0.25">
      <c r="A51" t="s">
        <v>16</v>
      </c>
      <c r="B51" s="15">
        <f>LOG(0.25,0.6)</f>
        <v>2.7138308977134478</v>
      </c>
    </row>
    <row r="53" spans="1:2" x14ac:dyDescent="0.25">
      <c r="A53" s="6">
        <v>8</v>
      </c>
    </row>
    <row r="54" spans="1:2" x14ac:dyDescent="0.25">
      <c r="A54" t="s">
        <v>17</v>
      </c>
      <c r="B54">
        <v>0.4</v>
      </c>
    </row>
    <row r="55" spans="1:2" x14ac:dyDescent="0.25">
      <c r="A55" t="s">
        <v>18</v>
      </c>
      <c r="B55" t="s">
        <v>19</v>
      </c>
    </row>
    <row r="56" spans="1:2" x14ac:dyDescent="0.25">
      <c r="A56" t="s">
        <v>20</v>
      </c>
      <c r="B56" t="s">
        <v>21</v>
      </c>
    </row>
    <row r="58" spans="1:2" x14ac:dyDescent="0.25">
      <c r="A58" t="s">
        <v>18</v>
      </c>
      <c r="B58" t="s">
        <v>22</v>
      </c>
    </row>
    <row r="59" spans="1:2" x14ac:dyDescent="0.25">
      <c r="B59" t="s">
        <v>23</v>
      </c>
    </row>
    <row r="60" spans="1:2" x14ac:dyDescent="0.25">
      <c r="B60" t="s">
        <v>24</v>
      </c>
    </row>
    <row r="62" spans="1:2" x14ac:dyDescent="0.25">
      <c r="A62" t="s">
        <v>18</v>
      </c>
      <c r="B62" s="11">
        <v>0.16871</v>
      </c>
    </row>
    <row r="63" spans="1:2" x14ac:dyDescent="0.25">
      <c r="A63" t="s">
        <v>20</v>
      </c>
      <c r="B63" s="11">
        <f>B62*1.173</f>
        <v>0.19789683</v>
      </c>
    </row>
    <row r="66" spans="1:3" x14ac:dyDescent="0.25">
      <c r="A66" s="6">
        <v>9</v>
      </c>
    </row>
    <row r="67" spans="1:3" x14ac:dyDescent="0.25">
      <c r="A67" t="s">
        <v>17</v>
      </c>
      <c r="B67" s="1">
        <v>0.03</v>
      </c>
    </row>
    <row r="69" spans="1:3" x14ac:dyDescent="0.25">
      <c r="A69" t="s">
        <v>27</v>
      </c>
      <c r="B69">
        <v>4</v>
      </c>
      <c r="C69" s="13">
        <f>(1+$B$67)^B69-1</f>
        <v>0.12550880999999992</v>
      </c>
    </row>
    <row r="70" spans="1:3" x14ac:dyDescent="0.25">
      <c r="A70" t="s">
        <v>26</v>
      </c>
      <c r="B70">
        <v>6</v>
      </c>
      <c r="C70" s="13">
        <f t="shared" ref="C70:C71" si="0">(1+$B$67)^B70-1</f>
        <v>0.19405229652899991</v>
      </c>
    </row>
    <row r="71" spans="1:3" x14ac:dyDescent="0.25">
      <c r="A71" t="s">
        <v>25</v>
      </c>
      <c r="B71">
        <v>12</v>
      </c>
      <c r="C71" s="13">
        <f t="shared" si="0"/>
        <v>0.42576088684617863</v>
      </c>
    </row>
    <row r="73" spans="1:3" x14ac:dyDescent="0.25">
      <c r="A73" s="6">
        <v>10</v>
      </c>
    </row>
    <row r="74" spans="1:3" x14ac:dyDescent="0.25">
      <c r="A74" t="s">
        <v>28</v>
      </c>
      <c r="B74" s="1">
        <v>0.2</v>
      </c>
    </row>
    <row r="76" spans="1:3" x14ac:dyDescent="0.25">
      <c r="A76" t="s">
        <v>29</v>
      </c>
      <c r="B76" s="11">
        <f>(B74+1)^(1/4)-1</f>
        <v>4.6635139392105618E-2</v>
      </c>
    </row>
    <row r="79" spans="1:3" x14ac:dyDescent="0.25">
      <c r="A79" s="6">
        <v>11</v>
      </c>
    </row>
    <row r="80" spans="1:3" x14ac:dyDescent="0.25">
      <c r="A80" t="s">
        <v>30</v>
      </c>
      <c r="B80" s="1">
        <v>0.08</v>
      </c>
    </row>
    <row r="81" spans="1:4" x14ac:dyDescent="0.25">
      <c r="A81" t="s">
        <v>31</v>
      </c>
      <c r="B81" s="1">
        <v>0.1</v>
      </c>
    </row>
    <row r="83" spans="1:4" x14ac:dyDescent="0.25">
      <c r="A83" t="s">
        <v>11</v>
      </c>
      <c r="B83" s="12">
        <f>(B81+1)*(1+B80)-1</f>
        <v>0.18800000000000017</v>
      </c>
    </row>
    <row r="85" spans="1:4" x14ac:dyDescent="0.25">
      <c r="A85" s="6">
        <v>12</v>
      </c>
    </row>
    <row r="86" spans="1:4" x14ac:dyDescent="0.25">
      <c r="A86" t="s">
        <v>32</v>
      </c>
      <c r="B86">
        <v>1.1000000000000001</v>
      </c>
    </row>
    <row r="87" spans="1:4" x14ac:dyDescent="0.25">
      <c r="A87" t="s">
        <v>11</v>
      </c>
      <c r="B87" s="1">
        <v>0.15</v>
      </c>
    </row>
    <row r="89" spans="1:4" x14ac:dyDescent="0.25">
      <c r="A89" t="s">
        <v>31</v>
      </c>
      <c r="B89" s="3">
        <v>0.15</v>
      </c>
    </row>
    <row r="90" spans="1:4" x14ac:dyDescent="0.25">
      <c r="A90" t="s">
        <v>33</v>
      </c>
      <c r="B90" s="2">
        <f>(1+$B$89/C90)^C90-1</f>
        <v>0.16075451772299854</v>
      </c>
      <c r="C90">
        <v>12</v>
      </c>
      <c r="D90" s="11">
        <f>(1+B90)/$B$86-1</f>
        <v>5.5231379748180487E-2</v>
      </c>
    </row>
    <row r="91" spans="1:4" x14ac:dyDescent="0.25">
      <c r="B91" s="2">
        <f t="shared" ref="B91:B92" si="1">(1+$B$89/C91)^C91-1</f>
        <v>0.16179844312826397</v>
      </c>
      <c r="C91">
        <v>365</v>
      </c>
      <c r="D91" s="11">
        <f t="shared" ref="D91:D92" si="2">(1+B91)/$B$86-1</f>
        <v>5.6180402843876154E-2</v>
      </c>
    </row>
    <row r="92" spans="1:4" x14ac:dyDescent="0.25">
      <c r="B92" s="2">
        <f t="shared" si="1"/>
        <v>0.15865041503906308</v>
      </c>
      <c r="C92">
        <v>4</v>
      </c>
      <c r="D92" s="11">
        <f t="shared" si="2"/>
        <v>5.3318559126420917E-2</v>
      </c>
    </row>
    <row r="94" spans="1:4" x14ac:dyDescent="0.25">
      <c r="A94" s="6">
        <v>13</v>
      </c>
    </row>
    <row r="95" spans="1:4" x14ac:dyDescent="0.25">
      <c r="A95" t="s">
        <v>9</v>
      </c>
      <c r="B95">
        <v>120000</v>
      </c>
    </row>
    <row r="96" spans="1:4" x14ac:dyDescent="0.25">
      <c r="A96" t="s">
        <v>11</v>
      </c>
      <c r="B96" s="1">
        <v>0.1</v>
      </c>
    </row>
    <row r="97" spans="1:2" x14ac:dyDescent="0.25">
      <c r="A97" t="s">
        <v>28</v>
      </c>
      <c r="B97" s="1">
        <v>7.0000000000000007E-2</v>
      </c>
    </row>
    <row r="99" spans="1:2" x14ac:dyDescent="0.25">
      <c r="A99" t="s">
        <v>31</v>
      </c>
      <c r="B99" s="13">
        <f>(1+B96)/(1+B97)-1</f>
        <v>2.8037383177570208E-2</v>
      </c>
    </row>
    <row r="100" spans="1:2" x14ac:dyDescent="0.25">
      <c r="A100" t="s">
        <v>10</v>
      </c>
      <c r="B100" s="19">
        <f>B95*(1+B99*1/2)</f>
        <v>121682.24299065419</v>
      </c>
    </row>
    <row r="102" spans="1:2" x14ac:dyDescent="0.25">
      <c r="A102" s="6">
        <v>14</v>
      </c>
    </row>
    <row r="103" spans="1:2" x14ac:dyDescent="0.25">
      <c r="A103" t="s">
        <v>9</v>
      </c>
      <c r="B103">
        <v>1000000</v>
      </c>
    </row>
    <row r="104" spans="1:2" x14ac:dyDescent="0.25">
      <c r="A104" t="s">
        <v>11</v>
      </c>
      <c r="B104" s="1">
        <v>0.12</v>
      </c>
    </row>
    <row r="105" spans="1:2" x14ac:dyDescent="0.25">
      <c r="A105" t="s">
        <v>28</v>
      </c>
      <c r="B105" s="1">
        <v>0.03</v>
      </c>
    </row>
    <row r="107" spans="1:2" x14ac:dyDescent="0.25">
      <c r="A107" t="s">
        <v>33</v>
      </c>
      <c r="B107" s="4">
        <f>(1+B104/4)^4-1</f>
        <v>0.12550880999999992</v>
      </c>
    </row>
    <row r="108" spans="1:2" x14ac:dyDescent="0.25">
      <c r="A108" t="s">
        <v>34</v>
      </c>
      <c r="B108" s="4">
        <f>(1+B105)^2-1</f>
        <v>6.0899999999999954E-2</v>
      </c>
    </row>
    <row r="109" spans="1:2" x14ac:dyDescent="0.25">
      <c r="A109" t="s">
        <v>35</v>
      </c>
      <c r="B109" s="10">
        <f>(1+B107)/(1+B108)-1</f>
        <v>6.0899999999999954E-2</v>
      </c>
    </row>
    <row r="111" spans="1:2" x14ac:dyDescent="0.25">
      <c r="A111" t="s">
        <v>10</v>
      </c>
      <c r="B111" s="15">
        <f>B103*(1+B109)^(5)</f>
        <v>1343916.3793441218</v>
      </c>
    </row>
    <row r="112" spans="1:2" x14ac:dyDescent="0.25">
      <c r="A112" t="s">
        <v>39</v>
      </c>
      <c r="B112" s="15">
        <f>B111-B103</f>
        <v>343916.37934412179</v>
      </c>
    </row>
    <row r="114" spans="1:2" x14ac:dyDescent="0.25">
      <c r="A114" s="6">
        <v>15</v>
      </c>
    </row>
    <row r="115" spans="1:2" x14ac:dyDescent="0.25">
      <c r="A115" t="s">
        <v>9</v>
      </c>
      <c r="B115">
        <f>1500000</f>
        <v>1500000</v>
      </c>
    </row>
    <row r="116" spans="1:2" x14ac:dyDescent="0.25">
      <c r="A116" t="s">
        <v>11</v>
      </c>
      <c r="B116" s="1">
        <v>0.28000000000000003</v>
      </c>
    </row>
    <row r="117" spans="1:2" x14ac:dyDescent="0.25">
      <c r="A117" t="s">
        <v>36</v>
      </c>
      <c r="B117" s="9">
        <v>2.5000000000000001E-2</v>
      </c>
    </row>
    <row r="118" spans="1:2" x14ac:dyDescent="0.25">
      <c r="A118" t="s">
        <v>37</v>
      </c>
      <c r="B118" s="9">
        <v>0.02</v>
      </c>
    </row>
    <row r="119" spans="1:2" x14ac:dyDescent="0.25">
      <c r="A119" t="s">
        <v>38</v>
      </c>
      <c r="B119" s="9">
        <v>1.7999999999999999E-2</v>
      </c>
    </row>
    <row r="121" spans="1:2" x14ac:dyDescent="0.25">
      <c r="A121" t="s">
        <v>28</v>
      </c>
      <c r="B121" s="9">
        <f>(1+B117)*(1+B118)*(1+B119)-1</f>
        <v>6.4318999999999793E-2</v>
      </c>
    </row>
    <row r="122" spans="1:2" x14ac:dyDescent="0.25">
      <c r="A122" t="s">
        <v>11</v>
      </c>
      <c r="B122" s="3">
        <f>B116/4</f>
        <v>7.0000000000000007E-2</v>
      </c>
    </row>
    <row r="123" spans="1:2" x14ac:dyDescent="0.25">
      <c r="A123" t="s">
        <v>31</v>
      </c>
      <c r="B123" s="5">
        <f>(1+B122)/(1+B121)-1</f>
        <v>5.3376854119866479E-3</v>
      </c>
    </row>
    <row r="124" spans="1:2" x14ac:dyDescent="0.25">
      <c r="A124" t="s">
        <v>4</v>
      </c>
      <c r="B124" s="15">
        <f>B115*(1+B123)</f>
        <v>1508006.5281179799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 Темираева</dc:creator>
  <cp:lastModifiedBy>Nikita</cp:lastModifiedBy>
  <dcterms:created xsi:type="dcterms:W3CDTF">2022-10-09T15:20:38Z</dcterms:created>
  <dcterms:modified xsi:type="dcterms:W3CDTF">2022-10-10T18:48:23Z</dcterms:modified>
</cp:coreProperties>
</file>