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kitOS\Desktop\мусорка учебная\Анализ Данных\"/>
    </mc:Choice>
  </mc:AlternateContent>
  <xr:revisionPtr revIDLastSave="0" documentId="13_ncr:1_{35371928-6E92-4659-AD3E-B79A43293D0E}" xr6:coauthVersionLast="40" xr6:coauthVersionMax="40" xr10:uidLastSave="{00000000-0000-0000-0000-000000000000}"/>
  <bookViews>
    <workbookView xWindow="0" yWindow="0" windowWidth="21570" windowHeight="7950" activeTab="4" xr2:uid="{4C63B950-79CD-43DA-B02F-4970D1411F15}"/>
  </bookViews>
  <sheets>
    <sheet name="ХИ по Пуассону" sheetId="1" r:id="rId1"/>
    <sheet name="ХИ Нормальное распределение" sheetId="2" r:id="rId2"/>
    <sheet name="ХИ по биномиальному" sheetId="3" r:id="rId3"/>
    <sheet name="ХИ по геометрическому" sheetId="4" r:id="rId4"/>
    <sheet name="ХИ по Экспоненциальному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7" i="5" l="1"/>
  <c r="B34" i="2"/>
  <c r="M4" i="5"/>
  <c r="M5" i="5"/>
  <c r="M13" i="5" s="1"/>
  <c r="M6" i="5"/>
  <c r="M7" i="5"/>
  <c r="M8" i="5"/>
  <c r="M9" i="5"/>
  <c r="M10" i="5"/>
  <c r="M11" i="5"/>
  <c r="M12" i="5"/>
  <c r="M3" i="5"/>
  <c r="L4" i="5"/>
  <c r="L5" i="5"/>
  <c r="L6" i="5"/>
  <c r="L7" i="5"/>
  <c r="L8" i="5"/>
  <c r="L9" i="5"/>
  <c r="L10" i="5"/>
  <c r="L11" i="5"/>
  <c r="L12" i="5"/>
  <c r="L3" i="5"/>
  <c r="K4" i="5"/>
  <c r="K5" i="5"/>
  <c r="K6" i="5"/>
  <c r="K7" i="5"/>
  <c r="K8" i="5"/>
  <c r="K9" i="5"/>
  <c r="K10" i="5"/>
  <c r="K11" i="5"/>
  <c r="K12" i="5"/>
  <c r="K3" i="5"/>
  <c r="J4" i="5"/>
  <c r="J5" i="5"/>
  <c r="J6" i="5"/>
  <c r="J7" i="5"/>
  <c r="J8" i="5"/>
  <c r="J9" i="5"/>
  <c r="J10" i="5"/>
  <c r="J11" i="5"/>
  <c r="J12" i="5"/>
  <c r="J3" i="5"/>
  <c r="I4" i="5"/>
  <c r="I5" i="5"/>
  <c r="I6" i="5"/>
  <c r="I7" i="5"/>
  <c r="I8" i="5"/>
  <c r="I9" i="5"/>
  <c r="I10" i="5"/>
  <c r="I11" i="5"/>
  <c r="I12" i="5"/>
  <c r="I3" i="5"/>
  <c r="H4" i="5"/>
  <c r="H5" i="5"/>
  <c r="H6" i="5"/>
  <c r="H7" i="5"/>
  <c r="H8" i="5"/>
  <c r="H9" i="5"/>
  <c r="H10" i="5"/>
  <c r="H11" i="5"/>
  <c r="H12" i="5"/>
  <c r="H3" i="5"/>
  <c r="G12" i="5"/>
  <c r="G4" i="5"/>
  <c r="G5" i="5"/>
  <c r="G6" i="5"/>
  <c r="G7" i="5"/>
  <c r="G8" i="5"/>
  <c r="G9" i="5"/>
  <c r="G10" i="5"/>
  <c r="G11" i="5"/>
  <c r="G3" i="5"/>
  <c r="B14" i="5"/>
  <c r="E3" i="5"/>
  <c r="D3" i="5"/>
  <c r="C13" i="5"/>
  <c r="F12" i="5"/>
  <c r="D12" i="5"/>
  <c r="E12" i="5" s="1"/>
  <c r="F11" i="5"/>
  <c r="E11" i="5"/>
  <c r="D11" i="5"/>
  <c r="F10" i="5"/>
  <c r="E10" i="5"/>
  <c r="D10" i="5"/>
  <c r="E9" i="5"/>
  <c r="D9" i="5"/>
  <c r="F9" i="5" s="1"/>
  <c r="F8" i="5"/>
  <c r="E8" i="5"/>
  <c r="D8" i="5"/>
  <c r="F7" i="5"/>
  <c r="E7" i="5"/>
  <c r="D7" i="5"/>
  <c r="E6" i="5"/>
  <c r="D6" i="5"/>
  <c r="F6" i="5" s="1"/>
  <c r="F5" i="5"/>
  <c r="E5" i="5"/>
  <c r="D5" i="5"/>
  <c r="F4" i="5"/>
  <c r="E4" i="5"/>
  <c r="D4" i="5"/>
  <c r="E13" i="5"/>
  <c r="F3" i="5"/>
  <c r="J9" i="4"/>
  <c r="J3" i="4"/>
  <c r="J4" i="4"/>
  <c r="J5" i="4"/>
  <c r="J6" i="4"/>
  <c r="J7" i="4"/>
  <c r="J2" i="4"/>
  <c r="I3" i="4"/>
  <c r="I4" i="4"/>
  <c r="I5" i="4"/>
  <c r="I6" i="4"/>
  <c r="I7" i="4"/>
  <c r="I2" i="4"/>
  <c r="H3" i="4"/>
  <c r="H4" i="4"/>
  <c r="H5" i="4"/>
  <c r="H6" i="4"/>
  <c r="H7" i="4"/>
  <c r="H2" i="4"/>
  <c r="G3" i="4"/>
  <c r="G4" i="4"/>
  <c r="G5" i="4"/>
  <c r="G6" i="4"/>
  <c r="G7" i="4"/>
  <c r="G2" i="4"/>
  <c r="F3" i="4"/>
  <c r="F4" i="4"/>
  <c r="F5" i="4"/>
  <c r="F6" i="4"/>
  <c r="F7" i="4"/>
  <c r="F2" i="4"/>
  <c r="B10" i="4"/>
  <c r="B9" i="4"/>
  <c r="C8" i="4"/>
  <c r="D8" i="4"/>
  <c r="B8" i="4"/>
  <c r="D3" i="4"/>
  <c r="D2" i="4"/>
  <c r="C3" i="4"/>
  <c r="C4" i="4"/>
  <c r="D4" i="4"/>
  <c r="C5" i="4"/>
  <c r="D5" i="4"/>
  <c r="C6" i="4"/>
  <c r="D6" i="4"/>
  <c r="C7" i="4"/>
  <c r="D7" i="4"/>
  <c r="C2" i="4"/>
  <c r="J8" i="3"/>
  <c r="J3" i="3"/>
  <c r="J4" i="3"/>
  <c r="J5" i="3"/>
  <c r="J6" i="3"/>
  <c r="J7" i="3"/>
  <c r="J2" i="3"/>
  <c r="I3" i="3"/>
  <c r="I4" i="3"/>
  <c r="I5" i="3"/>
  <c r="I6" i="3"/>
  <c r="I7" i="3"/>
  <c r="I2" i="3"/>
  <c r="H3" i="3"/>
  <c r="H4" i="3"/>
  <c r="H5" i="3"/>
  <c r="H6" i="3"/>
  <c r="H7" i="3"/>
  <c r="H2" i="3"/>
  <c r="G3" i="3"/>
  <c r="G4" i="3"/>
  <c r="G5" i="3"/>
  <c r="G6" i="3"/>
  <c r="G7" i="3"/>
  <c r="G2" i="3"/>
  <c r="F3" i="3"/>
  <c r="F4" i="3"/>
  <c r="F5" i="3"/>
  <c r="F6" i="3"/>
  <c r="F7" i="3"/>
  <c r="F2" i="3"/>
  <c r="E3" i="3"/>
  <c r="E4" i="3"/>
  <c r="E5" i="3"/>
  <c r="E6" i="3"/>
  <c r="E7" i="3"/>
  <c r="E2" i="3"/>
  <c r="B11" i="3"/>
  <c r="B10" i="3"/>
  <c r="B9" i="3"/>
  <c r="D8" i="3"/>
  <c r="D3" i="3"/>
  <c r="D4" i="3"/>
  <c r="D5" i="3"/>
  <c r="D6" i="3"/>
  <c r="D7" i="3"/>
  <c r="D2" i="3"/>
  <c r="C8" i="3"/>
  <c r="B8" i="3"/>
  <c r="C3" i="3"/>
  <c r="C4" i="3"/>
  <c r="C5" i="3"/>
  <c r="C6" i="3"/>
  <c r="C7" i="3"/>
  <c r="C2" i="3"/>
  <c r="F13" i="5" l="1"/>
  <c r="M13" i="2"/>
  <c r="M4" i="2"/>
  <c r="M5" i="2"/>
  <c r="M6" i="2"/>
  <c r="M7" i="2"/>
  <c r="M8" i="2"/>
  <c r="M9" i="2"/>
  <c r="M10" i="2"/>
  <c r="M11" i="2"/>
  <c r="M12" i="2"/>
  <c r="M3" i="2"/>
  <c r="L4" i="2"/>
  <c r="L5" i="2"/>
  <c r="L6" i="2"/>
  <c r="L7" i="2"/>
  <c r="L8" i="2"/>
  <c r="L9" i="2"/>
  <c r="L10" i="2"/>
  <c r="L11" i="2"/>
  <c r="L12" i="2"/>
  <c r="L3" i="2"/>
  <c r="K4" i="2"/>
  <c r="K5" i="2"/>
  <c r="K6" i="2"/>
  <c r="K7" i="2"/>
  <c r="K8" i="2"/>
  <c r="K9" i="2"/>
  <c r="K10" i="2"/>
  <c r="K11" i="2"/>
  <c r="K12" i="2"/>
  <c r="K3" i="2"/>
  <c r="J12" i="2"/>
  <c r="J4" i="2"/>
  <c r="J5" i="2"/>
  <c r="J6" i="2"/>
  <c r="J7" i="2"/>
  <c r="J8" i="2"/>
  <c r="J9" i="2"/>
  <c r="J10" i="2"/>
  <c r="J11" i="2"/>
  <c r="J3" i="2"/>
  <c r="H12" i="2"/>
  <c r="I12" i="2" s="1"/>
  <c r="I4" i="2"/>
  <c r="I5" i="2"/>
  <c r="I6" i="2"/>
  <c r="I7" i="2"/>
  <c r="I8" i="2"/>
  <c r="I9" i="2"/>
  <c r="I10" i="2"/>
  <c r="I11" i="2"/>
  <c r="I3" i="2"/>
  <c r="H4" i="2"/>
  <c r="H5" i="2"/>
  <c r="H6" i="2"/>
  <c r="H7" i="2"/>
  <c r="H8" i="2"/>
  <c r="H9" i="2"/>
  <c r="H10" i="2"/>
  <c r="H11" i="2"/>
  <c r="H3" i="2"/>
  <c r="F4" i="2"/>
  <c r="F7" i="2"/>
  <c r="F8" i="2"/>
  <c r="F10" i="2"/>
  <c r="F3" i="2"/>
  <c r="E4" i="2"/>
  <c r="E9" i="2"/>
  <c r="E10" i="2"/>
  <c r="D4" i="2"/>
  <c r="D5" i="2"/>
  <c r="F5" i="2" s="1"/>
  <c r="D6" i="2"/>
  <c r="F6" i="2" s="1"/>
  <c r="D7" i="2"/>
  <c r="E7" i="2" s="1"/>
  <c r="D8" i="2"/>
  <c r="E8" i="2" s="1"/>
  <c r="D9" i="2"/>
  <c r="F9" i="2" s="1"/>
  <c r="D10" i="2"/>
  <c r="D11" i="2"/>
  <c r="F11" i="2" s="1"/>
  <c r="D12" i="2"/>
  <c r="F12" i="2" s="1"/>
  <c r="D3" i="2"/>
  <c r="E3" i="2" s="1"/>
  <c r="C13" i="2"/>
  <c r="F22" i="1"/>
  <c r="F13" i="2" l="1"/>
  <c r="E12" i="2"/>
  <c r="E6" i="2"/>
  <c r="E11" i="2"/>
  <c r="E5" i="2"/>
  <c r="E13" i="2" s="1"/>
  <c r="C15" i="2" s="1"/>
  <c r="E15" i="2" s="1"/>
  <c r="F21" i="1"/>
  <c r="F23" i="1"/>
  <c r="F24" i="1"/>
  <c r="E24" i="1"/>
  <c r="E22" i="1"/>
  <c r="E23" i="1"/>
  <c r="E21" i="1"/>
  <c r="H8" i="1"/>
  <c r="H3" i="1"/>
  <c r="H4" i="1"/>
  <c r="H5" i="1"/>
  <c r="H6" i="1"/>
  <c r="H7" i="1"/>
  <c r="H2" i="1"/>
  <c r="G3" i="1"/>
  <c r="G4" i="1"/>
  <c r="G5" i="1"/>
  <c r="G6" i="1"/>
  <c r="G7" i="1"/>
  <c r="G2" i="1"/>
  <c r="F3" i="1"/>
  <c r="F4" i="1"/>
  <c r="F5" i="1"/>
  <c r="F6" i="1"/>
  <c r="F7" i="1"/>
  <c r="F2" i="1"/>
  <c r="E3" i="1"/>
  <c r="E4" i="1"/>
  <c r="E5" i="1"/>
  <c r="E6" i="1"/>
  <c r="E7" i="1"/>
  <c r="E2" i="1"/>
  <c r="B9" i="1"/>
  <c r="D3" i="1"/>
  <c r="D4" i="1"/>
  <c r="D5" i="1"/>
  <c r="D6" i="1"/>
  <c r="D7" i="1"/>
  <c r="D2" i="1"/>
  <c r="C10" i="1"/>
  <c r="C8" i="1"/>
  <c r="B8" i="1"/>
  <c r="C3" i="1"/>
  <c r="C4" i="1"/>
  <c r="C5" i="1"/>
  <c r="C6" i="1"/>
  <c r="C7" i="1"/>
  <c r="C2" i="1"/>
  <c r="C16" i="2" l="1"/>
  <c r="E16" i="2" s="1"/>
  <c r="G5" i="2" l="1"/>
  <c r="G12" i="2"/>
  <c r="G8" i="2"/>
  <c r="G4" i="2"/>
  <c r="G3" i="2"/>
  <c r="G11" i="2"/>
  <c r="G7" i="2"/>
  <c r="G10" i="2"/>
  <c r="G9" i="2"/>
  <c r="G6" i="2"/>
</calcChain>
</file>

<file path=xl/sharedStrings.xml><?xml version="1.0" encoding="utf-8"?>
<sst xmlns="http://schemas.openxmlformats.org/spreadsheetml/2006/main" count="99" uniqueCount="55">
  <si>
    <t>Xi</t>
  </si>
  <si>
    <t>ni</t>
  </si>
  <si>
    <t>Xi*ni</t>
  </si>
  <si>
    <t>сумм</t>
  </si>
  <si>
    <t>выб.сред</t>
  </si>
  <si>
    <t>он же λ</t>
  </si>
  <si>
    <t>pi</t>
  </si>
  <si>
    <t>для пуассону pi=</t>
  </si>
  <si>
    <t>где i это Xi</t>
  </si>
  <si>
    <t>n*pi</t>
  </si>
  <si>
    <t>n=сумм(ni)</t>
  </si>
  <si>
    <t>(ni-npi)</t>
  </si>
  <si>
    <t>(ni-npi)^2</t>
  </si>
  <si>
    <t>(ni-npi)^2/npi</t>
  </si>
  <si>
    <t>это наблюдаемое значение-&gt;</t>
  </si>
  <si>
    <t>альфа</t>
  </si>
  <si>
    <t>Крит</t>
  </si>
  <si>
    <t>k=</t>
  </si>
  <si>
    <t>вероятн</t>
  </si>
  <si>
    <t>Теперь найдем начало критической области для 95% или 99% распределения, это делается по формуле ХИ2.ОБР(1-альфа, k). Альфа это 100% минус наш процент (95% или 99%, хотя она вроде в материалах еще про 90% и 99,9% упоминала, но вроде основные это 90% и 95%. А k- количество строк в таблице, то есть раздичных исходов) минус 1. В нашем случае k = 5</t>
  </si>
  <si>
    <t>НО У НЕЕ В ПРИМЕРЕ ПОЧЕМУ-ТО ПОСЧИТАНО ДЛЯ K=4 мб все же она ошиблась, поэтому будем считать что количество строк = 6, сл-но K=5, но на всякий случай можно будет у нее спросить</t>
  </si>
  <si>
    <t>лев конец</t>
  </si>
  <si>
    <t>прав конец</t>
  </si>
  <si>
    <t>Частота</t>
  </si>
  <si>
    <t>суммы</t>
  </si>
  <si>
    <t>n=</t>
  </si>
  <si>
    <t>середина</t>
  </si>
  <si>
    <t>xi*ni</t>
  </si>
  <si>
    <t>xi^2*ni</t>
  </si>
  <si>
    <t>среднее=</t>
  </si>
  <si>
    <t>дисперсия=</t>
  </si>
  <si>
    <t>σ^2=дисп</t>
  </si>
  <si>
    <t>m=</t>
  </si>
  <si>
    <t>σ=</t>
  </si>
  <si>
    <t>фр прав</t>
  </si>
  <si>
    <t>фв лев</t>
  </si>
  <si>
    <t>pi-вер</t>
  </si>
  <si>
    <t>pi*n</t>
  </si>
  <si>
    <t>npi-ni</t>
  </si>
  <si>
    <t>(npi-ni)^2</t>
  </si>
  <si>
    <t>(npi-ni)^2/npi</t>
  </si>
  <si>
    <t>Наблюдаемое -&gt;</t>
  </si>
  <si>
    <t>α=0,01</t>
  </si>
  <si>
    <t>это условие</t>
  </si>
  <si>
    <t>критич считаем</t>
  </si>
  <si>
    <r>
      <t xml:space="preserve">Число степеней свободы </t>
    </r>
    <r>
      <rPr>
        <b/>
        <sz val="11"/>
        <color theme="1"/>
        <rFont val="Calibri"/>
        <family val="2"/>
        <charset val="204"/>
        <scheme val="minor"/>
      </rPr>
      <t>– 9-1-2=6 (</t>
    </r>
    <r>
      <rPr>
        <sz val="11"/>
        <color theme="1"/>
        <rFont val="Calibri"/>
        <family val="2"/>
        <charset val="204"/>
        <scheme val="minor"/>
      </rPr>
      <t>оценивали 2 параметра)</t>
    </r>
  </si>
  <si>
    <t>Это k, хз почему так, нужно у нее спрашивать этот момент</t>
  </si>
  <si>
    <t>Крит область это от посчитанного числа до бесконечности, наблюдаемое значние меньше любого числа, кроме 90%, то ест для о Пуассоновском распределении с вероятностью  95%, 99%, 99,9% говорим что принимаем гипотезу H0 (H0 и H1 - гипотезы, H1 если наблюдаемое больше), возможно в задании будет задан процент, но это не точно</t>
  </si>
  <si>
    <t>и так как наблюдаемое гораздо больше, то</t>
  </si>
  <si>
    <t>Принимаем H1 гипотезу, что наше распределение на 99% отлично от нормального</t>
  </si>
  <si>
    <t>p=</t>
  </si>
  <si>
    <t>q=</t>
  </si>
  <si>
    <t>среднее</t>
  </si>
  <si>
    <t>λ=</t>
  </si>
  <si>
    <t>с вер 99% не экспоненциальное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</si>
</sst>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rgb="FF333333"/>
      <name val="Arial"/>
      <family val="2"/>
      <charset val="204"/>
    </font>
    <font>
      <sz val="18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quotePrefix="1"/>
    <xf numFmtId="0" fontId="0" fillId="2" borderId="0" xfId="0" applyFill="1"/>
    <xf numFmtId="164" fontId="0" fillId="0" borderId="0" xfId="0" applyNumberFormat="1"/>
    <xf numFmtId="0" fontId="0" fillId="0" borderId="1" xfId="0" applyBorder="1"/>
    <xf numFmtId="0" fontId="2" fillId="0" borderId="0" xfId="0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</xdr:colOff>
      <xdr:row>10</xdr:row>
      <xdr:rowOff>133350</xdr:rowOff>
    </xdr:from>
    <xdr:to>
      <xdr:col>5</xdr:col>
      <xdr:colOff>38100</xdr:colOff>
      <xdr:row>15</xdr:row>
      <xdr:rowOff>47625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27E70AF8-D190-4A09-8115-DADD6D0D90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2038350"/>
          <a:ext cx="1790700" cy="866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17</xdr:row>
      <xdr:rowOff>85725</xdr:rowOff>
    </xdr:from>
    <xdr:to>
      <xdr:col>11</xdr:col>
      <xdr:colOff>19998</xdr:colOff>
      <xdr:row>27</xdr:row>
      <xdr:rowOff>47886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7EDB2716-A698-4F7B-AEFC-C132665426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400" y="3333750"/>
          <a:ext cx="6792273" cy="186716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161925</xdr:colOff>
      <xdr:row>14</xdr:row>
      <xdr:rowOff>76200</xdr:rowOff>
    </xdr:from>
    <xdr:to>
      <xdr:col>10</xdr:col>
      <xdr:colOff>191461</xdr:colOff>
      <xdr:row>19</xdr:row>
      <xdr:rowOff>66807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8FD894E3-6B1D-486C-AC3B-C9D226DBAE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1925" y="2743200"/>
          <a:ext cx="6887536" cy="94310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12</xdr:row>
      <xdr:rowOff>161925</xdr:rowOff>
    </xdr:from>
    <xdr:to>
      <xdr:col>10</xdr:col>
      <xdr:colOff>210526</xdr:colOff>
      <xdr:row>17</xdr:row>
      <xdr:rowOff>57268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9D967427-62CE-4C1F-AE5D-E3D18907F4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2447925"/>
          <a:ext cx="6992326" cy="84784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17</xdr:row>
      <xdr:rowOff>161925</xdr:rowOff>
    </xdr:from>
    <xdr:to>
      <xdr:col>11</xdr:col>
      <xdr:colOff>220042</xdr:colOff>
      <xdr:row>26</xdr:row>
      <xdr:rowOff>143112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455AD06E-86B8-4016-A2C7-85F135EF78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400425"/>
          <a:ext cx="6925642" cy="169568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6BBF9-26FC-46D0-AC84-8D6BA3E89CFA}">
  <dimension ref="A1:L33"/>
  <sheetViews>
    <sheetView workbookViewId="0">
      <selection activeCell="G23" sqref="G23"/>
    </sheetView>
  </sheetViews>
  <sheetFormatPr defaultRowHeight="15" x14ac:dyDescent="0.25"/>
  <cols>
    <col min="1" max="1" width="11.28515625" customWidth="1"/>
    <col min="3" max="3" width="9.140625" customWidth="1"/>
    <col min="8" max="8" width="13.57031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6</v>
      </c>
      <c r="E1" t="s">
        <v>9</v>
      </c>
      <c r="F1" t="s">
        <v>11</v>
      </c>
      <c r="G1" t="s">
        <v>12</v>
      </c>
      <c r="H1" t="s">
        <v>13</v>
      </c>
    </row>
    <row r="2" spans="1:11" x14ac:dyDescent="0.25">
      <c r="A2">
        <v>0</v>
      </c>
      <c r="B2">
        <v>71</v>
      </c>
      <c r="C2">
        <f>A2*B2</f>
        <v>0</v>
      </c>
      <c r="D2">
        <f>($C$10^A2)/(FACT(A2))*(EXP(-$C$10))</f>
        <v>0.20597509820488344</v>
      </c>
      <c r="E2">
        <f>$B$9*D2</f>
        <v>61.79252946146503</v>
      </c>
      <c r="F2">
        <f>B2-E2</f>
        <v>9.2074705385349702</v>
      </c>
      <c r="G2">
        <f>F2^2</f>
        <v>84.77751371798945</v>
      </c>
      <c r="H2">
        <f>G2/E2</f>
        <v>1.3719702762913806</v>
      </c>
    </row>
    <row r="3" spans="1:11" x14ac:dyDescent="0.25">
      <c r="A3">
        <v>1</v>
      </c>
      <c r="B3">
        <v>90</v>
      </c>
      <c r="C3">
        <f t="shared" ref="C3:C7" si="0">A3*B3</f>
        <v>90</v>
      </c>
      <c r="D3">
        <f t="shared" ref="D3:D7" si="1">($C$10^A3)/(FACT(A3))*(EXP(-$C$10))</f>
        <v>0.32544065516371584</v>
      </c>
      <c r="E3">
        <f t="shared" ref="E3:E7" si="2">$B$9*D3</f>
        <v>97.632196549114752</v>
      </c>
      <c r="F3">
        <f t="shared" ref="F3:F7" si="3">B3-E3</f>
        <v>-7.6321965491147523</v>
      </c>
      <c r="G3">
        <f t="shared" ref="G3:G7" si="4">F3^2</f>
        <v>58.250424164319135</v>
      </c>
      <c r="H3">
        <f t="shared" ref="H3:H7" si="5">G3/E3</f>
        <v>0.59663129810887472</v>
      </c>
    </row>
    <row r="4" spans="1:11" x14ac:dyDescent="0.25">
      <c r="A4">
        <v>2</v>
      </c>
      <c r="B4">
        <v>63</v>
      </c>
      <c r="C4">
        <f t="shared" si="0"/>
        <v>126</v>
      </c>
      <c r="D4">
        <f t="shared" si="1"/>
        <v>0.25709811757933554</v>
      </c>
      <c r="E4">
        <f t="shared" si="2"/>
        <v>77.129435273800667</v>
      </c>
      <c r="F4">
        <f t="shared" si="3"/>
        <v>-14.129435273800667</v>
      </c>
      <c r="G4">
        <f t="shared" si="4"/>
        <v>199.64094115652253</v>
      </c>
      <c r="H4">
        <f t="shared" si="5"/>
        <v>2.5883884725438486</v>
      </c>
    </row>
    <row r="5" spans="1:11" x14ac:dyDescent="0.25">
      <c r="A5">
        <v>3</v>
      </c>
      <c r="B5">
        <v>51</v>
      </c>
      <c r="C5">
        <f t="shared" si="0"/>
        <v>153</v>
      </c>
      <c r="D5">
        <f t="shared" si="1"/>
        <v>0.13540500859178339</v>
      </c>
      <c r="E5">
        <f t="shared" si="2"/>
        <v>40.621502577535018</v>
      </c>
      <c r="F5">
        <f t="shared" si="3"/>
        <v>10.378497422464982</v>
      </c>
      <c r="G5">
        <f t="shared" si="4"/>
        <v>107.71320874811227</v>
      </c>
      <c r="H5">
        <f t="shared" si="5"/>
        <v>2.6516303414064524</v>
      </c>
    </row>
    <row r="6" spans="1:11" x14ac:dyDescent="0.25">
      <c r="A6">
        <v>4</v>
      </c>
      <c r="B6">
        <v>20</v>
      </c>
      <c r="C6">
        <f t="shared" si="0"/>
        <v>80</v>
      </c>
      <c r="D6">
        <f t="shared" si="1"/>
        <v>5.3484978393754448E-2</v>
      </c>
      <c r="E6">
        <f t="shared" si="2"/>
        <v>16.045493518126335</v>
      </c>
      <c r="F6">
        <f t="shared" si="3"/>
        <v>3.9545064818736648</v>
      </c>
      <c r="G6">
        <f t="shared" si="4"/>
        <v>15.638121515180829</v>
      </c>
      <c r="H6">
        <f t="shared" si="5"/>
        <v>0.9746114382530332</v>
      </c>
    </row>
    <row r="7" spans="1:11" x14ac:dyDescent="0.25">
      <c r="A7">
        <v>5</v>
      </c>
      <c r="B7">
        <v>5</v>
      </c>
      <c r="C7">
        <f t="shared" si="0"/>
        <v>25</v>
      </c>
      <c r="D7">
        <f t="shared" si="1"/>
        <v>1.6901253172426408E-2</v>
      </c>
      <c r="E7">
        <f t="shared" si="2"/>
        <v>5.0703759517279225</v>
      </c>
      <c r="F7">
        <f t="shared" si="3"/>
        <v>-7.0375951727922548E-2</v>
      </c>
      <c r="G7">
        <f t="shared" si="4"/>
        <v>4.9527745816108845E-3</v>
      </c>
      <c r="H7">
        <f t="shared" si="5"/>
        <v>9.76806183360632E-4</v>
      </c>
    </row>
    <row r="8" spans="1:11" x14ac:dyDescent="0.25">
      <c r="A8" t="s">
        <v>3</v>
      </c>
      <c r="B8">
        <f>SUM(B2:B7)</f>
        <v>300</v>
      </c>
      <c r="C8">
        <f>SUM(C2:C7)</f>
        <v>474</v>
      </c>
      <c r="E8" s="12" t="s">
        <v>14</v>
      </c>
      <c r="F8" s="12"/>
      <c r="G8" s="12"/>
      <c r="H8" s="2">
        <f>SUM(H2:H7)</f>
        <v>8.1842086327869517</v>
      </c>
    </row>
    <row r="9" spans="1:11" x14ac:dyDescent="0.25">
      <c r="A9" t="s">
        <v>10</v>
      </c>
      <c r="B9">
        <f>B8</f>
        <v>300</v>
      </c>
    </row>
    <row r="10" spans="1:11" x14ac:dyDescent="0.25">
      <c r="A10" t="s">
        <v>4</v>
      </c>
      <c r="B10" s="1" t="s">
        <v>5</v>
      </c>
      <c r="C10">
        <f>C8/B8</f>
        <v>1.58</v>
      </c>
    </row>
    <row r="11" spans="1:11" ht="15" customHeight="1" x14ac:dyDescent="0.25">
      <c r="G11" s="13" t="s">
        <v>19</v>
      </c>
      <c r="H11" s="13"/>
      <c r="I11" s="13"/>
      <c r="J11" s="13"/>
      <c r="K11" s="13"/>
    </row>
    <row r="12" spans="1:11" x14ac:dyDescent="0.25">
      <c r="G12" s="13"/>
      <c r="H12" s="13"/>
      <c r="I12" s="13"/>
      <c r="J12" s="13"/>
      <c r="K12" s="13"/>
    </row>
    <row r="13" spans="1:11" x14ac:dyDescent="0.25">
      <c r="A13" t="s">
        <v>7</v>
      </c>
      <c r="G13" s="13"/>
      <c r="H13" s="13"/>
      <c r="I13" s="13"/>
      <c r="J13" s="13"/>
      <c r="K13" s="13"/>
    </row>
    <row r="14" spans="1:11" x14ac:dyDescent="0.25">
      <c r="G14" s="13"/>
      <c r="H14" s="13"/>
      <c r="I14" s="13"/>
      <c r="J14" s="13"/>
      <c r="K14" s="13"/>
    </row>
    <row r="15" spans="1:11" x14ac:dyDescent="0.25">
      <c r="G15" s="13"/>
      <c r="H15" s="13"/>
      <c r="I15" s="13"/>
      <c r="J15" s="13"/>
      <c r="K15" s="13"/>
    </row>
    <row r="16" spans="1:11" x14ac:dyDescent="0.25">
      <c r="A16" t="s">
        <v>8</v>
      </c>
      <c r="G16" s="13"/>
      <c r="H16" s="13"/>
      <c r="I16" s="13"/>
      <c r="J16" s="13"/>
      <c r="K16" s="13"/>
    </row>
    <row r="17" spans="2:12" x14ac:dyDescent="0.25">
      <c r="G17" s="13"/>
      <c r="H17" s="13"/>
      <c r="I17" s="13"/>
      <c r="J17" s="13"/>
      <c r="K17" s="13"/>
    </row>
    <row r="18" spans="2:12" x14ac:dyDescent="0.25">
      <c r="G18" s="13"/>
      <c r="H18" s="13"/>
      <c r="I18" s="13"/>
      <c r="J18" s="13"/>
      <c r="K18" s="13"/>
    </row>
    <row r="19" spans="2:12" x14ac:dyDescent="0.25">
      <c r="I19" s="13" t="s">
        <v>20</v>
      </c>
      <c r="J19" s="13"/>
      <c r="K19" s="13"/>
      <c r="L19" s="13"/>
    </row>
    <row r="20" spans="2:12" x14ac:dyDescent="0.25">
      <c r="D20" t="s">
        <v>18</v>
      </c>
      <c r="E20" t="s">
        <v>15</v>
      </c>
      <c r="F20" t="s">
        <v>16</v>
      </c>
      <c r="I20" s="13"/>
      <c r="J20" s="13"/>
      <c r="K20" s="13"/>
      <c r="L20" s="13"/>
    </row>
    <row r="21" spans="2:12" x14ac:dyDescent="0.25">
      <c r="B21" t="s">
        <v>17</v>
      </c>
      <c r="C21">
        <v>4</v>
      </c>
      <c r="D21" s="3">
        <v>0.9</v>
      </c>
      <c r="E21" s="3">
        <f>1-D21</f>
        <v>9.9999999999999978E-2</v>
      </c>
      <c r="F21">
        <f>_xlfn.CHISQ.INV(1-E21,$C$21)</f>
        <v>7.779440339734859</v>
      </c>
      <c r="I21" s="13"/>
      <c r="J21" s="13"/>
      <c r="K21" s="13"/>
      <c r="L21" s="13"/>
    </row>
    <row r="22" spans="2:12" x14ac:dyDescent="0.25">
      <c r="D22" s="3">
        <v>0.95</v>
      </c>
      <c r="E22" s="3">
        <f t="shared" ref="E22:E23" si="6">1-D22</f>
        <v>5.0000000000000044E-2</v>
      </c>
      <c r="F22">
        <f>_xlfn.CHISQ.INV(1-E22,$C$21)</f>
        <v>9.4877290367811575</v>
      </c>
      <c r="I22" s="13"/>
      <c r="J22" s="13"/>
      <c r="K22" s="13"/>
      <c r="L22" s="13"/>
    </row>
    <row r="23" spans="2:12" x14ac:dyDescent="0.25">
      <c r="D23" s="3">
        <v>0.99</v>
      </c>
      <c r="E23" s="3">
        <f t="shared" si="6"/>
        <v>1.0000000000000009E-2</v>
      </c>
      <c r="F23">
        <f>_xlfn.CHISQ.INV(1-E23,$C$21)</f>
        <v>13.276704135987615</v>
      </c>
      <c r="I23" s="13"/>
      <c r="J23" s="13"/>
      <c r="K23" s="13"/>
      <c r="L23" s="13"/>
    </row>
    <row r="24" spans="2:12" x14ac:dyDescent="0.25">
      <c r="D24" s="3">
        <v>0.999</v>
      </c>
      <c r="E24" s="3">
        <f>1-D24</f>
        <v>1.0000000000000009E-3</v>
      </c>
      <c r="F24">
        <f t="shared" ref="F24" si="7">_xlfn.CHISQ.INV(1-E24,$C$21)</f>
        <v>18.466826952903027</v>
      </c>
      <c r="I24" s="13"/>
      <c r="J24" s="13"/>
      <c r="K24" s="13"/>
      <c r="L24" s="13"/>
    </row>
    <row r="25" spans="2:12" x14ac:dyDescent="0.25">
      <c r="I25" s="13"/>
      <c r="J25" s="13"/>
      <c r="K25" s="13"/>
      <c r="L25" s="13"/>
    </row>
    <row r="26" spans="2:12" x14ac:dyDescent="0.25">
      <c r="I26" s="13"/>
      <c r="J26" s="13"/>
      <c r="K26" s="13"/>
      <c r="L26" s="13"/>
    </row>
    <row r="27" spans="2:12" ht="15" customHeight="1" x14ac:dyDescent="0.25">
      <c r="B27" s="13" t="s">
        <v>47</v>
      </c>
      <c r="C27" s="13"/>
      <c r="D27" s="13"/>
      <c r="E27" s="13"/>
      <c r="F27" s="13"/>
      <c r="G27" s="13"/>
      <c r="H27" s="13"/>
    </row>
    <row r="28" spans="2:12" x14ac:dyDescent="0.25">
      <c r="B28" s="13"/>
      <c r="C28" s="13"/>
      <c r="D28" s="13"/>
      <c r="E28" s="13"/>
      <c r="F28" s="13"/>
      <c r="G28" s="13"/>
      <c r="H28" s="13"/>
    </row>
    <row r="29" spans="2:12" x14ac:dyDescent="0.25">
      <c r="B29" s="13"/>
      <c r="C29" s="13"/>
      <c r="D29" s="13"/>
      <c r="E29" s="13"/>
      <c r="F29" s="13"/>
      <c r="G29" s="13"/>
      <c r="H29" s="13"/>
    </row>
    <row r="30" spans="2:12" x14ac:dyDescent="0.25">
      <c r="B30" s="13"/>
      <c r="C30" s="13"/>
      <c r="D30" s="13"/>
      <c r="E30" s="13"/>
      <c r="F30" s="13"/>
      <c r="G30" s="13"/>
      <c r="H30" s="13"/>
    </row>
    <row r="31" spans="2:12" x14ac:dyDescent="0.25">
      <c r="B31" s="13"/>
      <c r="C31" s="13"/>
      <c r="D31" s="13"/>
      <c r="E31" s="13"/>
      <c r="F31" s="13"/>
      <c r="G31" s="13"/>
      <c r="H31" s="13"/>
    </row>
    <row r="32" spans="2:12" x14ac:dyDescent="0.25">
      <c r="B32" s="13"/>
      <c r="C32" s="13"/>
      <c r="D32" s="13"/>
      <c r="E32" s="13"/>
      <c r="F32" s="13"/>
      <c r="G32" s="13"/>
      <c r="H32" s="13"/>
    </row>
    <row r="33" spans="2:8" x14ac:dyDescent="0.25">
      <c r="B33" s="13"/>
      <c r="C33" s="13"/>
      <c r="D33" s="13"/>
      <c r="E33" s="13"/>
      <c r="F33" s="13"/>
      <c r="G33" s="13"/>
      <c r="H33" s="13"/>
    </row>
  </sheetData>
  <mergeCells count="4">
    <mergeCell ref="E8:G8"/>
    <mergeCell ref="G11:K18"/>
    <mergeCell ref="I19:L26"/>
    <mergeCell ref="B27:H33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4AAE34-B20D-4FDE-BBA7-CAFCD4CEE5E9}">
  <dimension ref="A1:M35"/>
  <sheetViews>
    <sheetView topLeftCell="A4" workbookViewId="0">
      <selection activeCell="B35" sqref="B35"/>
    </sheetView>
  </sheetViews>
  <sheetFormatPr defaultRowHeight="15" x14ac:dyDescent="0.25"/>
  <cols>
    <col min="1" max="1" width="10.28515625" bestFit="1" customWidth="1"/>
    <col min="2" max="2" width="11.28515625" bestFit="1" customWidth="1"/>
    <col min="13" max="13" width="12.28515625" bestFit="1" customWidth="1"/>
  </cols>
  <sheetData>
    <row r="1" spans="1:13" x14ac:dyDescent="0.25">
      <c r="C1" t="s">
        <v>1</v>
      </c>
      <c r="D1" t="s">
        <v>0</v>
      </c>
      <c r="E1" t="s">
        <v>27</v>
      </c>
      <c r="F1" t="s">
        <v>28</v>
      </c>
    </row>
    <row r="2" spans="1:13" x14ac:dyDescent="0.25">
      <c r="A2" t="s">
        <v>21</v>
      </c>
      <c r="B2" t="s">
        <v>22</v>
      </c>
      <c r="C2" t="s">
        <v>23</v>
      </c>
      <c r="D2" t="s">
        <v>26</v>
      </c>
      <c r="G2" t="s">
        <v>34</v>
      </c>
      <c r="H2" t="s">
        <v>35</v>
      </c>
      <c r="I2" t="s">
        <v>36</v>
      </c>
      <c r="J2" t="s">
        <v>37</v>
      </c>
      <c r="K2" t="s">
        <v>38</v>
      </c>
      <c r="L2" t="s">
        <v>39</v>
      </c>
      <c r="M2" t="s">
        <v>40</v>
      </c>
    </row>
    <row r="3" spans="1:13" x14ac:dyDescent="0.25">
      <c r="A3">
        <v>6.7</v>
      </c>
      <c r="B3">
        <v>7.4478</v>
      </c>
      <c r="C3">
        <v>19</v>
      </c>
      <c r="D3">
        <f>AVERAGE(A3:B3)</f>
        <v>7.0739000000000001</v>
      </c>
      <c r="E3">
        <f>D3*C3</f>
        <v>134.4041</v>
      </c>
      <c r="F3">
        <f>D3^2*C3</f>
        <v>950.76116299000012</v>
      </c>
      <c r="G3">
        <f>_xlfn.NORM.DIST(B3,$E$15,$E$16,1)</f>
        <v>5.8174843488332934E-2</v>
      </c>
      <c r="H3">
        <f>_xlfn.NORM.DIST(A3,$E$15,$E$16,1)</f>
        <v>2.1078399014262793E-2</v>
      </c>
      <c r="I3">
        <f>G3-H3</f>
        <v>3.7096444474070137E-2</v>
      </c>
      <c r="J3">
        <f>I3*$C$13</f>
        <v>15.765988901479808</v>
      </c>
      <c r="K3">
        <f>J3-C3</f>
        <v>-3.2340110985201918</v>
      </c>
      <c r="L3">
        <f>K3^2</f>
        <v>10.458827785351778</v>
      </c>
      <c r="M3">
        <f>L3/J3</f>
        <v>0.66337911631855229</v>
      </c>
    </row>
    <row r="4" spans="1:13" x14ac:dyDescent="0.25">
      <c r="A4">
        <v>7.4478</v>
      </c>
      <c r="B4">
        <v>8.1956000000000007</v>
      </c>
      <c r="C4">
        <v>35</v>
      </c>
      <c r="D4">
        <f t="shared" ref="D4:D12" si="0">AVERAGE(A4:B4)</f>
        <v>7.8216999999999999</v>
      </c>
      <c r="E4">
        <f t="shared" ref="E4:E12" si="1">D4*C4</f>
        <v>273.7595</v>
      </c>
      <c r="F4">
        <f t="shared" ref="F4:F12" si="2">D4^2*C4</f>
        <v>2141.2646811499999</v>
      </c>
      <c r="G4">
        <f t="shared" ref="G4:G12" si="3">_xlfn.NORM.DIST(B4,$E$15,$E$16,1)</f>
        <v>0.13380277030256768</v>
      </c>
      <c r="H4">
        <f t="shared" ref="H4:H11" si="4">_xlfn.NORM.DIST(A4,$E$15,$E$16,1)</f>
        <v>5.8174843488332934E-2</v>
      </c>
      <c r="I4">
        <f t="shared" ref="I4:I12" si="5">G4-H4</f>
        <v>7.5627926814234747E-2</v>
      </c>
      <c r="J4">
        <f t="shared" ref="J4:J11" si="6">I4*$C$13</f>
        <v>32.141868896049765</v>
      </c>
      <c r="K4">
        <f t="shared" ref="K4:K12" si="7">J4-C4</f>
        <v>-2.8581311039502353</v>
      </c>
      <c r="L4">
        <f t="shared" ref="L4:L12" si="8">K4^2</f>
        <v>8.1689134073677909</v>
      </c>
      <c r="M4">
        <f t="shared" ref="M4:M12" si="9">L4/J4</f>
        <v>0.25415178668629784</v>
      </c>
    </row>
    <row r="5" spans="1:13" x14ac:dyDescent="0.25">
      <c r="A5">
        <v>8.1956000000000007</v>
      </c>
      <c r="B5">
        <v>8.9434000000000005</v>
      </c>
      <c r="C5">
        <v>48</v>
      </c>
      <c r="D5">
        <f t="shared" si="0"/>
        <v>8.5695000000000014</v>
      </c>
      <c r="E5">
        <f t="shared" si="1"/>
        <v>411.33600000000007</v>
      </c>
      <c r="F5">
        <f t="shared" si="2"/>
        <v>3524.9438520000012</v>
      </c>
      <c r="G5">
        <f t="shared" si="3"/>
        <v>0.25884641802337127</v>
      </c>
      <c r="H5">
        <f t="shared" si="4"/>
        <v>0.13380277030256768</v>
      </c>
      <c r="I5">
        <f t="shared" si="5"/>
        <v>0.12504364772080359</v>
      </c>
      <c r="J5">
        <f t="shared" si="6"/>
        <v>53.143550281341525</v>
      </c>
      <c r="K5">
        <f t="shared" si="7"/>
        <v>5.1435502813415255</v>
      </c>
      <c r="L5">
        <f t="shared" si="8"/>
        <v>26.456109496688487</v>
      </c>
      <c r="M5">
        <f t="shared" si="9"/>
        <v>0.49782352433418653</v>
      </c>
    </row>
    <row r="6" spans="1:13" x14ac:dyDescent="0.25">
      <c r="A6">
        <v>8.9434000000000005</v>
      </c>
      <c r="B6">
        <v>9.6912000000000003</v>
      </c>
      <c r="C6">
        <v>121</v>
      </c>
      <c r="D6">
        <f t="shared" si="0"/>
        <v>9.3172999999999995</v>
      </c>
      <c r="E6">
        <f t="shared" si="1"/>
        <v>1127.3933</v>
      </c>
      <c r="F6">
        <f t="shared" si="2"/>
        <v>10504.261594089998</v>
      </c>
      <c r="G6">
        <f t="shared" si="3"/>
        <v>0.42652893359334831</v>
      </c>
      <c r="H6">
        <f t="shared" si="4"/>
        <v>0.25884641802337127</v>
      </c>
      <c r="I6">
        <f t="shared" si="5"/>
        <v>0.16768251556997704</v>
      </c>
      <c r="J6">
        <f t="shared" si="6"/>
        <v>71.265069117240245</v>
      </c>
      <c r="K6">
        <f t="shared" si="7"/>
        <v>-49.734930882759755</v>
      </c>
      <c r="L6">
        <f t="shared" si="8"/>
        <v>2473.5633499128899</v>
      </c>
      <c r="M6">
        <f t="shared" si="9"/>
        <v>34.709337695913248</v>
      </c>
    </row>
    <row r="7" spans="1:13" x14ac:dyDescent="0.25">
      <c r="A7">
        <v>9.6912000000000003</v>
      </c>
      <c r="B7">
        <v>10.439</v>
      </c>
      <c r="C7">
        <v>55</v>
      </c>
      <c r="D7">
        <f t="shared" si="0"/>
        <v>10.065100000000001</v>
      </c>
      <c r="E7">
        <f t="shared" si="1"/>
        <v>553.58050000000003</v>
      </c>
      <c r="F7">
        <f t="shared" si="2"/>
        <v>5571.8430905500009</v>
      </c>
      <c r="G7">
        <f t="shared" si="3"/>
        <v>0.60890623851757397</v>
      </c>
      <c r="H7">
        <f t="shared" si="4"/>
        <v>0.42652893359334831</v>
      </c>
      <c r="I7">
        <f t="shared" si="5"/>
        <v>0.18237730492422566</v>
      </c>
      <c r="J7">
        <f t="shared" si="6"/>
        <v>77.510354592795906</v>
      </c>
      <c r="K7">
        <f t="shared" si="7"/>
        <v>22.510354592795906</v>
      </c>
      <c r="L7">
        <f t="shared" si="8"/>
        <v>506.71606389340775</v>
      </c>
      <c r="M7">
        <f t="shared" si="9"/>
        <v>6.5373983457495859</v>
      </c>
    </row>
    <row r="8" spans="1:13" x14ac:dyDescent="0.25">
      <c r="A8">
        <v>10.439</v>
      </c>
      <c r="B8">
        <v>11.1868</v>
      </c>
      <c r="C8">
        <v>45</v>
      </c>
      <c r="D8">
        <f t="shared" si="0"/>
        <v>10.812899999999999</v>
      </c>
      <c r="E8">
        <f t="shared" si="1"/>
        <v>486.58049999999997</v>
      </c>
      <c r="F8">
        <f t="shared" si="2"/>
        <v>5261.3462884499986</v>
      </c>
      <c r="G8">
        <f t="shared" si="3"/>
        <v>0.76979051460078984</v>
      </c>
      <c r="H8">
        <f t="shared" si="4"/>
        <v>0.60890623851757397</v>
      </c>
      <c r="I8">
        <f t="shared" si="5"/>
        <v>0.16088427608321587</v>
      </c>
      <c r="J8">
        <f t="shared" si="6"/>
        <v>68.375817335366747</v>
      </c>
      <c r="K8">
        <f t="shared" si="7"/>
        <v>23.375817335366747</v>
      </c>
      <c r="L8">
        <f t="shared" si="8"/>
        <v>546.42883609643252</v>
      </c>
      <c r="M8">
        <f t="shared" si="9"/>
        <v>7.9915510686524156</v>
      </c>
    </row>
    <row r="9" spans="1:13" x14ac:dyDescent="0.25">
      <c r="A9">
        <v>11.1868</v>
      </c>
      <c r="B9">
        <v>11.9346</v>
      </c>
      <c r="C9">
        <v>30</v>
      </c>
      <c r="D9">
        <f t="shared" si="0"/>
        <v>11.560700000000001</v>
      </c>
      <c r="E9">
        <f t="shared" si="1"/>
        <v>346.82100000000003</v>
      </c>
      <c r="F9">
        <f t="shared" si="2"/>
        <v>4009.4935347000001</v>
      </c>
      <c r="G9">
        <f t="shared" si="3"/>
        <v>0.88490019158135347</v>
      </c>
      <c r="H9">
        <f t="shared" si="4"/>
        <v>0.76979051460078984</v>
      </c>
      <c r="I9">
        <f t="shared" si="5"/>
        <v>0.11510967698056362</v>
      </c>
      <c r="J9">
        <f t="shared" si="6"/>
        <v>48.921612716739538</v>
      </c>
      <c r="K9">
        <f t="shared" si="7"/>
        <v>18.921612716739538</v>
      </c>
      <c r="L9">
        <f t="shared" si="8"/>
        <v>358.02742780227942</v>
      </c>
      <c r="M9">
        <f t="shared" si="9"/>
        <v>7.3183897242981315</v>
      </c>
    </row>
    <row r="10" spans="1:13" x14ac:dyDescent="0.25">
      <c r="A10">
        <v>11.9346</v>
      </c>
      <c r="B10">
        <v>12.682399999999999</v>
      </c>
      <c r="C10">
        <v>41</v>
      </c>
      <c r="D10">
        <f t="shared" si="0"/>
        <v>12.308499999999999</v>
      </c>
      <c r="E10">
        <f t="shared" si="1"/>
        <v>504.64849999999996</v>
      </c>
      <c r="F10">
        <f t="shared" si="2"/>
        <v>6211.4660622499987</v>
      </c>
      <c r="G10">
        <f t="shared" si="3"/>
        <v>0.95169672577126108</v>
      </c>
      <c r="H10">
        <f t="shared" si="4"/>
        <v>0.88490019158135347</v>
      </c>
      <c r="I10">
        <f t="shared" si="5"/>
        <v>6.6796534189907608E-2</v>
      </c>
      <c r="J10">
        <f t="shared" si="6"/>
        <v>28.388527030710733</v>
      </c>
      <c r="K10">
        <f t="shared" si="7"/>
        <v>-12.611472969289267</v>
      </c>
      <c r="L10">
        <f t="shared" si="8"/>
        <v>159.04925045511382</v>
      </c>
      <c r="M10">
        <f t="shared" si="9"/>
        <v>5.6025890418003792</v>
      </c>
    </row>
    <row r="11" spans="1:13" x14ac:dyDescent="0.25">
      <c r="A11">
        <v>12.682399999999999</v>
      </c>
      <c r="B11">
        <v>13.430199999999999</v>
      </c>
      <c r="C11">
        <v>27</v>
      </c>
      <c r="D11">
        <f t="shared" si="0"/>
        <v>13.0563</v>
      </c>
      <c r="E11">
        <f t="shared" si="1"/>
        <v>352.52010000000001</v>
      </c>
      <c r="F11">
        <f t="shared" si="2"/>
        <v>4602.6081816300002</v>
      </c>
      <c r="G11">
        <f t="shared" si="3"/>
        <v>0.98313229698778826</v>
      </c>
      <c r="H11">
        <f t="shared" si="4"/>
        <v>0.95169672577126108</v>
      </c>
      <c r="I11">
        <f t="shared" si="5"/>
        <v>3.1435571216527181E-2</v>
      </c>
      <c r="J11">
        <f t="shared" si="6"/>
        <v>13.360117767024052</v>
      </c>
      <c r="K11">
        <f t="shared" si="7"/>
        <v>-13.639882232975948</v>
      </c>
      <c r="L11">
        <f t="shared" si="8"/>
        <v>186.04638732945293</v>
      </c>
      <c r="M11">
        <f t="shared" si="9"/>
        <v>13.92550504222797</v>
      </c>
    </row>
    <row r="12" spans="1:13" x14ac:dyDescent="0.25">
      <c r="A12">
        <v>13.430199999999999</v>
      </c>
      <c r="B12">
        <v>14.178000000000001</v>
      </c>
      <c r="C12">
        <v>4</v>
      </c>
      <c r="D12">
        <f t="shared" si="0"/>
        <v>13.8041</v>
      </c>
      <c r="E12">
        <f t="shared" si="1"/>
        <v>55.2164</v>
      </c>
      <c r="F12">
        <f t="shared" si="2"/>
        <v>762.21270723999999</v>
      </c>
      <c r="G12">
        <f t="shared" si="3"/>
        <v>0.99512974878949068</v>
      </c>
      <c r="H12">
        <f>_xlfn.NORM.DIST(A12,$E$15,$E$16,1)</f>
        <v>0.98313229698778826</v>
      </c>
      <c r="I12">
        <f t="shared" si="5"/>
        <v>1.1997451801702419E-2</v>
      </c>
      <c r="J12">
        <f>I12*$C$13</f>
        <v>5.0989170157235284</v>
      </c>
      <c r="K12">
        <f t="shared" si="7"/>
        <v>1.0989170157235284</v>
      </c>
      <c r="L12">
        <f t="shared" si="8"/>
        <v>1.2076186074467055</v>
      </c>
      <c r="M12">
        <f t="shared" si="9"/>
        <v>0.23683825481426202</v>
      </c>
    </row>
    <row r="13" spans="1:13" x14ac:dyDescent="0.25">
      <c r="A13" s="4" t="s">
        <v>24</v>
      </c>
      <c r="B13" s="4" t="s">
        <v>25</v>
      </c>
      <c r="C13" s="4">
        <f>SUM(C3:C12)</f>
        <v>425</v>
      </c>
      <c r="E13">
        <f>SUM(E3:E12)</f>
        <v>4246.2599</v>
      </c>
      <c r="F13">
        <f>SUM(F3:F12)</f>
        <v>43540.201155050003</v>
      </c>
      <c r="J13" s="14" t="s">
        <v>41</v>
      </c>
      <c r="K13" s="14"/>
      <c r="L13" s="14"/>
      <c r="M13" s="2">
        <f>SUM(M3:M12)</f>
        <v>77.736963600795022</v>
      </c>
    </row>
    <row r="14" spans="1:13" ht="15.75" thickBot="1" x14ac:dyDescent="0.3"/>
    <row r="15" spans="1:13" x14ac:dyDescent="0.25">
      <c r="B15" t="s">
        <v>29</v>
      </c>
      <c r="C15">
        <f>E13/C13</f>
        <v>9.9911997647058826</v>
      </c>
      <c r="D15" s="6" t="s">
        <v>32</v>
      </c>
      <c r="E15" s="7">
        <f>C15</f>
        <v>9.9911997647058826</v>
      </c>
    </row>
    <row r="16" spans="1:13" ht="15.75" thickBot="1" x14ac:dyDescent="0.3">
      <c r="B16" t="s">
        <v>30</v>
      </c>
      <c r="C16">
        <f>F13/C13-C15^2</f>
        <v>2.6234593912705435</v>
      </c>
      <c r="D16" s="8" t="s">
        <v>33</v>
      </c>
      <c r="E16" s="9">
        <f>SQRT(C16)</f>
        <v>1.6197096626465324</v>
      </c>
    </row>
    <row r="17" spans="2:5" ht="15.75" x14ac:dyDescent="0.25">
      <c r="B17" s="5" t="s">
        <v>31</v>
      </c>
    </row>
    <row r="31" spans="2:5" ht="23.25" x14ac:dyDescent="0.25">
      <c r="B31" s="11" t="s">
        <v>42</v>
      </c>
      <c r="C31" t="s">
        <v>43</v>
      </c>
      <c r="E31" s="10" t="s">
        <v>45</v>
      </c>
    </row>
    <row r="32" spans="2:5" x14ac:dyDescent="0.25">
      <c r="B32" t="s">
        <v>44</v>
      </c>
      <c r="E32" t="s">
        <v>46</v>
      </c>
    </row>
    <row r="34" spans="2:3" x14ac:dyDescent="0.25">
      <c r="B34">
        <f>_xlfn.CHISQ.INV(1-0.01,6)</f>
        <v>16.811893829770934</v>
      </c>
      <c r="C34" t="s">
        <v>48</v>
      </c>
    </row>
    <row r="35" spans="2:3" x14ac:dyDescent="0.25">
      <c r="C35" t="s">
        <v>49</v>
      </c>
    </row>
  </sheetData>
  <mergeCells count="1">
    <mergeCell ref="J13:L1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9C410-8A0E-4E05-A715-727875840A07}">
  <dimension ref="A1:J11"/>
  <sheetViews>
    <sheetView workbookViewId="0">
      <selection activeCell="C1" sqref="C1:J1"/>
    </sheetView>
  </sheetViews>
  <sheetFormatPr defaultRowHeight="15" x14ac:dyDescent="0.25"/>
  <cols>
    <col min="5" max="7" width="12" bestFit="1" customWidth="1"/>
    <col min="10" max="10" width="12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28</v>
      </c>
      <c r="E1" t="s">
        <v>6</v>
      </c>
      <c r="F1" t="s">
        <v>6</v>
      </c>
      <c r="G1" t="s">
        <v>9</v>
      </c>
      <c r="H1" t="s">
        <v>11</v>
      </c>
      <c r="I1" t="s">
        <v>12</v>
      </c>
      <c r="J1" t="s">
        <v>13</v>
      </c>
    </row>
    <row r="2" spans="1:10" x14ac:dyDescent="0.25">
      <c r="A2">
        <v>0</v>
      </c>
      <c r="B2">
        <v>71</v>
      </c>
      <c r="C2">
        <f>A2*B2</f>
        <v>0</v>
      </c>
      <c r="D2">
        <f>A2^2*B2</f>
        <v>0</v>
      </c>
      <c r="E2">
        <f>COMBIN($B$8,B2)*$B$10^B2*(1-$B$10)^($B$8-B2)</f>
        <v>5.3945678983413034E-93</v>
      </c>
      <c r="F2">
        <f>_xlfn.BINOM.DIST(B2,$B$8,$B$10,0)</f>
        <v>5.3945678983414592E-93</v>
      </c>
      <c r="G2">
        <f>F2*$B$8</f>
        <v>1.6183703695024377E-90</v>
      </c>
      <c r="H2">
        <f>B2-G2</f>
        <v>71</v>
      </c>
      <c r="I2">
        <f>H2^2</f>
        <v>5041</v>
      </c>
      <c r="J2">
        <f>I2/G2</f>
        <v>3.1148617739151005E+93</v>
      </c>
    </row>
    <row r="3" spans="1:10" x14ac:dyDescent="0.25">
      <c r="A3">
        <v>1</v>
      </c>
      <c r="B3">
        <v>90</v>
      </c>
      <c r="C3">
        <f t="shared" ref="C3:C7" si="0">A3*B3</f>
        <v>90</v>
      </c>
      <c r="D3">
        <f t="shared" ref="D3:D7" si="1">A3^2*B3</f>
        <v>90</v>
      </c>
      <c r="E3">
        <f t="shared" ref="E3:E7" si="2">COMBIN($B$8,B3)*$B$10^B3*(1-$B$10)^($B$8-B3)</f>
        <v>5.5707095576114918E-128</v>
      </c>
      <c r="F3">
        <f t="shared" ref="F3:F7" si="3">_xlfn.BINOM.DIST(B3,$B$8,$B$10,0)</f>
        <v>5.5707095576113575E-128</v>
      </c>
      <c r="G3">
        <f t="shared" ref="G3:G7" si="4">F3*$B$8</f>
        <v>1.6712128672834073E-125</v>
      </c>
      <c r="H3">
        <f t="shared" ref="H3:H7" si="5">B3-G3</f>
        <v>90</v>
      </c>
      <c r="I3">
        <f t="shared" ref="I3:I7" si="6">H3^2</f>
        <v>8100</v>
      </c>
      <c r="J3">
        <f t="shared" ref="J3:J7" si="7">I3/G3</f>
        <v>4.8467793412617296E+128</v>
      </c>
    </row>
    <row r="4" spans="1:10" x14ac:dyDescent="0.25">
      <c r="A4">
        <v>2</v>
      </c>
      <c r="B4">
        <v>63</v>
      </c>
      <c r="C4">
        <f t="shared" si="0"/>
        <v>126</v>
      </c>
      <c r="D4">
        <f t="shared" si="1"/>
        <v>252</v>
      </c>
      <c r="E4">
        <f t="shared" si="2"/>
        <v>4.2425019136143531E-79</v>
      </c>
      <c r="F4">
        <f t="shared" si="3"/>
        <v>4.242501913614325E-79</v>
      </c>
      <c r="G4">
        <f t="shared" si="4"/>
        <v>1.2727505740842975E-76</v>
      </c>
      <c r="H4">
        <f t="shared" si="5"/>
        <v>63</v>
      </c>
      <c r="I4">
        <f t="shared" si="6"/>
        <v>3969</v>
      </c>
      <c r="J4">
        <f t="shared" si="7"/>
        <v>3.1184429068952223E+79</v>
      </c>
    </row>
    <row r="5" spans="1:10" x14ac:dyDescent="0.25">
      <c r="A5">
        <v>3</v>
      </c>
      <c r="B5">
        <v>51</v>
      </c>
      <c r="C5">
        <f t="shared" si="0"/>
        <v>153</v>
      </c>
      <c r="D5">
        <f t="shared" si="1"/>
        <v>459</v>
      </c>
      <c r="E5">
        <f t="shared" si="2"/>
        <v>2.57513623421525E-59</v>
      </c>
      <c r="F5">
        <f t="shared" si="3"/>
        <v>2.5751362342153137E-59</v>
      </c>
      <c r="G5">
        <f t="shared" si="4"/>
        <v>7.7254087026459416E-57</v>
      </c>
      <c r="H5">
        <f t="shared" si="5"/>
        <v>51</v>
      </c>
      <c r="I5">
        <f t="shared" si="6"/>
        <v>2601</v>
      </c>
      <c r="J5">
        <f t="shared" si="7"/>
        <v>3.3668121650433343E+59</v>
      </c>
    </row>
    <row r="6" spans="1:10" x14ac:dyDescent="0.25">
      <c r="A6">
        <v>4</v>
      </c>
      <c r="B6">
        <v>20</v>
      </c>
      <c r="C6">
        <f t="shared" si="0"/>
        <v>80</v>
      </c>
      <c r="D6">
        <f t="shared" si="1"/>
        <v>320</v>
      </c>
      <c r="E6">
        <f t="shared" si="2"/>
        <v>4.6096822780617634E-16</v>
      </c>
      <c r="F6">
        <f t="shared" si="3"/>
        <v>4.6096822780617033E-16</v>
      </c>
      <c r="G6">
        <f t="shared" si="4"/>
        <v>1.3829046834185109E-13</v>
      </c>
      <c r="H6">
        <f t="shared" si="5"/>
        <v>19.999999999999861</v>
      </c>
      <c r="I6">
        <f t="shared" si="6"/>
        <v>399.99999999999443</v>
      </c>
      <c r="J6">
        <f t="shared" si="7"/>
        <v>2892462544932619</v>
      </c>
    </row>
    <row r="7" spans="1:10" x14ac:dyDescent="0.25">
      <c r="A7">
        <v>5</v>
      </c>
      <c r="B7">
        <v>5</v>
      </c>
      <c r="C7">
        <f t="shared" si="0"/>
        <v>25</v>
      </c>
      <c r="D7">
        <f t="shared" si="1"/>
        <v>125</v>
      </c>
      <c r="E7">
        <f t="shared" si="2"/>
        <v>1.6711784259169346E-2</v>
      </c>
      <c r="F7">
        <f t="shared" si="3"/>
        <v>1.671178425916928E-2</v>
      </c>
      <c r="G7">
        <f t="shared" si="4"/>
        <v>5.0135352777507842</v>
      </c>
      <c r="H7">
        <f t="shared" si="5"/>
        <v>-1.3535277750784225E-2</v>
      </c>
      <c r="I7">
        <f t="shared" si="6"/>
        <v>1.8320374379087446E-4</v>
      </c>
      <c r="J7">
        <f t="shared" si="7"/>
        <v>3.654182799987495E-5</v>
      </c>
    </row>
    <row r="8" spans="1:10" x14ac:dyDescent="0.25">
      <c r="A8" t="s">
        <v>24</v>
      </c>
      <c r="B8">
        <f>SUM(B2:B7)</f>
        <v>300</v>
      </c>
      <c r="C8">
        <f>SUM(C2:C7)</f>
        <v>474</v>
      </c>
      <c r="D8">
        <f>SUM(D2:D7)</f>
        <v>1246</v>
      </c>
      <c r="J8">
        <f>SUM(J2:J7)</f>
        <v>4.8467793412617296E+128</v>
      </c>
    </row>
    <row r="9" spans="1:10" x14ac:dyDescent="0.25">
      <c r="A9" t="s">
        <v>29</v>
      </c>
      <c r="B9">
        <f>C8/B8</f>
        <v>1.58</v>
      </c>
    </row>
    <row r="10" spans="1:10" x14ac:dyDescent="0.25">
      <c r="A10" t="s">
        <v>50</v>
      </c>
      <c r="B10">
        <f>B9/B8</f>
        <v>5.2666666666666669E-3</v>
      </c>
    </row>
    <row r="11" spans="1:10" x14ac:dyDescent="0.25">
      <c r="A11" t="s">
        <v>51</v>
      </c>
      <c r="B11">
        <f>1-B10</f>
        <v>0.99473333333333336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14A8D-C532-4D1C-AE20-0E97BC995ADC}">
  <dimension ref="A1:J10"/>
  <sheetViews>
    <sheetView workbookViewId="0">
      <selection activeCell="M11" sqref="M11"/>
    </sheetView>
  </sheetViews>
  <sheetFormatPr defaultRowHeight="15" x14ac:dyDescent="0.25"/>
  <cols>
    <col min="5" max="5" width="11" bestFit="1" customWidth="1"/>
    <col min="6" max="7" width="12" bestFit="1" customWidth="1"/>
    <col min="10" max="10" width="12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28</v>
      </c>
      <c r="E1" t="s">
        <v>6</v>
      </c>
      <c r="F1" t="s">
        <v>6</v>
      </c>
      <c r="G1" t="s">
        <v>9</v>
      </c>
      <c r="H1" t="s">
        <v>11</v>
      </c>
      <c r="I1" t="s">
        <v>12</v>
      </c>
      <c r="J1" t="s">
        <v>13</v>
      </c>
    </row>
    <row r="2" spans="1:10" x14ac:dyDescent="0.25">
      <c r="A2">
        <v>0</v>
      </c>
      <c r="B2">
        <v>71</v>
      </c>
      <c r="C2">
        <f>A2*B2</f>
        <v>0</v>
      </c>
      <c r="D2">
        <f>A2^2*B2</f>
        <v>0</v>
      </c>
      <c r="F2">
        <f>(1-$B$10)^B2*$B$10</f>
        <v>2.9378819732133914E-16</v>
      </c>
      <c r="G2">
        <f>F2*$B$8</f>
        <v>8.8136459196401744E-14</v>
      </c>
      <c r="H2">
        <f>B2-G2</f>
        <v>70.999999999999915</v>
      </c>
      <c r="I2">
        <f>H2^2</f>
        <v>5040.9999999999882</v>
      </c>
      <c r="J2">
        <f>I2/G2</f>
        <v>5.7195399565198232E+16</v>
      </c>
    </row>
    <row r="3" spans="1:10" x14ac:dyDescent="0.25">
      <c r="A3">
        <v>1</v>
      </c>
      <c r="B3">
        <v>90</v>
      </c>
      <c r="C3">
        <f t="shared" ref="C3:C7" si="0">A3*B3</f>
        <v>90</v>
      </c>
      <c r="D3">
        <f>A3^2*B3</f>
        <v>90</v>
      </c>
      <c r="F3">
        <f t="shared" ref="F3:F7" si="1">(1-$B$10)^B3*$B$10</f>
        <v>2.640855163909288E-20</v>
      </c>
      <c r="G3">
        <f t="shared" ref="G3:G7" si="2">F3*$B$8</f>
        <v>7.9225654917278647E-18</v>
      </c>
      <c r="H3">
        <f t="shared" ref="H3:H7" si="3">B3-G3</f>
        <v>90</v>
      </c>
      <c r="I3">
        <f t="shared" ref="I3:I7" si="4">H3^2</f>
        <v>8100</v>
      </c>
      <c r="J3">
        <f t="shared" ref="J3:J7" si="5">I3/G3</f>
        <v>1.0223960923336511E+21</v>
      </c>
    </row>
    <row r="4" spans="1:10" x14ac:dyDescent="0.25">
      <c r="A4">
        <v>2</v>
      </c>
      <c r="B4">
        <v>63</v>
      </c>
      <c r="C4">
        <f t="shared" si="0"/>
        <v>126</v>
      </c>
      <c r="D4">
        <f t="shared" ref="D3:D7" si="6">A4^2*B4</f>
        <v>252</v>
      </c>
      <c r="F4">
        <f t="shared" si="1"/>
        <v>1.4850302369355398E-14</v>
      </c>
      <c r="G4">
        <f t="shared" si="2"/>
        <v>4.4550907108066193E-12</v>
      </c>
      <c r="H4">
        <f t="shared" si="3"/>
        <v>62.999999999995545</v>
      </c>
      <c r="I4">
        <f t="shared" si="4"/>
        <v>3968.9999999994388</v>
      </c>
      <c r="J4">
        <f t="shared" si="5"/>
        <v>890890950968050.88</v>
      </c>
    </row>
    <row r="5" spans="1:10" x14ac:dyDescent="0.25">
      <c r="A5">
        <v>3</v>
      </c>
      <c r="B5">
        <v>51</v>
      </c>
      <c r="C5">
        <f t="shared" si="0"/>
        <v>153</v>
      </c>
      <c r="D5">
        <f t="shared" si="6"/>
        <v>459</v>
      </c>
      <c r="F5">
        <f t="shared" si="1"/>
        <v>5.3368712358399115E-12</v>
      </c>
      <c r="G5">
        <f t="shared" si="2"/>
        <v>1.6010613707519735E-9</v>
      </c>
      <c r="H5">
        <f t="shared" si="3"/>
        <v>50.999999998398941</v>
      </c>
      <c r="I5">
        <f t="shared" si="4"/>
        <v>2600.999999836692</v>
      </c>
      <c r="J5">
        <f t="shared" si="5"/>
        <v>1624547345499.3643</v>
      </c>
    </row>
    <row r="6" spans="1:10" x14ac:dyDescent="0.25">
      <c r="A6">
        <v>4</v>
      </c>
      <c r="B6">
        <v>20</v>
      </c>
      <c r="C6">
        <f t="shared" si="0"/>
        <v>80</v>
      </c>
      <c r="D6">
        <f t="shared" si="6"/>
        <v>320</v>
      </c>
      <c r="F6">
        <f t="shared" si="1"/>
        <v>2.1336732568305178E-5</v>
      </c>
      <c r="G6">
        <f t="shared" si="2"/>
        <v>6.4010197704915534E-3</v>
      </c>
      <c r="H6">
        <f t="shared" si="3"/>
        <v>19.993598980229507</v>
      </c>
      <c r="I6">
        <f t="shared" si="4"/>
        <v>399.7440001822344</v>
      </c>
      <c r="J6">
        <f t="shared" si="5"/>
        <v>62450.049291370473</v>
      </c>
    </row>
    <row r="7" spans="1:10" x14ac:dyDescent="0.25">
      <c r="A7">
        <v>5</v>
      </c>
      <c r="B7">
        <v>5</v>
      </c>
      <c r="C7">
        <f t="shared" si="0"/>
        <v>25</v>
      </c>
      <c r="D7">
        <f t="shared" si="6"/>
        <v>125</v>
      </c>
      <c r="F7">
        <f t="shared" si="1"/>
        <v>3.3386216012865018E-2</v>
      </c>
      <c r="G7">
        <f t="shared" si="2"/>
        <v>10.015864803859506</v>
      </c>
      <c r="H7">
        <f t="shared" si="3"/>
        <v>-5.0158648038595057</v>
      </c>
      <c r="I7">
        <f t="shared" si="4"/>
        <v>25.158899730596559</v>
      </c>
      <c r="J7">
        <f t="shared" si="5"/>
        <v>2.5119048852278683</v>
      </c>
    </row>
    <row r="8" spans="1:10" x14ac:dyDescent="0.25">
      <c r="A8" t="s">
        <v>3</v>
      </c>
      <c r="B8">
        <f>SUM(B2:B7)</f>
        <v>300</v>
      </c>
      <c r="C8">
        <f t="shared" ref="C8:D8" si="7">SUM(C2:C7)</f>
        <v>474</v>
      </c>
      <c r="D8">
        <f t="shared" si="7"/>
        <v>1246</v>
      </c>
    </row>
    <row r="9" spans="1:10" x14ac:dyDescent="0.25">
      <c r="A9" t="s">
        <v>52</v>
      </c>
      <c r="B9">
        <f>C8/B8</f>
        <v>1.58</v>
      </c>
      <c r="J9">
        <f>SUM(J2:J7)</f>
        <v>1.0224541802487146E+21</v>
      </c>
    </row>
    <row r="10" spans="1:10" x14ac:dyDescent="0.25">
      <c r="A10" t="s">
        <v>50</v>
      </c>
      <c r="B10">
        <f>1/(1+B9)</f>
        <v>0.38759689922480617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95239-E95D-40CC-A2FA-8560E59CEDB7}">
  <dimension ref="A1:O17"/>
  <sheetViews>
    <sheetView tabSelected="1" workbookViewId="0">
      <selection activeCell="O14" sqref="O14"/>
    </sheetView>
  </sheetViews>
  <sheetFormatPr defaultRowHeight="15" x14ac:dyDescent="0.25"/>
  <sheetData>
    <row r="1" spans="1:13" x14ac:dyDescent="0.25">
      <c r="C1" t="s">
        <v>1</v>
      </c>
      <c r="D1" t="s">
        <v>0</v>
      </c>
    </row>
    <row r="2" spans="1:13" x14ac:dyDescent="0.25">
      <c r="A2" t="s">
        <v>21</v>
      </c>
      <c r="B2" t="s">
        <v>22</v>
      </c>
      <c r="C2" t="s">
        <v>23</v>
      </c>
      <c r="D2" t="s">
        <v>26</v>
      </c>
      <c r="E2" t="s">
        <v>27</v>
      </c>
      <c r="F2" t="s">
        <v>28</v>
      </c>
      <c r="G2" t="s">
        <v>34</v>
      </c>
      <c r="H2" t="s">
        <v>35</v>
      </c>
      <c r="I2" t="s">
        <v>36</v>
      </c>
      <c r="J2" t="s">
        <v>37</v>
      </c>
      <c r="K2" t="s">
        <v>38</v>
      </c>
      <c r="L2" t="s">
        <v>39</v>
      </c>
      <c r="M2" t="s">
        <v>40</v>
      </c>
    </row>
    <row r="3" spans="1:13" x14ac:dyDescent="0.25">
      <c r="A3">
        <v>6.7</v>
      </c>
      <c r="B3">
        <v>7.4478</v>
      </c>
      <c r="C3">
        <v>19</v>
      </c>
      <c r="D3">
        <f>AVERAGE(A3:B3)</f>
        <v>7.0739000000000001</v>
      </c>
      <c r="E3">
        <f>D3*C3</f>
        <v>134.4041</v>
      </c>
      <c r="F3">
        <f>D3^2*C3</f>
        <v>950.76116299000012</v>
      </c>
      <c r="G3">
        <f>_xlfn.EXPON.DIST(B3,$B$14,1)</f>
        <v>0.5254726396781495</v>
      </c>
      <c r="H3">
        <f>_xlfn.EXPON.DIST(A3,$B$14,1)</f>
        <v>0.48859331031874498</v>
      </c>
      <c r="I3">
        <f>G3-H3</f>
        <v>3.6879329359404522E-2</v>
      </c>
      <c r="J3">
        <f>I3*$C$13</f>
        <v>15.673714977746922</v>
      </c>
      <c r="K3">
        <f>J3-C3</f>
        <v>-3.326285022253078</v>
      </c>
      <c r="L3">
        <f>K3^2</f>
        <v>11.06417204926516</v>
      </c>
      <c r="M3">
        <f>L3/J3</f>
        <v>0.70590616614974466</v>
      </c>
    </row>
    <row r="4" spans="1:13" x14ac:dyDescent="0.25">
      <c r="A4">
        <v>7.4478</v>
      </c>
      <c r="B4">
        <v>8.1956000000000007</v>
      </c>
      <c r="C4">
        <v>35</v>
      </c>
      <c r="D4">
        <f t="shared" ref="D4:D12" si="0">AVERAGE(A4:B4)</f>
        <v>7.8216999999999999</v>
      </c>
      <c r="E4">
        <f t="shared" ref="E4:E12" si="1">D4*C4</f>
        <v>273.7595</v>
      </c>
      <c r="F4">
        <f t="shared" ref="F4:F12" si="2">D4^2*C4</f>
        <v>2141.2646811499999</v>
      </c>
      <c r="G4">
        <f t="shared" ref="G4:G12" si="3">_xlfn.EXPON.DIST(B4,$B$14,1)</f>
        <v>0.55969247130034794</v>
      </c>
      <c r="H4">
        <f t="shared" ref="H4:H12" si="4">_xlfn.EXPON.DIST(A4,$B$14,1)</f>
        <v>0.5254726396781495</v>
      </c>
      <c r="I4">
        <f t="shared" ref="I4:I12" si="5">G4-H4</f>
        <v>3.4219831622198438E-2</v>
      </c>
      <c r="J4">
        <f t="shared" ref="J4:J12" si="6">I4*$C$13</f>
        <v>14.543428439434336</v>
      </c>
      <c r="K4">
        <f t="shared" ref="K4:K12" si="7">J4-C4</f>
        <v>-20.456571560565664</v>
      </c>
      <c r="L4">
        <f t="shared" ref="L4:L12" si="8">K4^2</f>
        <v>418.47132001254391</v>
      </c>
      <c r="M4">
        <f t="shared" ref="M4:M12" si="9">L4/J4</f>
        <v>28.773911306763392</v>
      </c>
    </row>
    <row r="5" spans="1:13" x14ac:dyDescent="0.25">
      <c r="A5">
        <v>8.1956000000000007</v>
      </c>
      <c r="B5">
        <v>8.9434000000000005</v>
      </c>
      <c r="C5">
        <v>48</v>
      </c>
      <c r="D5">
        <f t="shared" si="0"/>
        <v>8.5695000000000014</v>
      </c>
      <c r="E5">
        <f t="shared" si="1"/>
        <v>411.33600000000007</v>
      </c>
      <c r="F5">
        <f t="shared" si="2"/>
        <v>3524.9438520000012</v>
      </c>
      <c r="G5">
        <f t="shared" si="3"/>
        <v>0.59144459089123713</v>
      </c>
      <c r="H5">
        <f t="shared" si="4"/>
        <v>0.55969247130034794</v>
      </c>
      <c r="I5">
        <f t="shared" si="5"/>
        <v>3.1752119590889194E-2</v>
      </c>
      <c r="J5">
        <f t="shared" si="6"/>
        <v>13.494650826127907</v>
      </c>
      <c r="K5">
        <f t="shared" si="7"/>
        <v>-34.505349173872091</v>
      </c>
      <c r="L5">
        <f t="shared" si="8"/>
        <v>1190.6191216108355</v>
      </c>
      <c r="M5">
        <f t="shared" si="9"/>
        <v>88.228968422480193</v>
      </c>
    </row>
    <row r="6" spans="1:13" x14ac:dyDescent="0.25">
      <c r="A6">
        <v>8.9434000000000005</v>
      </c>
      <c r="B6">
        <v>9.6912000000000003</v>
      </c>
      <c r="C6">
        <v>121</v>
      </c>
      <c r="D6">
        <f t="shared" si="0"/>
        <v>9.3172999999999995</v>
      </c>
      <c r="E6">
        <f t="shared" si="1"/>
        <v>1127.3933</v>
      </c>
      <c r="F6">
        <f t="shared" si="2"/>
        <v>10504.261594089998</v>
      </c>
      <c r="G6">
        <f t="shared" si="3"/>
        <v>0.62090695381707084</v>
      </c>
      <c r="H6">
        <f t="shared" si="4"/>
        <v>0.59144459089123713</v>
      </c>
      <c r="I6">
        <f t="shared" si="5"/>
        <v>2.9462362925833707E-2</v>
      </c>
      <c r="J6">
        <f t="shared" si="6"/>
        <v>12.521504243479326</v>
      </c>
      <c r="K6">
        <f t="shared" si="7"/>
        <v>-108.47849575652067</v>
      </c>
      <c r="L6">
        <f t="shared" si="8"/>
        <v>11767.584041597474</v>
      </c>
      <c r="M6">
        <f t="shared" si="9"/>
        <v>939.78996554871105</v>
      </c>
    </row>
    <row r="7" spans="1:13" x14ac:dyDescent="0.25">
      <c r="A7">
        <v>9.6912000000000003</v>
      </c>
      <c r="B7">
        <v>10.439</v>
      </c>
      <c r="C7">
        <v>55</v>
      </c>
      <c r="D7">
        <f t="shared" si="0"/>
        <v>10.065100000000001</v>
      </c>
      <c r="E7">
        <f t="shared" si="1"/>
        <v>553.58050000000003</v>
      </c>
      <c r="F7">
        <f t="shared" si="2"/>
        <v>5571.8430905500009</v>
      </c>
      <c r="G7">
        <f t="shared" si="3"/>
        <v>0.64824468245873945</v>
      </c>
      <c r="H7">
        <f t="shared" si="4"/>
        <v>0.62090695381707084</v>
      </c>
      <c r="I7">
        <f t="shared" si="5"/>
        <v>2.7337728641668613E-2</v>
      </c>
      <c r="J7">
        <f t="shared" si="6"/>
        <v>11.61853467270916</v>
      </c>
      <c r="K7">
        <f t="shared" si="7"/>
        <v>-43.38146532729084</v>
      </c>
      <c r="L7">
        <f t="shared" si="8"/>
        <v>1881.9515339429374</v>
      </c>
      <c r="M7">
        <f t="shared" si="9"/>
        <v>161.97838944040541</v>
      </c>
    </row>
    <row r="8" spans="1:13" x14ac:dyDescent="0.25">
      <c r="A8">
        <v>10.439</v>
      </c>
      <c r="B8">
        <v>11.1868</v>
      </c>
      <c r="C8">
        <v>45</v>
      </c>
      <c r="D8">
        <f t="shared" si="0"/>
        <v>10.812899999999999</v>
      </c>
      <c r="E8">
        <f t="shared" si="1"/>
        <v>486.58049999999997</v>
      </c>
      <c r="F8">
        <f t="shared" si="2"/>
        <v>5261.3462884499986</v>
      </c>
      <c r="G8">
        <f t="shared" si="3"/>
        <v>0.6736109916433366</v>
      </c>
      <c r="H8">
        <f t="shared" si="4"/>
        <v>0.64824468245873945</v>
      </c>
      <c r="I8">
        <f t="shared" si="5"/>
        <v>2.5366309184597147E-2</v>
      </c>
      <c r="J8">
        <f t="shared" si="6"/>
        <v>10.780681403453787</v>
      </c>
      <c r="K8">
        <f t="shared" si="7"/>
        <v>-34.219318596546216</v>
      </c>
      <c r="L8">
        <f t="shared" si="8"/>
        <v>1170.9617652119337</v>
      </c>
      <c r="M8">
        <f t="shared" si="9"/>
        <v>108.61667471564411</v>
      </c>
    </row>
    <row r="9" spans="1:13" x14ac:dyDescent="0.25">
      <c r="A9">
        <v>11.1868</v>
      </c>
      <c r="B9">
        <v>11.9346</v>
      </c>
      <c r="C9">
        <v>30</v>
      </c>
      <c r="D9">
        <f t="shared" si="0"/>
        <v>11.560700000000001</v>
      </c>
      <c r="E9">
        <f t="shared" si="1"/>
        <v>346.82100000000003</v>
      </c>
      <c r="F9">
        <f t="shared" si="2"/>
        <v>4009.4935347000001</v>
      </c>
      <c r="G9">
        <f t="shared" si="3"/>
        <v>0.69714804733961078</v>
      </c>
      <c r="H9">
        <f t="shared" si="4"/>
        <v>0.6736109916433366</v>
      </c>
      <c r="I9">
        <f t="shared" si="5"/>
        <v>2.3537055696274178E-2</v>
      </c>
      <c r="J9">
        <f t="shared" si="6"/>
        <v>10.003248670916525</v>
      </c>
      <c r="K9">
        <f t="shared" si="7"/>
        <v>-19.996751329083473</v>
      </c>
      <c r="L9">
        <f t="shared" si="8"/>
        <v>399.87006371720167</v>
      </c>
      <c r="M9">
        <f t="shared" si="9"/>
        <v>39.974020128059507</v>
      </c>
    </row>
    <row r="10" spans="1:13" x14ac:dyDescent="0.25">
      <c r="A10">
        <v>11.9346</v>
      </c>
      <c r="B10">
        <v>12.682399999999999</v>
      </c>
      <c r="C10">
        <v>41</v>
      </c>
      <c r="D10">
        <f t="shared" si="0"/>
        <v>12.308499999999999</v>
      </c>
      <c r="E10">
        <f t="shared" si="1"/>
        <v>504.64849999999996</v>
      </c>
      <c r="F10">
        <f t="shared" si="2"/>
        <v>6211.4660622499987</v>
      </c>
      <c r="G10">
        <f t="shared" si="3"/>
        <v>0.71898776342987658</v>
      </c>
      <c r="H10">
        <f t="shared" si="4"/>
        <v>0.69714804733961078</v>
      </c>
      <c r="I10">
        <f t="shared" si="5"/>
        <v>2.1839716090265804E-2</v>
      </c>
      <c r="J10">
        <f t="shared" si="6"/>
        <v>9.2818793383629661</v>
      </c>
      <c r="K10">
        <f t="shared" si="7"/>
        <v>-31.718120661637034</v>
      </c>
      <c r="L10">
        <f t="shared" si="8"/>
        <v>1006.0391783061661</v>
      </c>
      <c r="M10">
        <f t="shared" si="9"/>
        <v>108.38744414055269</v>
      </c>
    </row>
    <row r="11" spans="1:13" x14ac:dyDescent="0.25">
      <c r="A11">
        <v>12.682399999999999</v>
      </c>
      <c r="B11">
        <v>13.430199999999999</v>
      </c>
      <c r="C11">
        <v>27</v>
      </c>
      <c r="D11">
        <f t="shared" si="0"/>
        <v>13.0563</v>
      </c>
      <c r="E11">
        <f t="shared" si="1"/>
        <v>352.52010000000001</v>
      </c>
      <c r="F11">
        <f t="shared" si="2"/>
        <v>4602.6081816300002</v>
      </c>
      <c r="G11">
        <f t="shared" si="3"/>
        <v>0.73925254102391191</v>
      </c>
      <c r="H11">
        <f t="shared" si="4"/>
        <v>0.71898776342987658</v>
      </c>
      <c r="I11">
        <f t="shared" si="5"/>
        <v>2.0264777594035333E-2</v>
      </c>
      <c r="J11">
        <f t="shared" si="6"/>
        <v>8.6125304774650164</v>
      </c>
      <c r="K11">
        <f t="shared" si="7"/>
        <v>-18.387469522534985</v>
      </c>
      <c r="L11">
        <f t="shared" si="8"/>
        <v>338.09903544215297</v>
      </c>
      <c r="M11">
        <f t="shared" si="9"/>
        <v>39.256643134883618</v>
      </c>
    </row>
    <row r="12" spans="1:13" x14ac:dyDescent="0.25">
      <c r="A12">
        <v>13.430199999999999</v>
      </c>
      <c r="B12">
        <v>14.178000000000001</v>
      </c>
      <c r="C12">
        <v>4</v>
      </c>
      <c r="D12">
        <f t="shared" si="0"/>
        <v>13.8041</v>
      </c>
      <c r="E12">
        <f t="shared" si="1"/>
        <v>55.2164</v>
      </c>
      <c r="F12">
        <f t="shared" si="2"/>
        <v>762.21270723999999</v>
      </c>
      <c r="G12">
        <f>_xlfn.EXPON.DIST(B12,$B$14,1)</f>
        <v>0.75805595445833629</v>
      </c>
      <c r="H12">
        <f t="shared" si="4"/>
        <v>0.73925254102391191</v>
      </c>
      <c r="I12">
        <f t="shared" si="5"/>
        <v>1.8803413434424376E-2</v>
      </c>
      <c r="J12">
        <f t="shared" si="6"/>
        <v>7.9914507096303602</v>
      </c>
      <c r="K12">
        <f t="shared" si="7"/>
        <v>3.9914507096303602</v>
      </c>
      <c r="L12">
        <f t="shared" si="8"/>
        <v>15.931678767408705</v>
      </c>
      <c r="M12">
        <f t="shared" si="9"/>
        <v>1.9935903187402149</v>
      </c>
    </row>
    <row r="13" spans="1:13" x14ac:dyDescent="0.25">
      <c r="A13" s="4" t="s">
        <v>24</v>
      </c>
      <c r="B13" s="4" t="s">
        <v>25</v>
      </c>
      <c r="C13" s="4">
        <f>SUM(C3:C12)</f>
        <v>425</v>
      </c>
      <c r="E13">
        <f>SUM(E3:E12)</f>
        <v>4246.2599</v>
      </c>
      <c r="F13">
        <f>SUM(F3:F12)</f>
        <v>43540.201155050003</v>
      </c>
      <c r="J13" s="14" t="s">
        <v>41</v>
      </c>
      <c r="K13" s="14"/>
      <c r="L13" s="14"/>
      <c r="M13" s="2">
        <f>SUM(M3:M12)</f>
        <v>1517.7055133223898</v>
      </c>
    </row>
    <row r="14" spans="1:13" x14ac:dyDescent="0.25">
      <c r="A14" t="s">
        <v>53</v>
      </c>
      <c r="B14">
        <f>1/(E13/C13)</f>
        <v>0.1000880798652951</v>
      </c>
    </row>
    <row r="17" spans="13:15" x14ac:dyDescent="0.25">
      <c r="M17">
        <f>_xlfn.CHISQ.INV(1-0.01,6)</f>
        <v>16.811893829770934</v>
      </c>
      <c r="O17" t="s">
        <v>54</v>
      </c>
    </row>
  </sheetData>
  <mergeCells count="1">
    <mergeCell ref="J13:L1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ХИ по Пуассону</vt:lpstr>
      <vt:lpstr>ХИ Нормальное распределение</vt:lpstr>
      <vt:lpstr>ХИ по биномиальному</vt:lpstr>
      <vt:lpstr>ХИ по геометрическому</vt:lpstr>
      <vt:lpstr>ХИ по Экспоненциальному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NekitOS</dc:creator>
  <cp:lastModifiedBy>NekitOS</cp:lastModifiedBy>
  <dcterms:created xsi:type="dcterms:W3CDTF">2022-03-21T17:37:36Z</dcterms:created>
  <dcterms:modified xsi:type="dcterms:W3CDTF">2022-03-22T05:49:43Z</dcterms:modified>
</cp:coreProperties>
</file>