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578\Desktop\мусорка учебная\Excel\17-18 lesson\"/>
    </mc:Choice>
  </mc:AlternateContent>
  <bookViews>
    <workbookView xWindow="0" yWindow="0" windowWidth="28800" windowHeight="11565" tabRatio="684" firstSheet="1" activeTab="6"/>
  </bookViews>
  <sheets>
    <sheet name="Продажи" sheetId="16" r:id="rId1"/>
    <sheet name=" Информация Клиенты" sheetId="1" r:id="rId2"/>
    <sheet name="ИнформацияТовары" sheetId="2" r:id="rId3"/>
    <sheet name="Информация Менеджеры" sheetId="3" r:id="rId4"/>
    <sheet name="Премии" sheetId="14" r:id="rId5"/>
    <sheet name="Отчет1" sheetId="15" r:id="rId6"/>
    <sheet name="Отчет2" sheetId="17" r:id="rId7"/>
    <sheet name="сумма всех сделок" sheetId="18" r:id="rId8"/>
    <sheet name="сумма сделок менеджер и товары" sheetId="19" r:id="rId9"/>
  </sheets>
  <definedNames>
    <definedName name="_xlnm._FilterDatabase" localSheetId="5" hidden="1">Отчет1!$A$20:$J$25</definedName>
    <definedName name="_xlnm._FilterDatabase" localSheetId="0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_во_сделок">Отчет1!$A$20:$J$26</definedName>
    <definedName name="кол_во_товара">Отчет1!$A$11:$I$18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сумма_сделки">Таблица1[Сумма сделки]</definedName>
    <definedName name="Товар">ИнформацияТовары!$A$2:$A$10</definedName>
    <definedName name="товар_отчет2">Отчет2!$A$3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</definedNames>
  <calcPr calcId="162913"/>
  <pivotCaches>
    <pivotCache cacheId="1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7" l="1"/>
  <c r="D19" i="17"/>
  <c r="C21" i="17"/>
  <c r="C19" i="17"/>
  <c r="J17" i="15"/>
  <c r="J18" i="15"/>
  <c r="J19" i="15"/>
  <c r="J13" i="15"/>
  <c r="J14" i="15"/>
  <c r="J15" i="15"/>
  <c r="J16" i="15"/>
  <c r="J12" i="15"/>
  <c r="B19" i="17"/>
  <c r="B21" i="17"/>
  <c r="B18" i="17"/>
  <c r="D20" i="17"/>
  <c r="D18" i="17"/>
  <c r="C18" i="17"/>
  <c r="C20" i="17"/>
  <c r="C19" i="15"/>
  <c r="D19" i="15"/>
  <c r="E19" i="15"/>
  <c r="F19" i="15"/>
  <c r="G19" i="15"/>
  <c r="H19" i="15"/>
  <c r="I19" i="15"/>
  <c r="B19" i="15"/>
  <c r="B20" i="17"/>
  <c r="E8" i="17"/>
  <c r="E9" i="17"/>
  <c r="E10" i="17"/>
  <c r="E11" i="17"/>
  <c r="E12" i="17"/>
  <c r="E13" i="17"/>
  <c r="E14" i="17"/>
  <c r="E7" i="17"/>
  <c r="B7" i="17"/>
  <c r="B8" i="17"/>
  <c r="B9" i="17"/>
  <c r="B10" i="17"/>
  <c r="B11" i="17"/>
  <c r="B22" i="15"/>
  <c r="C22" i="15"/>
  <c r="D22" i="15"/>
  <c r="E22" i="15"/>
  <c r="F22" i="15"/>
  <c r="G22" i="15"/>
  <c r="H22" i="15"/>
  <c r="I22" i="15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I24" i="15"/>
  <c r="B25" i="15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13" i="15"/>
  <c r="C13" i="15"/>
  <c r="D13" i="15"/>
  <c r="E13" i="15"/>
  <c r="F13" i="15"/>
  <c r="G13" i="15"/>
  <c r="H13" i="15"/>
  <c r="I13" i="15"/>
  <c r="B14" i="15"/>
  <c r="C14" i="15"/>
  <c r="D14" i="15"/>
  <c r="E14" i="15"/>
  <c r="F14" i="15"/>
  <c r="G14" i="15"/>
  <c r="H14" i="15"/>
  <c r="I14" i="15"/>
  <c r="B15" i="15"/>
  <c r="C15" i="15"/>
  <c r="D15" i="15"/>
  <c r="E15" i="15"/>
  <c r="F15" i="15"/>
  <c r="G15" i="15"/>
  <c r="H15" i="15"/>
  <c r="I15" i="15"/>
  <c r="B16" i="15"/>
  <c r="C16" i="15"/>
  <c r="D16" i="15"/>
  <c r="E16" i="15"/>
  <c r="F16" i="15"/>
  <c r="G16" i="15"/>
  <c r="H16" i="15"/>
  <c r="I16" i="15"/>
  <c r="C12" i="15"/>
  <c r="D12" i="15"/>
  <c r="E12" i="15"/>
  <c r="F12" i="15"/>
  <c r="G12" i="15"/>
  <c r="H12" i="15"/>
  <c r="I12" i="15"/>
  <c r="B12" i="15"/>
  <c r="B21" i="15"/>
  <c r="B4" i="15"/>
  <c r="C18" i="15"/>
  <c r="D18" i="15"/>
  <c r="E18" i="15"/>
  <c r="F18" i="15"/>
  <c r="G18" i="15"/>
  <c r="H18" i="15"/>
  <c r="I18" i="15"/>
  <c r="B18" i="15"/>
  <c r="B17" i="15"/>
  <c r="C17" i="15"/>
  <c r="D17" i="15"/>
  <c r="E17" i="15"/>
  <c r="F17" i="15"/>
  <c r="G17" i="15"/>
  <c r="H17" i="15"/>
  <c r="I17" i="15"/>
  <c r="B5" i="15"/>
  <c r="C5" i="15"/>
  <c r="D5" i="15"/>
  <c r="E5" i="15"/>
  <c r="F5" i="15"/>
  <c r="G5" i="15"/>
  <c r="H5" i="15"/>
  <c r="I5" i="15"/>
  <c r="B6" i="15"/>
  <c r="C6" i="15"/>
  <c r="D6" i="15"/>
  <c r="E6" i="15"/>
  <c r="F6" i="15"/>
  <c r="G6" i="15"/>
  <c r="H6" i="15"/>
  <c r="I6" i="15"/>
  <c r="B7" i="15"/>
  <c r="C7" i="15"/>
  <c r="D7" i="15"/>
  <c r="E7" i="15"/>
  <c r="E9" i="15" s="1"/>
  <c r="F7" i="15"/>
  <c r="G7" i="15"/>
  <c r="H7" i="15"/>
  <c r="I7" i="15"/>
  <c r="B8" i="15"/>
  <c r="C8" i="15"/>
  <c r="D8" i="15"/>
  <c r="E8" i="15"/>
  <c r="F8" i="15"/>
  <c r="G8" i="15"/>
  <c r="H8" i="15"/>
  <c r="I8" i="15"/>
  <c r="C4" i="15"/>
  <c r="D4" i="15"/>
  <c r="E4" i="15"/>
  <c r="F4" i="15"/>
  <c r="G4" i="15"/>
  <c r="H4" i="15"/>
  <c r="I4" i="15"/>
  <c r="B5" i="14"/>
  <c r="B6" i="14"/>
  <c r="B7" i="14"/>
  <c r="B8" i="14"/>
  <c r="B4" i="14"/>
  <c r="F98" i="16"/>
  <c r="I18" i="19"/>
  <c r="F17" i="19" a="1"/>
  <c r="F17" i="19" s="1"/>
  <c r="C28" i="19"/>
  <c r="F2" i="16"/>
  <c r="G2" i="16" s="1"/>
  <c r="F3" i="16"/>
  <c r="G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J10" i="16" s="1"/>
  <c r="F11" i="16"/>
  <c r="J11" i="16" s="1"/>
  <c r="F12" i="16"/>
  <c r="G12" i="16" s="1"/>
  <c r="F13" i="16"/>
  <c r="J13" i="16" s="1"/>
  <c r="F14" i="16"/>
  <c r="J14" i="16" s="1"/>
  <c r="F15" i="16"/>
  <c r="F16" i="16"/>
  <c r="J16" i="16" s="1"/>
  <c r="F17" i="16"/>
  <c r="J17" i="16" s="1"/>
  <c r="F18" i="16"/>
  <c r="G18" i="16" s="1"/>
  <c r="F19" i="16"/>
  <c r="J19" i="16" s="1"/>
  <c r="F20" i="16"/>
  <c r="G20" i="16" s="1"/>
  <c r="F21" i="16"/>
  <c r="G21" i="16" s="1"/>
  <c r="F22" i="16"/>
  <c r="J22" i="16" s="1"/>
  <c r="F23" i="16"/>
  <c r="J23" i="16" s="1"/>
  <c r="F24" i="16"/>
  <c r="G24" i="16" s="1"/>
  <c r="F25" i="16"/>
  <c r="J25" i="16" s="1"/>
  <c r="F26" i="16"/>
  <c r="J26" i="16" s="1"/>
  <c r="F27" i="16"/>
  <c r="J27" i="16" s="1"/>
  <c r="F28" i="16"/>
  <c r="J28" i="16" s="1"/>
  <c r="F29" i="16"/>
  <c r="J29" i="16" s="1"/>
  <c r="F30" i="16"/>
  <c r="G30" i="16" s="1"/>
  <c r="F31" i="16"/>
  <c r="J31" i="16" s="1"/>
  <c r="F32" i="16"/>
  <c r="J32" i="16" s="1"/>
  <c r="F33" i="16"/>
  <c r="F34" i="16"/>
  <c r="J34" i="16" s="1"/>
  <c r="F35" i="16"/>
  <c r="J35" i="16" s="1"/>
  <c r="F36" i="16"/>
  <c r="G36" i="16" s="1"/>
  <c r="F37" i="16"/>
  <c r="G37" i="16" s="1"/>
  <c r="F38" i="16"/>
  <c r="G38" i="16" s="1"/>
  <c r="F39" i="16"/>
  <c r="G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F52" i="16"/>
  <c r="J52" i="16" s="1"/>
  <c r="F53" i="16"/>
  <c r="J53" i="16" s="1"/>
  <c r="F54" i="16"/>
  <c r="G54" i="16" s="1"/>
  <c r="F55" i="16"/>
  <c r="G55" i="16" s="1"/>
  <c r="F56" i="16"/>
  <c r="G56" i="16" s="1"/>
  <c r="F57" i="16"/>
  <c r="G57" i="16" s="1"/>
  <c r="F58" i="16"/>
  <c r="J58" i="16" s="1"/>
  <c r="F59" i="16"/>
  <c r="J59" i="16" s="1"/>
  <c r="F60" i="16"/>
  <c r="G60" i="16" s="1"/>
  <c r="F61" i="16"/>
  <c r="J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G67" i="16" s="1"/>
  <c r="F68" i="16"/>
  <c r="J68" i="16" s="1"/>
  <c r="F69" i="16"/>
  <c r="F70" i="16"/>
  <c r="J70" i="16" s="1"/>
  <c r="F71" i="16"/>
  <c r="J71" i="16" s="1"/>
  <c r="F72" i="16"/>
  <c r="G72" i="16" s="1"/>
  <c r="F73" i="16"/>
  <c r="J73" i="16" s="1"/>
  <c r="F74" i="16"/>
  <c r="G74" i="16" s="1"/>
  <c r="F75" i="16"/>
  <c r="G75" i="16" s="1"/>
  <c r="F76" i="16"/>
  <c r="J76" i="16" s="1"/>
  <c r="F77" i="16"/>
  <c r="J77" i="16" s="1"/>
  <c r="F78" i="16"/>
  <c r="G78" i="16" s="1"/>
  <c r="F79" i="16"/>
  <c r="G79" i="16" s="1"/>
  <c r="F80" i="16"/>
  <c r="J80" i="16" s="1"/>
  <c r="F81" i="16"/>
  <c r="J81" i="16" s="1"/>
  <c r="F82" i="16"/>
  <c r="J82" i="16" s="1"/>
  <c r="F83" i="16"/>
  <c r="J83" i="16" s="1"/>
  <c r="F84" i="16"/>
  <c r="G84" i="16" s="1"/>
  <c r="F85" i="16"/>
  <c r="J85" i="16" s="1"/>
  <c r="F86" i="16"/>
  <c r="J86" i="16" s="1"/>
  <c r="F87" i="16"/>
  <c r="F88" i="16"/>
  <c r="J88" i="16" s="1"/>
  <c r="F89" i="16"/>
  <c r="J89" i="16" s="1"/>
  <c r="F90" i="16"/>
  <c r="G90" i="16" s="1"/>
  <c r="F91" i="16"/>
  <c r="G91" i="16" s="1"/>
  <c r="F92" i="16"/>
  <c r="G92" i="16" s="1"/>
  <c r="F93" i="16"/>
  <c r="G93" i="16" s="1"/>
  <c r="F94" i="16"/>
  <c r="J94" i="16" s="1"/>
  <c r="F95" i="16"/>
  <c r="J95" i="16" s="1"/>
  <c r="F96" i="16"/>
  <c r="G96" i="16" s="1"/>
  <c r="F97" i="16"/>
  <c r="J97" i="16" s="1"/>
  <c r="J98" i="16"/>
  <c r="F99" i="16"/>
  <c r="J99" i="16" s="1"/>
  <c r="F100" i="16"/>
  <c r="J100" i="16" s="1"/>
  <c r="F101" i="16"/>
  <c r="J101" i="16" s="1"/>
  <c r="F102" i="16"/>
  <c r="G102" i="16" s="1"/>
  <c r="F103" i="16"/>
  <c r="G103" i="16" s="1"/>
  <c r="F104" i="16"/>
  <c r="J104" i="16" s="1"/>
  <c r="F105" i="16"/>
  <c r="F106" i="16"/>
  <c r="J106" i="16" s="1"/>
  <c r="F107" i="16"/>
  <c r="J107" i="16" s="1"/>
  <c r="F108" i="16"/>
  <c r="G108" i="16" s="1"/>
  <c r="F109" i="16"/>
  <c r="J109" i="16" s="1"/>
  <c r="F110" i="16"/>
  <c r="G110" i="16" s="1"/>
  <c r="F111" i="16"/>
  <c r="G111" i="16" s="1"/>
  <c r="F112" i="16"/>
  <c r="J112" i="16" s="1"/>
  <c r="F113" i="16"/>
  <c r="J113" i="16" s="1"/>
  <c r="F114" i="16"/>
  <c r="G114" i="16" s="1"/>
  <c r="F115" i="16"/>
  <c r="G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F124" i="16"/>
  <c r="J124" i="16" s="1"/>
  <c r="F125" i="16"/>
  <c r="J125" i="16" s="1"/>
  <c r="F126" i="16"/>
  <c r="G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H9" i="15" l="1"/>
  <c r="G9" i="15"/>
  <c r="D9" i="15"/>
  <c r="F9" i="15"/>
  <c r="C9" i="15"/>
  <c r="I9" i="15"/>
  <c r="B9" i="15"/>
  <c r="K17" i="19"/>
  <c r="J17" i="19"/>
  <c r="I17" i="19"/>
  <c r="H17" i="19"/>
  <c r="G17" i="19"/>
  <c r="M17" i="19"/>
  <c r="L17" i="19"/>
  <c r="G124" i="16"/>
  <c r="K124" i="16" s="1"/>
  <c r="G117" i="16"/>
  <c r="K117" i="16" s="1"/>
  <c r="G59" i="16"/>
  <c r="K59" i="16" s="1"/>
  <c r="G88" i="16"/>
  <c r="K88" i="16" s="1"/>
  <c r="G113" i="16"/>
  <c r="K113" i="16" s="1"/>
  <c r="G16" i="16"/>
  <c r="K16" i="16" s="1"/>
  <c r="G107" i="16"/>
  <c r="K107" i="16" s="1"/>
  <c r="G71" i="16"/>
  <c r="K71" i="16" s="1"/>
  <c r="G41" i="16"/>
  <c r="K41" i="16" s="1"/>
  <c r="G9" i="16"/>
  <c r="K9" i="16" s="1"/>
  <c r="G89" i="16"/>
  <c r="K89" i="16" s="1"/>
  <c r="G23" i="16"/>
  <c r="K23" i="16" s="1"/>
  <c r="G53" i="16"/>
  <c r="K53" i="16" s="1"/>
  <c r="G77" i="16"/>
  <c r="K77" i="16" s="1"/>
  <c r="G52" i="16"/>
  <c r="K52" i="16" s="1"/>
  <c r="G131" i="16"/>
  <c r="K131" i="16" s="1"/>
  <c r="G106" i="16"/>
  <c r="K106" i="16" s="1"/>
  <c r="G70" i="16"/>
  <c r="K70" i="16" s="1"/>
  <c r="G35" i="16"/>
  <c r="K35" i="16" s="1"/>
  <c r="G5" i="16"/>
  <c r="K5" i="16" s="1"/>
  <c r="G17" i="16"/>
  <c r="K17" i="16" s="1"/>
  <c r="G125" i="16"/>
  <c r="K125" i="16" s="1"/>
  <c r="G95" i="16"/>
  <c r="K95" i="16" s="1"/>
  <c r="G63" i="16"/>
  <c r="K63" i="16" s="1"/>
  <c r="G34" i="16"/>
  <c r="K34" i="16" s="1"/>
  <c r="J57" i="16"/>
  <c r="K57" i="16" s="1"/>
  <c r="G123" i="16"/>
  <c r="J123" i="16"/>
  <c r="J87" i="16"/>
  <c r="G87" i="16"/>
  <c r="J51" i="16"/>
  <c r="G51" i="16"/>
  <c r="K39" i="16"/>
  <c r="K3" i="16"/>
  <c r="J105" i="16"/>
  <c r="G105" i="16"/>
  <c r="J69" i="16"/>
  <c r="G69" i="16"/>
  <c r="G33" i="16"/>
  <c r="J33" i="16"/>
  <c r="J15" i="16"/>
  <c r="G15" i="16"/>
  <c r="J39" i="16"/>
  <c r="G81" i="16"/>
  <c r="K81" i="16" s="1"/>
  <c r="G27" i="16"/>
  <c r="K27" i="16" s="1"/>
  <c r="J129" i="16"/>
  <c r="K129" i="16" s="1"/>
  <c r="J21" i="16"/>
  <c r="K21" i="16" s="1"/>
  <c r="J111" i="16"/>
  <c r="K111" i="16" s="1"/>
  <c r="J3" i="16"/>
  <c r="G99" i="16"/>
  <c r="K99" i="16" s="1"/>
  <c r="G45" i="16"/>
  <c r="K45" i="16" s="1"/>
  <c r="J93" i="16"/>
  <c r="K93" i="16" s="1"/>
  <c r="J75" i="16"/>
  <c r="K75" i="16" s="1"/>
  <c r="G116" i="16"/>
  <c r="K116" i="16" s="1"/>
  <c r="G80" i="16"/>
  <c r="K80" i="16" s="1"/>
  <c r="G44" i="16"/>
  <c r="K44" i="16" s="1"/>
  <c r="J110" i="16"/>
  <c r="K110" i="16" s="1"/>
  <c r="J56" i="16"/>
  <c r="K56" i="16" s="1"/>
  <c r="J2" i="16"/>
  <c r="K2" i="16" s="1"/>
  <c r="G130" i="16"/>
  <c r="K130" i="16" s="1"/>
  <c r="G122" i="16"/>
  <c r="K122" i="16" s="1"/>
  <c r="G112" i="16"/>
  <c r="K112" i="16" s="1"/>
  <c r="G104" i="16"/>
  <c r="K104" i="16" s="1"/>
  <c r="G94" i="16"/>
  <c r="K94" i="16" s="1"/>
  <c r="G86" i="16"/>
  <c r="K86" i="16" s="1"/>
  <c r="G76" i="16"/>
  <c r="K76" i="16" s="1"/>
  <c r="G68" i="16"/>
  <c r="K68" i="16" s="1"/>
  <c r="G58" i="16"/>
  <c r="K58" i="16" s="1"/>
  <c r="G50" i="16"/>
  <c r="K50" i="16" s="1"/>
  <c r="G40" i="16"/>
  <c r="K40" i="16" s="1"/>
  <c r="G32" i="16"/>
  <c r="K32" i="16" s="1"/>
  <c r="G22" i="16"/>
  <c r="K22" i="16" s="1"/>
  <c r="G14" i="16"/>
  <c r="K14" i="16" s="1"/>
  <c r="G4" i="16"/>
  <c r="K4" i="16" s="1"/>
  <c r="G98" i="16"/>
  <c r="K98" i="16" s="1"/>
  <c r="G26" i="16"/>
  <c r="K26" i="16" s="1"/>
  <c r="J128" i="16"/>
  <c r="K128" i="16" s="1"/>
  <c r="J74" i="16"/>
  <c r="K74" i="16" s="1"/>
  <c r="J20" i="16"/>
  <c r="K20" i="16" s="1"/>
  <c r="G119" i="16"/>
  <c r="K119" i="16" s="1"/>
  <c r="G101" i="16"/>
  <c r="K101" i="16" s="1"/>
  <c r="G83" i="16"/>
  <c r="K83" i="16" s="1"/>
  <c r="G65" i="16"/>
  <c r="K65" i="16" s="1"/>
  <c r="G47" i="16"/>
  <c r="K47" i="16" s="1"/>
  <c r="G29" i="16"/>
  <c r="K29" i="16" s="1"/>
  <c r="G11" i="16"/>
  <c r="K11" i="16" s="1"/>
  <c r="G62" i="16"/>
  <c r="K62" i="16" s="1"/>
  <c r="G8" i="16"/>
  <c r="K8" i="16" s="1"/>
  <c r="J92" i="16"/>
  <c r="K92" i="16" s="1"/>
  <c r="J38" i="16"/>
  <c r="K38" i="16" s="1"/>
  <c r="G118" i="16"/>
  <c r="K118" i="16" s="1"/>
  <c r="G100" i="16"/>
  <c r="K100" i="16" s="1"/>
  <c r="G82" i="16"/>
  <c r="K82" i="16" s="1"/>
  <c r="G64" i="16"/>
  <c r="K64" i="16" s="1"/>
  <c r="G46" i="16"/>
  <c r="K46" i="16" s="1"/>
  <c r="G28" i="16"/>
  <c r="K28" i="16" s="1"/>
  <c r="G10" i="16"/>
  <c r="K10" i="16" s="1"/>
  <c r="J121" i="16"/>
  <c r="K121" i="16" s="1"/>
  <c r="J115" i="16"/>
  <c r="K115" i="16" s="1"/>
  <c r="J103" i="16"/>
  <c r="K103" i="16" s="1"/>
  <c r="J91" i="16"/>
  <c r="K91" i="16" s="1"/>
  <c r="J79" i="16"/>
  <c r="K79" i="16" s="1"/>
  <c r="J67" i="16"/>
  <c r="K67" i="16" s="1"/>
  <c r="J55" i="16"/>
  <c r="K55" i="16" s="1"/>
  <c r="J49" i="16"/>
  <c r="K49" i="16" s="1"/>
  <c r="J37" i="16"/>
  <c r="K37" i="16" s="1"/>
  <c r="J126" i="16"/>
  <c r="K126" i="16" s="1"/>
  <c r="J114" i="16"/>
  <c r="K114" i="16" s="1"/>
  <c r="J108" i="16"/>
  <c r="K108" i="16" s="1"/>
  <c r="J96" i="16"/>
  <c r="K96" i="16" s="1"/>
  <c r="J78" i="16"/>
  <c r="K78" i="16" s="1"/>
  <c r="J66" i="16"/>
  <c r="K66" i="16" s="1"/>
  <c r="J54" i="16"/>
  <c r="K54" i="16" s="1"/>
  <c r="J42" i="16"/>
  <c r="K42" i="16" s="1"/>
  <c r="J30" i="16"/>
  <c r="K30" i="16" s="1"/>
  <c r="J24" i="16"/>
  <c r="K24" i="16" s="1"/>
  <c r="J12" i="16"/>
  <c r="K12" i="16" s="1"/>
  <c r="J6" i="16"/>
  <c r="K6" i="16" s="1"/>
  <c r="G127" i="16"/>
  <c r="G109" i="16"/>
  <c r="K109" i="16" s="1"/>
  <c r="G97" i="16"/>
  <c r="G85" i="16"/>
  <c r="K85" i="16" s="1"/>
  <c r="G73" i="16"/>
  <c r="K73" i="16" s="1"/>
  <c r="G61" i="16"/>
  <c r="K61" i="16" s="1"/>
  <c r="G43" i="16"/>
  <c r="K43" i="16" s="1"/>
  <c r="G31" i="16"/>
  <c r="G25" i="16"/>
  <c r="G19" i="16"/>
  <c r="K19" i="16" s="1"/>
  <c r="G13" i="16"/>
  <c r="K13" i="16" s="1"/>
  <c r="G7" i="16"/>
  <c r="K7" i="16" s="1"/>
  <c r="J120" i="16"/>
  <c r="K120" i="16" s="1"/>
  <c r="J102" i="16"/>
  <c r="K102" i="16" s="1"/>
  <c r="J90" i="16"/>
  <c r="K90" i="16" s="1"/>
  <c r="J84" i="16"/>
  <c r="K84" i="16" s="1"/>
  <c r="J72" i="16"/>
  <c r="K72" i="16" s="1"/>
  <c r="J60" i="16"/>
  <c r="K60" i="16" s="1"/>
  <c r="J48" i="16"/>
  <c r="K48" i="16" s="1"/>
  <c r="J36" i="16"/>
  <c r="K36" i="16" s="1"/>
  <c r="J18" i="16"/>
  <c r="K18" i="16" s="1"/>
  <c r="D16" i="17"/>
  <c r="B16" i="17"/>
  <c r="B26" i="15"/>
  <c r="C26" i="15"/>
  <c r="D26" i="15"/>
  <c r="E26" i="15"/>
  <c r="F26" i="15"/>
  <c r="G26" i="15"/>
  <c r="H26" i="15"/>
  <c r="I26" i="15"/>
  <c r="J25" i="15"/>
  <c r="J24" i="15"/>
  <c r="J23" i="15"/>
  <c r="J22" i="15"/>
  <c r="J21" i="15"/>
  <c r="J5" i="15"/>
  <c r="J8" i="15" l="1"/>
  <c r="J6" i="15"/>
  <c r="J7" i="15"/>
  <c r="H20" i="19"/>
  <c r="K15" i="16"/>
  <c r="K105" i="16"/>
  <c r="G22" i="19" s="1"/>
  <c r="K87" i="16"/>
  <c r="C51" i="19"/>
  <c r="H22" i="19"/>
  <c r="C29" i="19"/>
  <c r="J18" i="19"/>
  <c r="M19" i="19"/>
  <c r="C40" i="19"/>
  <c r="C25" i="19"/>
  <c r="F18" i="19"/>
  <c r="J20" i="19"/>
  <c r="C45" i="19"/>
  <c r="F22" i="19"/>
  <c r="C49" i="19"/>
  <c r="J22" i="19"/>
  <c r="C53" i="19"/>
  <c r="C43" i="19"/>
  <c r="K21" i="19"/>
  <c r="C22" i="19"/>
  <c r="M22" i="19"/>
  <c r="C56" i="19"/>
  <c r="C17" i="19"/>
  <c r="F21" i="19"/>
  <c r="L20" i="19"/>
  <c r="C47" i="19"/>
  <c r="K22" i="19"/>
  <c r="C54" i="19"/>
  <c r="H19" i="19"/>
  <c r="C35" i="19"/>
  <c r="C32" i="19"/>
  <c r="M18" i="19"/>
  <c r="F19" i="19"/>
  <c r="C33" i="19"/>
  <c r="C27" i="19"/>
  <c r="H18" i="19"/>
  <c r="C26" i="19"/>
  <c r="G18" i="19"/>
  <c r="C24" i="19"/>
  <c r="M21" i="19"/>
  <c r="L18" i="19"/>
  <c r="C31" i="19"/>
  <c r="J21" i="19"/>
  <c r="C21" i="19"/>
  <c r="J19" i="19"/>
  <c r="C37" i="19"/>
  <c r="H21" i="19"/>
  <c r="C19" i="19"/>
  <c r="C38" i="19"/>
  <c r="K19" i="19"/>
  <c r="G21" i="19"/>
  <c r="C18" i="19"/>
  <c r="C55" i="19"/>
  <c r="L22" i="19"/>
  <c r="K20" i="19"/>
  <c r="C46" i="19"/>
  <c r="I20" i="19"/>
  <c r="C44" i="19"/>
  <c r="M20" i="19"/>
  <c r="C48" i="19"/>
  <c r="C39" i="19"/>
  <c r="L19" i="19"/>
  <c r="B17" i="18"/>
  <c r="K69" i="16"/>
  <c r="K51" i="16"/>
  <c r="C6" i="14"/>
  <c r="K31" i="16"/>
  <c r="C8" i="14"/>
  <c r="K127" i="16"/>
  <c r="C52" i="19" s="1"/>
  <c r="K33" i="16"/>
  <c r="C4" i="14"/>
  <c r="K25" i="16"/>
  <c r="C7" i="14"/>
  <c r="K97" i="16"/>
  <c r="K123" i="16"/>
  <c r="C41" i="19" s="1"/>
  <c r="B13" i="18"/>
  <c r="B15" i="18"/>
  <c r="B14" i="18"/>
  <c r="C5" i="14"/>
  <c r="B16" i="18"/>
  <c r="N2" i="2"/>
  <c r="N3" i="2"/>
  <c r="N4" i="2"/>
  <c r="N5" i="2"/>
  <c r="N6" i="2"/>
  <c r="N7" i="2"/>
  <c r="N8" i="2"/>
  <c r="N9" i="2"/>
  <c r="G19" i="19" l="1"/>
  <c r="G20" i="19"/>
  <c r="J23" i="19"/>
  <c r="C42" i="19"/>
  <c r="C34" i="19"/>
  <c r="C50" i="19"/>
  <c r="D4" i="14"/>
  <c r="F4" i="14"/>
  <c r="G8" i="14"/>
  <c r="E4" i="14"/>
  <c r="G4" i="14"/>
  <c r="M23" i="19"/>
  <c r="I22" i="19"/>
  <c r="N22" i="19" s="1"/>
  <c r="F20" i="19"/>
  <c r="J4" i="15"/>
  <c r="J9" i="15" s="1"/>
  <c r="C30" i="19"/>
  <c r="K18" i="19"/>
  <c r="K23" i="19" s="1"/>
  <c r="I21" i="19"/>
  <c r="N21" i="19" s="1"/>
  <c r="C20" i="19"/>
  <c r="E8" i="14"/>
  <c r="F8" i="14"/>
  <c r="D8" i="14"/>
  <c r="H23" i="19"/>
  <c r="G6" i="14"/>
  <c r="G7" i="14"/>
  <c r="E5" i="14"/>
  <c r="F5" i="14"/>
  <c r="D5" i="14"/>
  <c r="G5" i="14"/>
  <c r="F7" i="14"/>
  <c r="D7" i="14"/>
  <c r="E7" i="14"/>
  <c r="I19" i="19"/>
  <c r="C36" i="19"/>
  <c r="L21" i="19"/>
  <c r="L23" i="19" s="1"/>
  <c r="C23" i="19"/>
  <c r="D6" i="14"/>
  <c r="E6" i="14"/>
  <c r="F6" i="14"/>
  <c r="G23" i="19"/>
  <c r="N19" i="19"/>
  <c r="C9" i="14"/>
  <c r="B18" i="18"/>
  <c r="N20" i="19" l="1"/>
  <c r="N18" i="19"/>
  <c r="E9" i="14"/>
  <c r="I23" i="19"/>
  <c r="F9" i="14"/>
  <c r="G9" i="14"/>
  <c r="F23" i="19"/>
  <c r="D9" i="14"/>
  <c r="N23" i="19" l="1"/>
</calcChain>
</file>

<file path=xl/sharedStrings.xml><?xml version="1.0" encoding="utf-8"?>
<sst xmlns="http://schemas.openxmlformats.org/spreadsheetml/2006/main" count="692" uniqueCount="101">
  <si>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</si>
  <si>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</si>
  <si>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</si>
  <si>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</si>
  <si>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</si>
  <si>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</si>
  <si>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</si>
  <si>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</si>
  <si>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</si>
  <si>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</si>
  <si>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</si>
  <si>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</si>
  <si>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</si>
  <si>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</si>
  <si>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</si>
  <si>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</si>
  <si>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</si>
  <si>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</si>
  <si>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</si>
  <si>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</si>
  <si>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</si>
  <si>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</si>
  <si>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</si>
  <si>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</si>
  <si>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</si>
  <si>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</si>
  <si>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</si>
  <si>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</si>
  <si>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</si>
  <si>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</si>
  <si>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</si>
  <si>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</si>
  <si>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</si>
  <si>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</si>
  <si>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</si>
  <si>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</si>
  <si>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</si>
  <si>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</si>
  <si>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</si>
  <si>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</si>
  <si>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</si>
  <si>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</si>
  <si>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</si>
  <si>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</si>
  <si>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</si>
  <si>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</si>
  <si>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</si>
  <si>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</si>
  <si>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</si>
  <si>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</si>
  <si>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</si>
  <si>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</si>
  <si>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</si>
  <si>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</si>
  <si>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</si>
  <si>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</si>
  <si>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</si>
  <si>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</si>
  <si>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</si>
  <si>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</si>
  <si>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</si>
  <si>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</si>
  <si>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</si>
  <si>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</si>
  <si>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</si>
  <si>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</si>
  <si>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</si>
  <si>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</si>
  <si>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</si>
  <si>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</si>
  <si>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</si>
  <si>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</si>
  <si>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</si>
  <si>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</si>
  <si>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</si>
  <si>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</si>
  <si>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</si>
  <si>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</si>
  <si>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</si>
  <si>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</si>
  <si>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</si>
  <si>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</si>
  <si>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</si>
  <si>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</si>
  <si>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</si>
  <si>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</si>
  <si>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</si>
  <si>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</si>
  <si>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</si>
  <si>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</si>
  <si>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</si>
  <si>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</si>
  <si>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</si>
  <si>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</si>
  <si>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Названия столбцов</t>
  </si>
  <si>
    <t>Сумма сделки</t>
  </si>
  <si>
    <t>Сумма по полю Сумма сделки</t>
  </si>
  <si>
    <t>менеджер</t>
  </si>
  <si>
    <t>товар</t>
  </si>
  <si>
    <t xml:space="preserve"> менеджер / товар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</si>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</sst>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2" borderId="0" xfId="0" applyFill="1"/>
    <xf numFmtId="0" fontId="0" fillId="0" borderId="0" xfId="0" applyFill="1" applyBorder="1"/>
    <xf numFmtId="49" fontId="0" fillId="0" borderId="3" xfId="0" applyNumberFormat="1" applyFont="1" applyBorder="1"/>
    <xf numFmtId="49" fontId="0" fillId="0" borderId="3" xfId="0" applyNumberFormat="1" applyBorder="1"/>
    <xf numFmtId="9" fontId="1" fillId="0" borderId="3" xfId="0" applyNumberFormat="1" applyFont="1" applyBorder="1"/>
    <xf numFmtId="44" fontId="5" fillId="0" borderId="3" xfId="0" applyNumberFormat="1" applyFont="1" applyBorder="1"/>
    <xf numFmtId="0" fontId="0" fillId="0" borderId="9" xfId="0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аниил Борисов" refreshedDate="44529.327837731478" createdVersion="6" refreshedVersion="6" minRefreshableVersion="3" recordCount="130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 count="87">
        <n v="5400"/>
        <n v="3520"/>
        <n v="14960"/>
        <n v="1750"/>
        <n v="1950"/>
        <n v="16320"/>
        <n v="14950"/>
        <n v="3200"/>
        <n v="6966"/>
        <n v="26100"/>
        <n v="55000"/>
        <n v="2000"/>
        <n v="4800"/>
        <n v="4860"/>
        <n v="26970"/>
        <n v="13200"/>
        <n v="17680"/>
        <n v="2848"/>
        <n v="7560"/>
        <n v="13920"/>
        <n v="17600"/>
        <n v="2520"/>
        <n v="2560"/>
        <n v="2240"/>
        <n v="1920"/>
        <n v="8100"/>
        <n v="14442"/>
        <n v="10440"/>
        <n v="20900"/>
        <n v="23100"/>
        <n v="4000"/>
        <n v="3375"/>
        <n v="8800"/>
        <n v="9585"/>
        <n v="13650"/>
        <n v="6500"/>
        <n v="9900"/>
        <n v="4950"/>
        <n v="11000"/>
        <n v="20150"/>
        <n v="7392"/>
        <n v="4160"/>
        <n v="1400"/>
        <n v="7800"/>
        <n v="1500"/>
        <n v="6400"/>
        <n v="18270"/>
        <n v="24480"/>
        <n v="1320"/>
        <n v="4510"/>
        <n v="2720"/>
        <n v="2500"/>
        <n v="6720"/>
        <n v="2160"/>
        <n v="5220"/>
        <n v="13600"/>
        <n v="3600"/>
        <n v="2250"/>
        <n v="1792"/>
        <n v="4320"/>
        <n v="2600"/>
        <n v="6090"/>
        <n v="18700"/>
        <n v="6664"/>
        <n v="3000"/>
        <n v="11700"/>
        <n v="14790"/>
        <n v="8160"/>
        <n v="6600"/>
        <n v="3250"/>
        <n v="4872"/>
        <n v="6075"/>
        <n v="10880"/>
        <n v="5200"/>
        <n v="13050"/>
        <n v="16500"/>
        <n v="14850"/>
        <n v="21760"/>
        <n v="5940"/>
        <n v="5750"/>
        <n v="10350"/>
        <n v="3400"/>
        <n v="7650"/>
        <n v="4250"/>
        <n v="3024"/>
        <n v="5850"/>
        <n v="5500"/>
      </sharedItems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Сумма сделки" numFmtId="0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d v="2017-01-10T00:00:00"/>
    <x v="0"/>
    <s v="ООО Четвертый"/>
    <x v="0"/>
    <n v="120"/>
    <n v="45"/>
    <x v="0"/>
    <d v="2017-01-16T00:00:00"/>
    <n v="20"/>
    <n v="900"/>
    <n v="4500"/>
  </r>
  <r>
    <d v="2017-01-11T00:00:00"/>
    <x v="0"/>
    <s v="ООО Четвертый"/>
    <x v="1"/>
    <n v="110"/>
    <n v="32"/>
    <x v="1"/>
    <m/>
    <m/>
    <n v="0"/>
    <n v="3520"/>
  </r>
  <r>
    <d v="2017-01-12T00:00:00"/>
    <x v="1"/>
    <s v="ООО Второй"/>
    <x v="2"/>
    <n v="110"/>
    <n v="136"/>
    <x v="2"/>
    <m/>
    <m/>
    <n v="0"/>
    <n v="14960"/>
  </r>
  <r>
    <d v="2017-01-17T00:00:00"/>
    <x v="2"/>
    <s v="ООО Первый"/>
    <x v="3"/>
    <n v="70"/>
    <n v="25"/>
    <x v="3"/>
    <m/>
    <m/>
    <n v="0"/>
    <n v="1750"/>
  </r>
  <r>
    <d v="2017-01-19T00:00:00"/>
    <x v="0"/>
    <s v="ООО Первый"/>
    <x v="3"/>
    <n v="78"/>
    <n v="25"/>
    <x v="4"/>
    <m/>
    <m/>
    <n v="0"/>
    <n v="1950"/>
  </r>
  <r>
    <d v="2017-01-24T00:00:00"/>
    <x v="3"/>
    <s v="ООО Четвертый"/>
    <x v="2"/>
    <n v="120"/>
    <n v="136"/>
    <x v="5"/>
    <d v="2017-01-30T00:00:00"/>
    <n v="80"/>
    <n v="10880"/>
    <n v="5440"/>
  </r>
  <r>
    <d v="2017-01-24T00:00:00"/>
    <x v="1"/>
    <s v="ООО Второй"/>
    <x v="4"/>
    <n v="230"/>
    <n v="65"/>
    <x v="6"/>
    <m/>
    <m/>
    <n v="0"/>
    <n v="14950"/>
  </r>
  <r>
    <d v="2017-01-25T00:00:00"/>
    <x v="3"/>
    <s v="ООО Первый"/>
    <x v="1"/>
    <n v="100"/>
    <n v="32"/>
    <x v="7"/>
    <m/>
    <m/>
    <n v="0"/>
    <n v="3200"/>
  </r>
  <r>
    <d v="2017-01-31T00:00:00"/>
    <x v="2"/>
    <s v="ООО Четвертый"/>
    <x v="5"/>
    <n v="129"/>
    <n v="54"/>
    <x v="8"/>
    <m/>
    <m/>
    <n v="0"/>
    <n v="6966"/>
  </r>
  <r>
    <d v="2017-02-02T00:00:00"/>
    <x v="4"/>
    <s v="ООО Четвертый"/>
    <x v="6"/>
    <n v="300"/>
    <n v="87"/>
    <x v="9"/>
    <m/>
    <m/>
    <n v="0"/>
    <n v="26100"/>
  </r>
  <r>
    <d v="2017-02-03T00:00:00"/>
    <x v="3"/>
    <s v="ООО Второй"/>
    <x v="7"/>
    <n v="500"/>
    <n v="110"/>
    <x v="10"/>
    <m/>
    <m/>
    <n v="0"/>
    <n v="55000"/>
  </r>
  <r>
    <d v="2017-02-03T00:00:00"/>
    <x v="4"/>
    <s v="ООО Первый"/>
    <x v="2"/>
    <n v="110"/>
    <n v="136"/>
    <x v="2"/>
    <d v="2017-02-20T00:00:00"/>
    <n v="50"/>
    <n v="6800"/>
    <n v="8160"/>
  </r>
  <r>
    <d v="2017-02-03T00:00:00"/>
    <x v="2"/>
    <s v="ООО Первый"/>
    <x v="3"/>
    <n v="80"/>
    <n v="25"/>
    <x v="11"/>
    <m/>
    <m/>
    <n v="0"/>
    <n v="2000"/>
  </r>
  <r>
    <d v="2017-02-08T00:00:00"/>
    <x v="0"/>
    <s v="ООО Четвертый"/>
    <x v="1"/>
    <n v="150"/>
    <n v="32"/>
    <x v="12"/>
    <d v="2017-02-16T00:00:00"/>
    <n v="50"/>
    <n v="1600"/>
    <n v="3200"/>
  </r>
  <r>
    <d v="2017-02-09T00:00:00"/>
    <x v="1"/>
    <s v="ООО Второй"/>
    <x v="5"/>
    <n v="90"/>
    <n v="54"/>
    <x v="13"/>
    <m/>
    <m/>
    <n v="0"/>
    <n v="4860"/>
  </r>
  <r>
    <d v="2017-02-17T00:00:00"/>
    <x v="0"/>
    <s v="ООО Четвертый"/>
    <x v="6"/>
    <n v="310"/>
    <n v="87"/>
    <x v="14"/>
    <m/>
    <m/>
    <n v="0"/>
    <n v="26970"/>
  </r>
  <r>
    <d v="2017-02-17T00:00:00"/>
    <x v="0"/>
    <s v="ООО Четвертый"/>
    <x v="1"/>
    <n v="100"/>
    <n v="32"/>
    <x v="7"/>
    <d v="2017-03-01T00:00:00"/>
    <n v="10"/>
    <n v="320"/>
    <n v="2880"/>
  </r>
  <r>
    <d v="2017-02-20T00:00:00"/>
    <x v="1"/>
    <s v="ООО Четвертый"/>
    <x v="7"/>
    <n v="120"/>
    <n v="110"/>
    <x v="15"/>
    <m/>
    <m/>
    <n v="0"/>
    <n v="13200"/>
  </r>
  <r>
    <d v="2017-02-21T00:00:00"/>
    <x v="2"/>
    <s v="ООО Второй"/>
    <x v="2"/>
    <n v="130"/>
    <n v="136"/>
    <x v="16"/>
    <m/>
    <m/>
    <n v="0"/>
    <n v="17680"/>
  </r>
  <r>
    <d v="2017-02-21T00:00:00"/>
    <x v="0"/>
    <s v="ООО Первый"/>
    <x v="3"/>
    <n v="78"/>
    <n v="25"/>
    <x v="4"/>
    <m/>
    <m/>
    <n v="0"/>
    <n v="1950"/>
  </r>
  <r>
    <d v="2017-03-13T00:00:00"/>
    <x v="3"/>
    <s v="ООО Первый"/>
    <x v="1"/>
    <n v="89"/>
    <n v="32"/>
    <x v="17"/>
    <m/>
    <m/>
    <n v="0"/>
    <n v="2848"/>
  </r>
  <r>
    <d v="2017-03-13T00:00:00"/>
    <x v="1"/>
    <s v="ООО Четвертый"/>
    <x v="5"/>
    <n v="140"/>
    <n v="54"/>
    <x v="18"/>
    <m/>
    <m/>
    <n v="0"/>
    <n v="7560"/>
  </r>
  <r>
    <d v="2017-03-14T00:00:00"/>
    <x v="2"/>
    <s v="ООО Второй"/>
    <x v="6"/>
    <n v="160"/>
    <n v="87"/>
    <x v="19"/>
    <d v="2017-03-29T00:00:00"/>
    <n v="60"/>
    <n v="5220"/>
    <n v="8700"/>
  </r>
  <r>
    <d v="2017-03-15T00:00:00"/>
    <x v="4"/>
    <s v="ООО Четвертый"/>
    <x v="7"/>
    <n v="160"/>
    <n v="110"/>
    <x v="20"/>
    <d v="2017-03-30T00:00:00"/>
    <n v="40"/>
    <n v="4400"/>
    <n v="13200"/>
  </r>
  <r>
    <d v="2017-03-16T00:00:00"/>
    <x v="3"/>
    <s v="ООО Четвертый"/>
    <x v="0"/>
    <n v="56"/>
    <n v="45"/>
    <x v="21"/>
    <m/>
    <m/>
    <n v="0"/>
    <n v="2520"/>
  </r>
  <r>
    <d v="2017-03-17T00:00:00"/>
    <x v="4"/>
    <s v="ООО Второй"/>
    <x v="0"/>
    <n v="120"/>
    <n v="45"/>
    <x v="0"/>
    <m/>
    <m/>
    <n v="0"/>
    <n v="5400"/>
  </r>
  <r>
    <d v="2017-03-17T00:00:00"/>
    <x v="2"/>
    <s v="ООО Первый"/>
    <x v="1"/>
    <n v="80"/>
    <n v="32"/>
    <x v="22"/>
    <d v="2017-03-20T00:00:00"/>
    <n v="10"/>
    <n v="320"/>
    <n v="2240"/>
  </r>
  <r>
    <d v="2017-03-17T00:00:00"/>
    <x v="0"/>
    <s v="ООО Первый"/>
    <x v="1"/>
    <n v="70"/>
    <n v="32"/>
    <x v="23"/>
    <m/>
    <m/>
    <n v="0"/>
    <n v="2240"/>
  </r>
  <r>
    <d v="2017-03-18T00:00:00"/>
    <x v="0"/>
    <s v="ООО Четвертый"/>
    <x v="1"/>
    <n v="60"/>
    <n v="32"/>
    <x v="24"/>
    <m/>
    <m/>
    <n v="0"/>
    <n v="1920"/>
  </r>
  <r>
    <d v="2017-03-20T00:00:00"/>
    <x v="0"/>
    <s v="ООО Второй"/>
    <x v="5"/>
    <n v="150"/>
    <n v="54"/>
    <x v="25"/>
    <d v="2017-04-01T00:00:00"/>
    <n v="50"/>
    <n v="2700"/>
    <n v="5400"/>
  </r>
  <r>
    <d v="2017-03-20T00:00:00"/>
    <x v="1"/>
    <s v="ООО Второй"/>
    <x v="6"/>
    <n v="166"/>
    <n v="87"/>
    <x v="26"/>
    <m/>
    <m/>
    <n v="0"/>
    <n v="14442"/>
  </r>
  <r>
    <d v="2017-03-21T00:00:00"/>
    <x v="3"/>
    <s v="ООО Четвертый"/>
    <x v="6"/>
    <n v="120"/>
    <n v="87"/>
    <x v="27"/>
    <m/>
    <m/>
    <n v="0"/>
    <n v="10440"/>
  </r>
  <r>
    <d v="2017-03-23T00:00:00"/>
    <x v="0"/>
    <s v="ООО Второй"/>
    <x v="7"/>
    <n v="190"/>
    <n v="110"/>
    <x v="28"/>
    <m/>
    <m/>
    <n v="0"/>
    <n v="20900"/>
  </r>
  <r>
    <d v="2017-03-24T00:00:00"/>
    <x v="1"/>
    <s v="ООО Четвертый"/>
    <x v="7"/>
    <n v="210"/>
    <n v="110"/>
    <x v="29"/>
    <d v="2017-04-02T00:00:00"/>
    <n v="30"/>
    <n v="3300"/>
    <n v="19800"/>
  </r>
  <r>
    <d v="2017-03-27T00:00:00"/>
    <x v="2"/>
    <s v="ООО Четвертый"/>
    <x v="3"/>
    <n v="160"/>
    <n v="25"/>
    <x v="30"/>
    <m/>
    <m/>
    <n v="0"/>
    <n v="4000"/>
  </r>
  <r>
    <d v="2017-04-13T00:00:00"/>
    <x v="4"/>
    <s v="ООО Четвертый"/>
    <x v="6"/>
    <n v="120"/>
    <n v="87"/>
    <x v="27"/>
    <m/>
    <m/>
    <n v="0"/>
    <n v="10440"/>
  </r>
  <r>
    <d v="2017-04-14T00:00:00"/>
    <x v="2"/>
    <s v="ООО Второй"/>
    <x v="3"/>
    <n v="135"/>
    <n v="25"/>
    <x v="31"/>
    <d v="2017-04-23T00:00:00"/>
    <n v="48"/>
    <n v="1200"/>
    <n v="2175"/>
  </r>
  <r>
    <d v="2017-04-14T00:00:00"/>
    <x v="0"/>
    <s v="ООО Первый"/>
    <x v="3"/>
    <n v="80"/>
    <n v="25"/>
    <x v="11"/>
    <m/>
    <m/>
    <n v="0"/>
    <n v="2000"/>
  </r>
  <r>
    <d v="2017-04-18T00:00:00"/>
    <x v="3"/>
    <s v="ООО Первый"/>
    <x v="7"/>
    <n v="80"/>
    <n v="110"/>
    <x v="32"/>
    <d v="2017-04-22T00:00:00"/>
    <n v="20"/>
    <n v="2200"/>
    <n v="6600"/>
  </r>
  <r>
    <d v="2017-04-17T00:00:00"/>
    <x v="0"/>
    <s v="ООО Четвертый"/>
    <x v="1"/>
    <n v="150"/>
    <n v="32"/>
    <x v="12"/>
    <m/>
    <m/>
    <n v="0"/>
    <n v="4800"/>
  </r>
  <r>
    <d v="2017-04-17T00:00:00"/>
    <x v="1"/>
    <s v="ООО Второй"/>
    <x v="0"/>
    <n v="213"/>
    <n v="45"/>
    <x v="33"/>
    <m/>
    <m/>
    <n v="0"/>
    <n v="9585"/>
  </r>
  <r>
    <d v="2017-04-17T00:00:00"/>
    <x v="3"/>
    <s v="ООО Второй"/>
    <x v="4"/>
    <n v="210"/>
    <n v="65"/>
    <x v="34"/>
    <d v="2017-04-25T00:00:00"/>
    <n v="40"/>
    <n v="2600"/>
    <n v="11050"/>
  </r>
  <r>
    <d v="2017-04-18T00:00:00"/>
    <x v="3"/>
    <s v="ООО Второй"/>
    <x v="7"/>
    <n v="120"/>
    <n v="110"/>
    <x v="15"/>
    <m/>
    <m/>
    <n v="0"/>
    <n v="13200"/>
  </r>
  <r>
    <d v="2017-04-19T00:00:00"/>
    <x v="0"/>
    <s v="ООО Первый"/>
    <x v="4"/>
    <n v="100"/>
    <n v="65"/>
    <x v="35"/>
    <m/>
    <m/>
    <n v="0"/>
    <n v="6500"/>
  </r>
  <r>
    <d v="2017-04-20T00:00:00"/>
    <x v="0"/>
    <s v="ООО Четвертый"/>
    <x v="7"/>
    <n v="90"/>
    <n v="110"/>
    <x v="36"/>
    <m/>
    <m/>
    <n v="0"/>
    <n v="9900"/>
  </r>
  <r>
    <d v="2017-04-21T00:00:00"/>
    <x v="2"/>
    <s v="ООО Второй"/>
    <x v="0"/>
    <n v="110"/>
    <n v="45"/>
    <x v="37"/>
    <m/>
    <m/>
    <n v="0"/>
    <n v="4950"/>
  </r>
  <r>
    <d v="2017-04-20T00:00:00"/>
    <x v="0"/>
    <s v="ООО Четвертый"/>
    <x v="7"/>
    <n v="100"/>
    <n v="110"/>
    <x v="38"/>
    <d v="2017-04-30T00:00:00"/>
    <n v="60"/>
    <n v="6600"/>
    <n v="4400"/>
  </r>
  <r>
    <d v="2017-04-21T00:00:00"/>
    <x v="4"/>
    <s v="ООО Второй"/>
    <x v="4"/>
    <n v="310"/>
    <n v="65"/>
    <x v="39"/>
    <m/>
    <m/>
    <n v="0"/>
    <n v="20150"/>
  </r>
  <r>
    <d v="2017-04-22T00:00:00"/>
    <x v="2"/>
    <s v="ООО Четвертый"/>
    <x v="1"/>
    <n v="231"/>
    <n v="32"/>
    <x v="40"/>
    <m/>
    <m/>
    <n v="0"/>
    <n v="7392"/>
  </r>
  <r>
    <d v="2017-04-24T00:00:00"/>
    <x v="0"/>
    <s v="ООО Второй"/>
    <x v="1"/>
    <n v="80"/>
    <n v="32"/>
    <x v="22"/>
    <m/>
    <m/>
    <n v="0"/>
    <n v="2560"/>
  </r>
  <r>
    <d v="2017-04-24T00:00:00"/>
    <x v="4"/>
    <s v="ООО Первый"/>
    <x v="1"/>
    <n v="60"/>
    <n v="32"/>
    <x v="24"/>
    <m/>
    <m/>
    <n v="0"/>
    <n v="1920"/>
  </r>
  <r>
    <d v="2017-05-17T00:00:00"/>
    <x v="2"/>
    <s v="ООО Первый"/>
    <x v="1"/>
    <n v="130"/>
    <n v="32"/>
    <x v="41"/>
    <d v="2017-05-20T00:00:00"/>
    <n v="30"/>
    <n v="960"/>
    <n v="3200"/>
  </r>
  <r>
    <d v="2017-05-25T00:00:00"/>
    <x v="2"/>
    <s v="ООО Первый"/>
    <x v="3"/>
    <n v="56"/>
    <n v="25"/>
    <x v="42"/>
    <m/>
    <m/>
    <n v="0"/>
    <n v="1400"/>
  </r>
  <r>
    <d v="2017-05-25T00:00:00"/>
    <x v="4"/>
    <s v="ООО Четвертый"/>
    <x v="4"/>
    <n v="120"/>
    <n v="65"/>
    <x v="43"/>
    <d v="2017-06-01T00:00:00"/>
    <n v="34"/>
    <n v="2210"/>
    <n v="5590"/>
  </r>
  <r>
    <d v="2017-05-26T00:00:00"/>
    <x v="4"/>
    <s v="ООО Четвертый"/>
    <x v="1"/>
    <n v="100"/>
    <n v="32"/>
    <x v="7"/>
    <m/>
    <m/>
    <n v="0"/>
    <n v="3200"/>
  </r>
  <r>
    <d v="2017-05-26T00:00:00"/>
    <x v="2"/>
    <s v="ООО Второй"/>
    <x v="3"/>
    <n v="60"/>
    <n v="25"/>
    <x v="44"/>
    <m/>
    <m/>
    <n v="0"/>
    <n v="1500"/>
  </r>
  <r>
    <d v="2017-05-27T00:00:00"/>
    <x v="2"/>
    <s v="ООО Второй"/>
    <x v="1"/>
    <n v="200"/>
    <n v="32"/>
    <x v="45"/>
    <m/>
    <m/>
    <n v="0"/>
    <n v="6400"/>
  </r>
  <r>
    <d v="2017-06-06T00:00:00"/>
    <x v="1"/>
    <s v="ООО Второй"/>
    <x v="6"/>
    <n v="210"/>
    <n v="87"/>
    <x v="46"/>
    <d v="2017-06-18T00:00:00"/>
    <n v="50"/>
    <n v="4350"/>
    <n v="13920"/>
  </r>
  <r>
    <d v="2017-06-08T00:00:00"/>
    <x v="2"/>
    <s v="ООО Первый"/>
    <x v="4"/>
    <n v="120"/>
    <n v="65"/>
    <x v="43"/>
    <m/>
    <m/>
    <n v="0"/>
    <n v="7800"/>
  </r>
  <r>
    <d v="2017-06-09T00:00:00"/>
    <x v="4"/>
    <s v="ООО Первый"/>
    <x v="2"/>
    <n v="180"/>
    <n v="136"/>
    <x v="47"/>
    <d v="2017-06-28T00:00:00"/>
    <n v="80"/>
    <n v="10880"/>
    <n v="13600"/>
  </r>
  <r>
    <d v="2017-06-10T00:00:00"/>
    <x v="4"/>
    <s v="ООО Четвертый"/>
    <x v="7"/>
    <n v="12"/>
    <n v="110"/>
    <x v="48"/>
    <m/>
    <m/>
    <n v="0"/>
    <n v="1320"/>
  </r>
  <r>
    <d v="2017-06-13T00:00:00"/>
    <x v="0"/>
    <s v="ООО Второй"/>
    <x v="6"/>
    <n v="160"/>
    <n v="87"/>
    <x v="19"/>
    <m/>
    <m/>
    <n v="0"/>
    <n v="13920"/>
  </r>
  <r>
    <d v="2017-06-12T00:00:00"/>
    <x v="1"/>
    <s v="ООО Второй"/>
    <x v="7"/>
    <n v="41"/>
    <n v="110"/>
    <x v="49"/>
    <m/>
    <m/>
    <n v="0"/>
    <n v="4510"/>
  </r>
  <r>
    <d v="2017-06-13T00:00:00"/>
    <x v="0"/>
    <s v="ООО Второй"/>
    <x v="2"/>
    <n v="20"/>
    <n v="136"/>
    <x v="50"/>
    <m/>
    <m/>
    <n v="0"/>
    <n v="2720"/>
  </r>
  <r>
    <d v="2017-06-15T00:00:00"/>
    <x v="1"/>
    <s v="ООО Первый"/>
    <x v="3"/>
    <n v="100"/>
    <n v="25"/>
    <x v="51"/>
    <d v="2017-07-01T00:00:00"/>
    <n v="12"/>
    <n v="300"/>
    <n v="2200"/>
  </r>
  <r>
    <d v="2017-06-15T00:00:00"/>
    <x v="4"/>
    <s v="ООО Первый"/>
    <x v="1"/>
    <n v="210"/>
    <n v="32"/>
    <x v="52"/>
    <d v="2017-06-26T00:00:00"/>
    <n v="80"/>
    <n v="2560"/>
    <n v="4160"/>
  </r>
  <r>
    <d v="2017-07-15T00:00:00"/>
    <x v="2"/>
    <s v="ООО Первый"/>
    <x v="1"/>
    <n v="100"/>
    <n v="32"/>
    <x v="7"/>
    <m/>
    <m/>
    <n v="0"/>
    <n v="3200"/>
  </r>
  <r>
    <d v="2017-07-16T00:00:00"/>
    <x v="4"/>
    <s v="ООО Четвертый"/>
    <x v="5"/>
    <n v="40"/>
    <n v="54"/>
    <x v="53"/>
    <m/>
    <m/>
    <n v="0"/>
    <n v="2160"/>
  </r>
  <r>
    <d v="2017-07-17T00:00:00"/>
    <x v="2"/>
    <s v="ООО Второй"/>
    <x v="6"/>
    <n v="60"/>
    <n v="87"/>
    <x v="54"/>
    <m/>
    <m/>
    <n v="0"/>
    <n v="5220"/>
  </r>
  <r>
    <d v="2017-07-18T00:00:00"/>
    <x v="0"/>
    <s v="ООО Второй"/>
    <x v="7"/>
    <n v="90"/>
    <n v="110"/>
    <x v="36"/>
    <d v="2017-07-20T00:00:00"/>
    <n v="10"/>
    <n v="1100"/>
    <n v="8800"/>
  </r>
  <r>
    <d v="2017-07-19T00:00:00"/>
    <x v="1"/>
    <s v="ООО Второй"/>
    <x v="2"/>
    <n v="100"/>
    <n v="136"/>
    <x v="55"/>
    <m/>
    <m/>
    <n v="0"/>
    <n v="13600"/>
  </r>
  <r>
    <d v="2017-07-20T00:00:00"/>
    <x v="0"/>
    <s v="ООО Первый"/>
    <x v="0"/>
    <n v="80"/>
    <n v="45"/>
    <x v="56"/>
    <m/>
    <m/>
    <n v="0"/>
    <n v="3600"/>
  </r>
  <r>
    <d v="2017-07-21T00:00:00"/>
    <x v="1"/>
    <s v="ООО Первый"/>
    <x v="3"/>
    <n v="90"/>
    <n v="25"/>
    <x v="57"/>
    <m/>
    <m/>
    <n v="0"/>
    <n v="2250"/>
  </r>
  <r>
    <d v="2017-07-22T00:00:00"/>
    <x v="4"/>
    <s v="ООО Первый"/>
    <x v="1"/>
    <n v="56"/>
    <n v="32"/>
    <x v="58"/>
    <m/>
    <m/>
    <n v="0"/>
    <n v="1792"/>
  </r>
  <r>
    <d v="2017-07-23T00:00:00"/>
    <x v="2"/>
    <s v="ООО Четвертый"/>
    <x v="0"/>
    <n v="120"/>
    <n v="45"/>
    <x v="0"/>
    <d v="2017-07-27T00:00:00"/>
    <n v="40"/>
    <n v="1800"/>
    <n v="3600"/>
  </r>
  <r>
    <d v="2017-07-24T00:00:00"/>
    <x v="4"/>
    <s v="ООО Второй"/>
    <x v="5"/>
    <n v="80"/>
    <n v="54"/>
    <x v="59"/>
    <m/>
    <m/>
    <n v="0"/>
    <n v="4320"/>
  </r>
  <r>
    <d v="2017-07-24T00:00:00"/>
    <x v="4"/>
    <s v="ООО Второй"/>
    <x v="5"/>
    <n v="80"/>
    <n v="54"/>
    <x v="59"/>
    <m/>
    <m/>
    <n v="0"/>
    <n v="4320"/>
  </r>
  <r>
    <d v="2017-07-25T00:00:00"/>
    <x v="2"/>
    <s v="ООО Второй"/>
    <x v="4"/>
    <n v="40"/>
    <n v="65"/>
    <x v="60"/>
    <m/>
    <m/>
    <n v="0"/>
    <n v="2600"/>
  </r>
  <r>
    <d v="2017-07-25T00:00:00"/>
    <x v="2"/>
    <s v="ООО Второй"/>
    <x v="4"/>
    <n v="40"/>
    <n v="65"/>
    <x v="60"/>
    <m/>
    <m/>
    <n v="0"/>
    <n v="2600"/>
  </r>
  <r>
    <d v="2017-07-26T00:00:00"/>
    <x v="0"/>
    <s v="ООО Второй"/>
    <x v="6"/>
    <n v="70"/>
    <n v="87"/>
    <x v="61"/>
    <d v="2017-08-01T00:00:00"/>
    <n v="10"/>
    <n v="870"/>
    <n v="5220"/>
  </r>
  <r>
    <d v="2017-07-26T00:00:00"/>
    <x v="0"/>
    <s v="ООО Второй"/>
    <x v="6"/>
    <n v="70"/>
    <n v="87"/>
    <x v="61"/>
    <m/>
    <m/>
    <n v="0"/>
    <n v="6090"/>
  </r>
  <r>
    <d v="2017-07-27T00:00:00"/>
    <x v="1"/>
    <s v="ООО Первый"/>
    <x v="7"/>
    <n v="170"/>
    <n v="110"/>
    <x v="62"/>
    <d v="2014-07-30T00:00:00"/>
    <n v="40"/>
    <n v="4400"/>
    <n v="14300"/>
  </r>
  <r>
    <d v="2017-07-27T00:00:00"/>
    <x v="1"/>
    <s v="ООО Первый"/>
    <x v="7"/>
    <n v="170"/>
    <n v="110"/>
    <x v="62"/>
    <m/>
    <m/>
    <n v="0"/>
    <n v="18700"/>
  </r>
  <r>
    <d v="2017-07-28T00:00:00"/>
    <x v="0"/>
    <s v="ООО Первый"/>
    <x v="2"/>
    <n v="49"/>
    <n v="136"/>
    <x v="63"/>
    <m/>
    <m/>
    <n v="0"/>
    <n v="6664"/>
  </r>
  <r>
    <d v="2017-07-29T00:00:00"/>
    <x v="3"/>
    <s v="ООО Первый"/>
    <x v="3"/>
    <n v="120"/>
    <n v="25"/>
    <x v="64"/>
    <m/>
    <m/>
    <n v="0"/>
    <n v="3000"/>
  </r>
  <r>
    <d v="2017-08-09T00:00:00"/>
    <x v="2"/>
    <s v="ООО Четвертый"/>
    <x v="1"/>
    <n v="100"/>
    <n v="32"/>
    <x v="7"/>
    <m/>
    <m/>
    <n v="0"/>
    <n v="3200"/>
  </r>
  <r>
    <d v="2017-08-10T00:00:00"/>
    <x v="4"/>
    <s v="ООО Второй"/>
    <x v="0"/>
    <n v="50"/>
    <n v="45"/>
    <x v="57"/>
    <d v="2017-08-12T00:00:00"/>
    <n v="10"/>
    <n v="450"/>
    <n v="1800"/>
  </r>
  <r>
    <d v="2017-08-11T00:00:00"/>
    <x v="2"/>
    <s v="ООО Первый"/>
    <x v="5"/>
    <n v="100"/>
    <n v="54"/>
    <x v="0"/>
    <m/>
    <m/>
    <n v="0"/>
    <n v="5400"/>
  </r>
  <r>
    <d v="2017-08-12T00:00:00"/>
    <x v="0"/>
    <s v="ООО Первый"/>
    <x v="4"/>
    <n v="180"/>
    <n v="65"/>
    <x v="65"/>
    <m/>
    <m/>
    <n v="0"/>
    <n v="11700"/>
  </r>
  <r>
    <d v="2017-08-13T00:00:00"/>
    <x v="1"/>
    <s v="ООО Четвертый"/>
    <x v="6"/>
    <n v="170"/>
    <n v="87"/>
    <x v="66"/>
    <m/>
    <m/>
    <n v="0"/>
    <n v="14790"/>
  </r>
  <r>
    <d v="2017-08-14T00:00:00"/>
    <x v="0"/>
    <s v="ООО Второй"/>
    <x v="7"/>
    <n v="80"/>
    <n v="110"/>
    <x v="32"/>
    <m/>
    <m/>
    <n v="0"/>
    <n v="8800"/>
  </r>
  <r>
    <d v="2017-08-14T00:00:00"/>
    <x v="0"/>
    <s v="ООО Второй"/>
    <x v="7"/>
    <n v="80"/>
    <n v="110"/>
    <x v="32"/>
    <d v="2017-08-20T00:00:00"/>
    <n v="20"/>
    <n v="2200"/>
    <n v="6600"/>
  </r>
  <r>
    <d v="2017-08-15T00:00:00"/>
    <x v="3"/>
    <s v="ООО Второй"/>
    <x v="2"/>
    <n v="60"/>
    <n v="136"/>
    <x v="67"/>
    <m/>
    <m/>
    <n v="0"/>
    <n v="8160"/>
  </r>
  <r>
    <d v="2017-08-15T00:00:00"/>
    <x v="3"/>
    <s v="ООО Второй"/>
    <x v="7"/>
    <n v="60"/>
    <n v="110"/>
    <x v="68"/>
    <m/>
    <m/>
    <n v="0"/>
    <n v="6600"/>
  </r>
  <r>
    <d v="2017-08-16T00:00:00"/>
    <x v="2"/>
    <s v="ООО Второй"/>
    <x v="3"/>
    <n v="130"/>
    <n v="25"/>
    <x v="69"/>
    <d v="2017-08-20T00:00:00"/>
    <n v="40"/>
    <n v="1000"/>
    <n v="2250"/>
  </r>
  <r>
    <d v="2017-08-16T00:00:00"/>
    <x v="2"/>
    <s v="ООО Второй"/>
    <x v="1"/>
    <n v="130"/>
    <n v="32"/>
    <x v="41"/>
    <m/>
    <m/>
    <n v="0"/>
    <n v="4160"/>
  </r>
  <r>
    <d v="2017-08-17T00:00:00"/>
    <x v="0"/>
    <s v="ООО Четвертый"/>
    <x v="1"/>
    <n v="56"/>
    <n v="32"/>
    <x v="58"/>
    <m/>
    <m/>
    <n v="0"/>
    <n v="1792"/>
  </r>
  <r>
    <d v="2017-08-17T00:00:00"/>
    <x v="3"/>
    <s v="ООО Четвертый"/>
    <x v="6"/>
    <n v="56"/>
    <n v="87"/>
    <x v="70"/>
    <m/>
    <m/>
    <n v="0"/>
    <n v="4872"/>
  </r>
  <r>
    <d v="2017-08-18T00:00:00"/>
    <x v="2"/>
    <s v="ООО Четвертый"/>
    <x v="0"/>
    <n v="135"/>
    <n v="45"/>
    <x v="71"/>
    <d v="2017-08-22T00:00:00"/>
    <n v="34"/>
    <n v="1530"/>
    <n v="4545"/>
  </r>
  <r>
    <d v="2017-08-18T00:00:00"/>
    <x v="4"/>
    <s v="ООО Четвертый"/>
    <x v="0"/>
    <n v="135"/>
    <n v="45"/>
    <x v="71"/>
    <m/>
    <m/>
    <n v="0"/>
    <n v="6075"/>
  </r>
  <r>
    <d v="2017-08-19T00:00:00"/>
    <x v="2"/>
    <s v="ООО Второй"/>
    <x v="5"/>
    <n v="80"/>
    <n v="54"/>
    <x v="59"/>
    <m/>
    <m/>
    <n v="0"/>
    <n v="4320"/>
  </r>
  <r>
    <d v="2017-08-19T00:00:00"/>
    <x v="0"/>
    <s v="ООО Второй"/>
    <x v="2"/>
    <n v="80"/>
    <n v="136"/>
    <x v="72"/>
    <m/>
    <m/>
    <n v="0"/>
    <n v="10880"/>
  </r>
  <r>
    <d v="2017-08-20T00:00:00"/>
    <x v="1"/>
    <s v="ООО Первый"/>
    <x v="4"/>
    <n v="80"/>
    <n v="65"/>
    <x v="73"/>
    <m/>
    <m/>
    <n v="0"/>
    <n v="5200"/>
  </r>
  <r>
    <d v="2017-08-20T00:00:00"/>
    <x v="1"/>
    <s v="ООО Первый"/>
    <x v="1"/>
    <n v="80"/>
    <n v="32"/>
    <x v="22"/>
    <m/>
    <m/>
    <n v="0"/>
    <n v="2560"/>
  </r>
  <r>
    <d v="2017-08-21T00:00:00"/>
    <x v="0"/>
    <s v="ООО Первый"/>
    <x v="6"/>
    <n v="150"/>
    <n v="87"/>
    <x v="74"/>
    <m/>
    <m/>
    <n v="0"/>
    <n v="13050"/>
  </r>
  <r>
    <d v="2017-08-21T00:00:00"/>
    <x v="0"/>
    <s v="ООО Первый"/>
    <x v="7"/>
    <n v="150"/>
    <n v="110"/>
    <x v="75"/>
    <d v="2017-08-25T00:00:00"/>
    <n v="45"/>
    <n v="4950"/>
    <n v="11550"/>
  </r>
  <r>
    <d v="2017-08-22T00:00:00"/>
    <x v="3"/>
    <s v="ООО Четвертый"/>
    <x v="7"/>
    <n v="135"/>
    <n v="110"/>
    <x v="76"/>
    <d v="2017-08-24T00:00:00"/>
    <n v="20"/>
    <n v="2200"/>
    <n v="12650"/>
  </r>
  <r>
    <d v="2017-08-22T00:00:00"/>
    <x v="3"/>
    <s v="ООО Четвертый"/>
    <x v="3"/>
    <n v="135"/>
    <n v="25"/>
    <x v="31"/>
    <m/>
    <m/>
    <n v="0"/>
    <n v="3375"/>
  </r>
  <r>
    <d v="2017-08-23T00:00:00"/>
    <x v="2"/>
    <s v="ООО Второй"/>
    <x v="2"/>
    <n v="80"/>
    <n v="136"/>
    <x v="72"/>
    <m/>
    <m/>
    <n v="0"/>
    <n v="10880"/>
  </r>
  <r>
    <d v="2017-08-23T00:00:00"/>
    <x v="3"/>
    <s v="ООО Второй"/>
    <x v="7"/>
    <n v="80"/>
    <n v="110"/>
    <x v="32"/>
    <d v="2017-08-25T00:00:00"/>
    <n v="20"/>
    <n v="2200"/>
    <n v="6600"/>
  </r>
  <r>
    <d v="2018-09-03T00:00:00"/>
    <x v="4"/>
    <s v="ООО Первый"/>
    <x v="3"/>
    <n v="80"/>
    <n v="25"/>
    <x v="11"/>
    <m/>
    <m/>
    <n v="0"/>
    <n v="2000"/>
  </r>
  <r>
    <d v="2018-09-03T00:00:00"/>
    <x v="4"/>
    <s v="ООО Первый"/>
    <x v="4"/>
    <n v="80"/>
    <n v="65"/>
    <x v="73"/>
    <m/>
    <m/>
    <n v="0"/>
    <n v="5200"/>
  </r>
  <r>
    <d v="2018-09-04T00:00:00"/>
    <x v="0"/>
    <s v="ООО Второй"/>
    <x v="7"/>
    <n v="90"/>
    <n v="110"/>
    <x v="36"/>
    <m/>
    <m/>
    <n v="0"/>
    <n v="9900"/>
  </r>
  <r>
    <d v="2018-09-04T00:00:00"/>
    <x v="0"/>
    <s v="ООО Второй"/>
    <x v="2"/>
    <n v="80"/>
    <n v="136"/>
    <x v="72"/>
    <m/>
    <m/>
    <n v="0"/>
    <n v="10880"/>
  </r>
  <r>
    <d v="2018-09-05T00:00:00"/>
    <x v="3"/>
    <s v="ООО Второй"/>
    <x v="2"/>
    <n v="160"/>
    <n v="136"/>
    <x v="77"/>
    <d v="2017-09-08T00:00:00"/>
    <n v="30"/>
    <n v="4080"/>
    <n v="17680"/>
  </r>
  <r>
    <d v="2018-09-05T00:00:00"/>
    <x v="2"/>
    <s v="ООО Второй"/>
    <x v="5"/>
    <n v="110"/>
    <n v="54"/>
    <x v="78"/>
    <m/>
    <m/>
    <n v="0"/>
    <n v="5940"/>
  </r>
  <r>
    <d v="2018-09-06T00:00:00"/>
    <x v="2"/>
    <s v="ООО Четвертый"/>
    <x v="3"/>
    <n v="230"/>
    <n v="25"/>
    <x v="79"/>
    <m/>
    <m/>
    <n v="0"/>
    <n v="5750"/>
  </r>
  <r>
    <d v="2018-09-06T00:00:00"/>
    <x v="2"/>
    <s v="ООО Четвертый"/>
    <x v="0"/>
    <n v="230"/>
    <n v="45"/>
    <x v="80"/>
    <d v="2017-09-11T00:00:00"/>
    <n v="30"/>
    <n v="1350"/>
    <n v="9000"/>
  </r>
  <r>
    <d v="2018-09-07T00:00:00"/>
    <x v="4"/>
    <s v="ООО Четвертый"/>
    <x v="1"/>
    <n v="60"/>
    <n v="32"/>
    <x v="24"/>
    <m/>
    <m/>
    <n v="0"/>
    <n v="1920"/>
  </r>
  <r>
    <d v="2018-09-07T00:00:00"/>
    <x v="4"/>
    <s v="ООО Четвертый"/>
    <x v="2"/>
    <n v="25"/>
    <n v="136"/>
    <x v="81"/>
    <m/>
    <m/>
    <n v="0"/>
    <n v="3400"/>
  </r>
  <r>
    <d v="2018-09-10T00:00:00"/>
    <x v="2"/>
    <s v="ООО Второй"/>
    <x v="0"/>
    <n v="170"/>
    <n v="45"/>
    <x v="82"/>
    <m/>
    <m/>
    <n v="0"/>
    <n v="7650"/>
  </r>
  <r>
    <d v="2018-09-10T00:00:00"/>
    <x v="2"/>
    <s v="ООО Второй"/>
    <x v="3"/>
    <n v="170"/>
    <n v="25"/>
    <x v="83"/>
    <m/>
    <m/>
    <n v="0"/>
    <n v="4250"/>
  </r>
  <r>
    <d v="2018-09-11T00:00:00"/>
    <x v="2"/>
    <s v="ООО Первый"/>
    <x v="5"/>
    <n v="56"/>
    <n v="54"/>
    <x v="84"/>
    <m/>
    <m/>
    <n v="0"/>
    <n v="3024"/>
  </r>
  <r>
    <d v="2018-09-11T00:00:00"/>
    <x v="0"/>
    <s v="ООО Первый"/>
    <x v="5"/>
    <n v="56"/>
    <n v="54"/>
    <x v="84"/>
    <d v="2017-09-15T00:00:00"/>
    <n v="21"/>
    <n v="1134"/>
    <n v="1890"/>
  </r>
  <r>
    <d v="2018-09-12T00:00:00"/>
    <x v="1"/>
    <s v="ООО Первый"/>
    <x v="4"/>
    <n v="90"/>
    <n v="65"/>
    <x v="85"/>
    <m/>
    <m/>
    <n v="0"/>
    <n v="5850"/>
  </r>
  <r>
    <d v="2018-09-12T00:00:00"/>
    <x v="1"/>
    <s v="ООО Первый"/>
    <x v="5"/>
    <n v="90"/>
    <n v="54"/>
    <x v="13"/>
    <m/>
    <m/>
    <n v="0"/>
    <n v="4860"/>
  </r>
  <r>
    <d v="2018-09-13T00:00:00"/>
    <x v="3"/>
    <s v="ООО Четвертый"/>
    <x v="6"/>
    <n v="70"/>
    <n v="87"/>
    <x v="61"/>
    <m/>
    <m/>
    <n v="0"/>
    <n v="6090"/>
  </r>
  <r>
    <d v="2018-09-13T00:00:00"/>
    <x v="0"/>
    <s v="ООО Четвертый"/>
    <x v="6"/>
    <n v="70"/>
    <n v="87"/>
    <x v="61"/>
    <m/>
    <m/>
    <n v="0"/>
    <n v="6090"/>
  </r>
  <r>
    <d v="2018-09-14T00:00:00"/>
    <x v="2"/>
    <s v="ООО Второй"/>
    <x v="7"/>
    <n v="50"/>
    <n v="110"/>
    <x v="86"/>
    <m/>
    <m/>
    <n v="0"/>
    <n v="5500"/>
  </r>
  <r>
    <d v="2018-09-14T00:00:00"/>
    <x v="3"/>
    <s v="ООО Второй"/>
    <x v="7"/>
    <n v="50"/>
    <n v="110"/>
    <x v="86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1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</pivotField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3" cacheId="1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J10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Таблица1" displayName="Таблица1" ref="A1:K131" totalsRowShown="0" headerRowDxfId="32" dataDxfId="31" tableBorderDxfId="30">
  <autoFilter ref="A1:K131"/>
  <tableColumns count="11">
    <tableColumn id="1" name="Дата" dataDxfId="29"/>
    <tableColumn id="2" name="ФИО менеджера" dataDxfId="28"/>
    <tableColumn id="3" name="Наименование клиента" dataDxfId="27"/>
    <tableColumn id="4" name="Наименование Товара" dataDxfId="26"/>
    <tableColumn id="5" name="Количество" dataDxfId="25"/>
    <tableColumn id="7" name="Цена" dataDxfId="8">
      <calculatedColumnFormula>VLOOKUP(Таблица1[[#This Row],[Наименование Товара]],Товары_цена[],3,0)</calculatedColumnFormula>
    </tableColumn>
    <tableColumn id="6" name="Стоимость" dataDxfId="7" dataCellStyle="Денежный">
      <calculatedColumnFormula>Таблица1[[#This Row],[Количество]]*Таблица1[[#This Row],[Цена]]</calculatedColumnFormula>
    </tableColumn>
    <tableColumn id="8" name="Дата возрата по рекламации" dataDxfId="24"/>
    <tableColumn id="9" name="Количество к возврату" dataDxfId="23"/>
    <tableColumn id="10" name="Стоимость возврата" dataDxfId="6">
      <calculatedColumnFormula>Таблица1[[#This Row],[Цена]]*Таблица1[[#This Row],[Количество к возврату]]</calculatedColumnFormula>
    </tableColumn>
    <tableColumn id="11" name="Сумма сделки" dataDxfId="5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овары_цена" displayName="Товары_цена" ref="A1:C10" totalsRowShown="0" headerRowDxfId="22" tableBorderDxfId="21">
  <autoFilter ref="A1:C10"/>
  <tableColumns count="3">
    <tableColumn id="1" name="Наименование Товара" dataDxfId="20"/>
    <tableColumn id="2" name="Товарная группа"/>
    <tableColumn id="3" name="Цена товара (фикс)" dataDxfId="19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Цены_таблица" displayName="Цены_таблица" ref="H1:O9" totalsRowShown="0" headerRowDxfId="18" dataDxfId="17" dataCellStyle="Денежный">
  <autoFilter ref="H1:O9"/>
  <tableColumns count="8">
    <tableColumn id="1" name="Наименование Товара" dataDxfId="16"/>
    <tableColumn id="2" name="01.01.2017" dataDxfId="15" dataCellStyle="Денежный"/>
    <tableColumn id="3" name="01.03.2017" dataDxfId="14" dataCellStyle="Денежный"/>
    <tableColumn id="4" name="01.05.2017" dataDxfId="13" dataCellStyle="Денежный"/>
    <tableColumn id="5" name="01.07.2017" dataDxfId="12" dataCellStyle="Денежный"/>
    <tableColumn id="6" name="01.11.2017" dataDxfId="11" dataCellStyle="Денежный"/>
    <tableColumn id="7" name="Среднее" dataDxfId="10" dataCellStyle="Денежный">
      <calculatedColumnFormula>AVERAGE(Цены_таблица[[#This Row],[01.01.2017]:[01.11.2017]])</calculatedColumnFormula>
    </tableColumn>
    <tableColumn id="8" name="График" dataDxfId="9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>
      <pane ySplit="1" topLeftCell="A98" activePane="bottomLeft" state="frozen"/>
      <selection pane="bottomLeft" activeCell="F99" sqref="F99"/>
    </sheetView>
  </sheetViews>
  <sheetFormatPr defaultColWidth="8.85546875" defaultRowHeight="15" x14ac:dyDescent="0.25"/>
  <cols>
    <col min="1" max="1" width="10.140625" bestFit="1" customWidth="1"/>
    <col min="2" max="2" width="27.42578125" bestFit="1" customWidth="1"/>
    <col min="3" max="3" width="24.85546875" customWidth="1"/>
    <col min="4" max="4" width="23.7109375" customWidth="1"/>
    <col min="5" max="6" width="13.7109375" customWidth="1"/>
    <col min="7" max="7" width="16.7109375" customWidth="1"/>
    <col min="8" max="8" width="19.7109375" customWidth="1"/>
    <col min="9" max="9" width="16.7109375" customWidth="1"/>
    <col min="10" max="10" width="13.140625" customWidth="1"/>
  </cols>
  <sheetData>
    <row r="1" spans="1:11" s="1" customFormat="1" ht="29.25" customHeight="1" x14ac:dyDescent="0.25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30" t="s">
        <v>72</v>
      </c>
      <c r="I1" s="30" t="s">
        <v>73</v>
      </c>
      <c r="J1" s="1" t="s">
        <v>74</v>
      </c>
      <c r="K1" s="1" t="s">
        <v>95</v>
      </c>
    </row>
    <row r="2" spans="1:11" x14ac:dyDescent="0.25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Товара]],Товары_цена[],3,0)</f>
        <v>45</v>
      </c>
      <c r="G2" s="33">
        <f>Таблица1[[#This Row],[Количество]]*Таблица1[[#This Row],[Цена]]</f>
        <v>5400</v>
      </c>
      <c r="H2" s="34">
        <v>42751</v>
      </c>
      <c r="I2" s="35">
        <v>20</v>
      </c>
      <c r="J2" s="35">
        <f>Таблица1[[#This Row],[Цена]]*Таблица1[[#This Row],[Количество к возврату]]</f>
        <v>900</v>
      </c>
      <c r="K2" s="9">
        <f>Таблица1[[#This Row],[Стоимость]]-Таблица1[[#This Row],[Стоимость возврата]]</f>
        <v>4500</v>
      </c>
    </row>
    <row r="3" spans="1:11" x14ac:dyDescent="0.25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Товара]],Товары_цена[],3,0)</f>
        <v>32</v>
      </c>
      <c r="G3" s="33">
        <f>Таблица1[[#This Row],[Количество]]*Таблица1[[#This Row],[Цена]]</f>
        <v>3520</v>
      </c>
      <c r="H3" s="32"/>
      <c r="I3" s="32"/>
      <c r="J3" s="32">
        <f>Таблица1[[#This Row],[Цена]]*Таблица1[[#This Row],[Количество к возврату]]</f>
        <v>0</v>
      </c>
      <c r="K3" s="9">
        <f>Таблица1[[#This Row],[Стоимость]]-Таблица1[[#This Row],[Стоимость возврата]]</f>
        <v>3520</v>
      </c>
    </row>
    <row r="4" spans="1:11" x14ac:dyDescent="0.25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Товара]],Товары_цена[],3,0)</f>
        <v>136</v>
      </c>
      <c r="G4" s="33">
        <f>Таблица1[[#This Row],[Количество]]*Таблица1[[#This Row],[Цена]]</f>
        <v>14960</v>
      </c>
      <c r="H4" s="32"/>
      <c r="I4" s="32"/>
      <c r="J4" s="32">
        <f>Таблица1[[#This Row],[Цена]]*Таблица1[[#This Row],[Количество к возврату]]</f>
        <v>0</v>
      </c>
      <c r="K4" s="9">
        <f>Таблица1[[#This Row],[Стоимость]]-Таблица1[[#This Row],[Стоимость возврата]]</f>
        <v>14960</v>
      </c>
    </row>
    <row r="5" spans="1:11" x14ac:dyDescent="0.25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Товара]],Товары_цена[],3,0)</f>
        <v>25</v>
      </c>
      <c r="G5" s="33">
        <f>Таблица1[[#This Row],[Количество]]*Таблица1[[#This Row],[Цена]]</f>
        <v>1750</v>
      </c>
      <c r="H5" s="32"/>
      <c r="I5" s="32"/>
      <c r="J5" s="32">
        <f>Таблица1[[#This Row],[Цена]]*Таблица1[[#This Row],[Количество к возврату]]</f>
        <v>0</v>
      </c>
      <c r="K5" s="9">
        <f>Таблица1[[#This Row],[Стоимость]]-Таблица1[[#This Row],[Стоимость возврата]]</f>
        <v>1750</v>
      </c>
    </row>
    <row r="6" spans="1:11" x14ac:dyDescent="0.25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Товара]],Товары_цена[],3,0)</f>
        <v>25</v>
      </c>
      <c r="G6" s="33">
        <f>Таблица1[[#This Row],[Количество]]*Таблица1[[#This Row],[Цена]]</f>
        <v>1950</v>
      </c>
      <c r="H6" s="32"/>
      <c r="I6" s="32"/>
      <c r="J6" s="32">
        <f>Таблица1[[#This Row],[Цена]]*Таблица1[[#This Row],[Количество к возврату]]</f>
        <v>0</v>
      </c>
      <c r="K6" s="9">
        <f>Таблица1[[#This Row],[Стоимость]]-Таблица1[[#This Row],[Стоимость возврата]]</f>
        <v>1950</v>
      </c>
    </row>
    <row r="7" spans="1:11" x14ac:dyDescent="0.25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Товара]],Товары_цена[],3,0)</f>
        <v>136</v>
      </c>
      <c r="G7" s="33">
        <f>Таблица1[[#This Row],[Количество]]*Таблица1[[#This Row],[Цена]]</f>
        <v>16320</v>
      </c>
      <c r="H7" s="31">
        <v>42765</v>
      </c>
      <c r="I7" s="32">
        <v>80</v>
      </c>
      <c r="J7" s="32">
        <f>Таблица1[[#This Row],[Цена]]*Таблица1[[#This Row],[Количество к возврату]]</f>
        <v>10880</v>
      </c>
      <c r="K7" s="9">
        <f>Таблица1[[#This Row],[Стоимость]]-Таблица1[[#This Row],[Стоимость возврата]]</f>
        <v>5440</v>
      </c>
    </row>
    <row r="8" spans="1:11" x14ac:dyDescent="0.25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Товара]],Товары_цена[],3,0)</f>
        <v>65</v>
      </c>
      <c r="G8" s="33">
        <f>Таблица1[[#This Row],[Количество]]*Таблица1[[#This Row],[Цена]]</f>
        <v>14950</v>
      </c>
      <c r="H8" s="32"/>
      <c r="I8" s="32"/>
      <c r="J8" s="32">
        <f>Таблица1[[#This Row],[Цена]]*Таблица1[[#This Row],[Количество к возврату]]</f>
        <v>0</v>
      </c>
      <c r="K8" s="9">
        <f>Таблица1[[#This Row],[Стоимость]]-Таблица1[[#This Row],[Стоимость возврата]]</f>
        <v>14950</v>
      </c>
    </row>
    <row r="9" spans="1:11" x14ac:dyDescent="0.25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Товара]],Товары_цена[],3,0)</f>
        <v>32</v>
      </c>
      <c r="G9" s="33">
        <f>Таблица1[[#This Row],[Количество]]*Таблица1[[#This Row],[Цена]]</f>
        <v>3200</v>
      </c>
      <c r="H9" s="32"/>
      <c r="I9" s="32"/>
      <c r="J9" s="32">
        <f>Таблица1[[#This Row],[Цена]]*Таблица1[[#This Row],[Количество к возврату]]</f>
        <v>0</v>
      </c>
      <c r="K9" s="9">
        <f>Таблица1[[#This Row],[Стоимость]]-Таблица1[[#This Row],[Стоимость возврата]]</f>
        <v>3200</v>
      </c>
    </row>
    <row r="10" spans="1:11" x14ac:dyDescent="0.25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Товара]],Товары_цена[],3,0)</f>
        <v>54</v>
      </c>
      <c r="G10" s="33">
        <f>Таблица1[[#This Row],[Количество]]*Таблица1[[#This Row],[Цена]]</f>
        <v>6966</v>
      </c>
      <c r="H10" s="32"/>
      <c r="I10" s="32"/>
      <c r="J10" s="32">
        <f>Таблица1[[#This Row],[Цена]]*Таблица1[[#This Row],[Количество к возврату]]</f>
        <v>0</v>
      </c>
      <c r="K10" s="9">
        <f>Таблица1[[#This Row],[Стоимость]]-Таблица1[[#This Row],[Стоимость возврата]]</f>
        <v>6966</v>
      </c>
    </row>
    <row r="11" spans="1:11" x14ac:dyDescent="0.25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Товара]],Товары_цена[],3,0)</f>
        <v>87</v>
      </c>
      <c r="G11" s="33">
        <f>Таблица1[[#This Row],[Количество]]*Таблица1[[#This Row],[Цена]]</f>
        <v>26100</v>
      </c>
      <c r="H11" s="32"/>
      <c r="I11" s="32"/>
      <c r="J11" s="32">
        <f>Таблица1[[#This Row],[Цена]]*Таблица1[[#This Row],[Количество к возврату]]</f>
        <v>0</v>
      </c>
      <c r="K11" s="9">
        <f>Таблица1[[#This Row],[Стоимость]]-Таблица1[[#This Row],[Стоимость возврата]]</f>
        <v>26100</v>
      </c>
    </row>
    <row r="12" spans="1:11" x14ac:dyDescent="0.25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Товара]],Товары_цена[],3,0)</f>
        <v>110</v>
      </c>
      <c r="G12" s="33">
        <f>Таблица1[[#This Row],[Количество]]*Таблица1[[#This Row],[Цена]]</f>
        <v>55000</v>
      </c>
      <c r="H12" s="32"/>
      <c r="I12" s="32"/>
      <c r="J12" s="32">
        <f>Таблица1[[#This Row],[Цена]]*Таблица1[[#This Row],[Количество к возврату]]</f>
        <v>0</v>
      </c>
      <c r="K12" s="9">
        <f>Таблица1[[#This Row],[Стоимость]]-Таблица1[[#This Row],[Стоимость возврата]]</f>
        <v>55000</v>
      </c>
    </row>
    <row r="13" spans="1:11" x14ac:dyDescent="0.25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Товара]],Товары_цена[],3,0)</f>
        <v>136</v>
      </c>
      <c r="G13" s="33">
        <f>Таблица1[[#This Row],[Количество]]*Таблица1[[#This Row],[Цена]]</f>
        <v>14960</v>
      </c>
      <c r="H13" s="31">
        <v>42786</v>
      </c>
      <c r="I13" s="32">
        <v>50</v>
      </c>
      <c r="J13" s="32">
        <f>Таблица1[[#This Row],[Цена]]*Таблица1[[#This Row],[Количество к возврату]]</f>
        <v>6800</v>
      </c>
      <c r="K13" s="9">
        <f>Таблица1[[#This Row],[Стоимость]]-Таблица1[[#This Row],[Стоимость возврата]]</f>
        <v>8160</v>
      </c>
    </row>
    <row r="14" spans="1:11" x14ac:dyDescent="0.25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Товара]],Товары_цена[],3,0)</f>
        <v>25</v>
      </c>
      <c r="G14" s="33">
        <f>Таблица1[[#This Row],[Количество]]*Таблица1[[#This Row],[Цена]]</f>
        <v>2000</v>
      </c>
      <c r="H14" s="32"/>
      <c r="I14" s="32"/>
      <c r="J14" s="32">
        <f>Таблица1[[#This Row],[Цена]]*Таблица1[[#This Row],[Количество к возврату]]</f>
        <v>0</v>
      </c>
      <c r="K14" s="9">
        <f>Таблица1[[#This Row],[Стоимость]]-Таблица1[[#This Row],[Стоимость возврата]]</f>
        <v>2000</v>
      </c>
    </row>
    <row r="15" spans="1:11" x14ac:dyDescent="0.25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Товара]],Товары_цена[],3,0)</f>
        <v>32</v>
      </c>
      <c r="G15" s="33">
        <f>Таблица1[[#This Row],[Количество]]*Таблица1[[#This Row],[Цена]]</f>
        <v>4800</v>
      </c>
      <c r="H15" s="31">
        <v>42782</v>
      </c>
      <c r="I15" s="32">
        <v>50</v>
      </c>
      <c r="J15" s="32">
        <f>Таблица1[[#This Row],[Цена]]*Таблица1[[#This Row],[Количество к возврату]]</f>
        <v>1600</v>
      </c>
      <c r="K15" s="9">
        <f>Таблица1[[#This Row],[Стоимость]]-Таблица1[[#This Row],[Стоимость возврата]]</f>
        <v>3200</v>
      </c>
    </row>
    <row r="16" spans="1:11" x14ac:dyDescent="0.25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Товара]],Товары_цена[],3,0)</f>
        <v>54</v>
      </c>
      <c r="G16" s="33">
        <f>Таблица1[[#This Row],[Количество]]*Таблица1[[#This Row],[Цена]]</f>
        <v>4860</v>
      </c>
      <c r="H16" s="32"/>
      <c r="I16" s="32"/>
      <c r="J16" s="32">
        <f>Таблица1[[#This Row],[Цена]]*Таблица1[[#This Row],[Количество к возврату]]</f>
        <v>0</v>
      </c>
      <c r="K16" s="9">
        <f>Таблица1[[#This Row],[Стоимость]]-Таблица1[[#This Row],[Стоимость возврата]]</f>
        <v>4860</v>
      </c>
    </row>
    <row r="17" spans="1:11" x14ac:dyDescent="0.25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Товара]],Товары_цена[],3,0)</f>
        <v>87</v>
      </c>
      <c r="G17" s="33">
        <f>Таблица1[[#This Row],[Количество]]*Таблица1[[#This Row],[Цена]]</f>
        <v>26970</v>
      </c>
      <c r="H17" s="32"/>
      <c r="I17" s="32"/>
      <c r="J17" s="32">
        <f>Таблица1[[#This Row],[Цена]]*Таблица1[[#This Row],[Количество к возврату]]</f>
        <v>0</v>
      </c>
      <c r="K17" s="9">
        <f>Таблица1[[#This Row],[Стоимость]]-Таблица1[[#This Row],[Стоимость возврата]]</f>
        <v>26970</v>
      </c>
    </row>
    <row r="18" spans="1:11" x14ac:dyDescent="0.25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Товара]],Товары_цена[],3,0)</f>
        <v>32</v>
      </c>
      <c r="G18" s="33">
        <f>Таблица1[[#This Row],[Количество]]*Таблица1[[#This Row],[Цена]]</f>
        <v>3200</v>
      </c>
      <c r="H18" s="31">
        <v>42795</v>
      </c>
      <c r="I18" s="32">
        <v>10</v>
      </c>
      <c r="J18" s="32">
        <f>Таблица1[[#This Row],[Цена]]*Таблица1[[#This Row],[Количество к возврату]]</f>
        <v>320</v>
      </c>
      <c r="K18" s="9">
        <f>Таблица1[[#This Row],[Стоимость]]-Таблица1[[#This Row],[Стоимость возврата]]</f>
        <v>2880</v>
      </c>
    </row>
    <row r="19" spans="1:11" x14ac:dyDescent="0.25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Товара]],Товары_цена[],3,0)</f>
        <v>110</v>
      </c>
      <c r="G19" s="33">
        <f>Таблица1[[#This Row],[Количество]]*Таблица1[[#This Row],[Цена]]</f>
        <v>13200</v>
      </c>
      <c r="H19" s="32"/>
      <c r="I19" s="32"/>
      <c r="J19" s="32">
        <f>Таблица1[[#This Row],[Цена]]*Таблица1[[#This Row],[Количество к возврату]]</f>
        <v>0</v>
      </c>
      <c r="K19" s="9">
        <f>Таблица1[[#This Row],[Стоимость]]-Таблица1[[#This Row],[Стоимость возврата]]</f>
        <v>13200</v>
      </c>
    </row>
    <row r="20" spans="1:11" x14ac:dyDescent="0.25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Товара]],Товары_цена[],3,0)</f>
        <v>136</v>
      </c>
      <c r="G20" s="33">
        <f>Таблица1[[#This Row],[Количество]]*Таблица1[[#This Row],[Цена]]</f>
        <v>17680</v>
      </c>
      <c r="H20" s="32"/>
      <c r="I20" s="32"/>
      <c r="J20" s="32">
        <f>Таблица1[[#This Row],[Цена]]*Таблица1[[#This Row],[Количество к возврату]]</f>
        <v>0</v>
      </c>
      <c r="K20" s="9">
        <f>Таблица1[[#This Row],[Стоимость]]-Таблица1[[#This Row],[Стоимость возврата]]</f>
        <v>17680</v>
      </c>
    </row>
    <row r="21" spans="1:11" x14ac:dyDescent="0.25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Товара]],Товары_цена[],3,0)</f>
        <v>25</v>
      </c>
      <c r="G21" s="33">
        <f>Таблица1[[#This Row],[Количество]]*Таблица1[[#This Row],[Цена]]</f>
        <v>1950</v>
      </c>
      <c r="H21" s="32"/>
      <c r="I21" s="32"/>
      <c r="J21" s="32">
        <f>Таблица1[[#This Row],[Цена]]*Таблица1[[#This Row],[Количество к возврату]]</f>
        <v>0</v>
      </c>
      <c r="K21" s="9">
        <f>Таблица1[[#This Row],[Стоимость]]-Таблица1[[#This Row],[Стоимость возврата]]</f>
        <v>1950</v>
      </c>
    </row>
    <row r="22" spans="1:11" x14ac:dyDescent="0.25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Товара]],Товары_цена[],3,0)</f>
        <v>32</v>
      </c>
      <c r="G22" s="33">
        <f>Таблица1[[#This Row],[Количество]]*Таблица1[[#This Row],[Цена]]</f>
        <v>2848</v>
      </c>
      <c r="H22" s="32"/>
      <c r="I22" s="32"/>
      <c r="J22" s="32">
        <f>Таблица1[[#This Row],[Цена]]*Таблица1[[#This Row],[Количество к возврату]]</f>
        <v>0</v>
      </c>
      <c r="K22" s="9">
        <f>Таблица1[[#This Row],[Стоимость]]-Таблица1[[#This Row],[Стоимость возврата]]</f>
        <v>2848</v>
      </c>
    </row>
    <row r="23" spans="1:11" x14ac:dyDescent="0.25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Товара]],Товары_цена[],3,0)</f>
        <v>54</v>
      </c>
      <c r="G23" s="33">
        <f>Таблица1[[#This Row],[Количество]]*Таблица1[[#This Row],[Цена]]</f>
        <v>7560</v>
      </c>
      <c r="H23" s="32"/>
      <c r="I23" s="32"/>
      <c r="J23" s="32">
        <f>Таблица1[[#This Row],[Цена]]*Таблица1[[#This Row],[Количество к возврату]]</f>
        <v>0</v>
      </c>
      <c r="K23" s="9">
        <f>Таблица1[[#This Row],[Стоимость]]-Таблица1[[#This Row],[Стоимость возврата]]</f>
        <v>7560</v>
      </c>
    </row>
    <row r="24" spans="1:11" x14ac:dyDescent="0.25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Товара]],Товары_цена[],3,0)</f>
        <v>87</v>
      </c>
      <c r="G24" s="33">
        <f>Таблица1[[#This Row],[Количество]]*Таблица1[[#This Row],[Цена]]</f>
        <v>13920</v>
      </c>
      <c r="H24" s="31">
        <v>42823</v>
      </c>
      <c r="I24" s="32">
        <v>60</v>
      </c>
      <c r="J24" s="32">
        <f>Таблица1[[#This Row],[Цена]]*Таблица1[[#This Row],[Количество к возврату]]</f>
        <v>5220</v>
      </c>
      <c r="K24" s="9">
        <f>Таблица1[[#This Row],[Стоимость]]-Таблица1[[#This Row],[Стоимость возврата]]</f>
        <v>8700</v>
      </c>
    </row>
    <row r="25" spans="1:11" x14ac:dyDescent="0.25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Товара]],Товары_цена[],3,0)</f>
        <v>110</v>
      </c>
      <c r="G25" s="33">
        <f>Таблица1[[#This Row],[Количество]]*Таблица1[[#This Row],[Цена]]</f>
        <v>17600</v>
      </c>
      <c r="H25" s="31">
        <v>42824</v>
      </c>
      <c r="I25" s="32">
        <v>40</v>
      </c>
      <c r="J25" s="32">
        <f>Таблица1[[#This Row],[Цена]]*Таблица1[[#This Row],[Количество к возврату]]</f>
        <v>4400</v>
      </c>
      <c r="K25" s="9">
        <f>Таблица1[[#This Row],[Стоимость]]-Таблица1[[#This Row],[Стоимость возврата]]</f>
        <v>13200</v>
      </c>
    </row>
    <row r="26" spans="1:11" x14ac:dyDescent="0.25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Товара]],Товары_цена[],3,0)</f>
        <v>45</v>
      </c>
      <c r="G26" s="33">
        <f>Таблица1[[#This Row],[Количество]]*Таблица1[[#This Row],[Цена]]</f>
        <v>2520</v>
      </c>
      <c r="H26" s="32"/>
      <c r="I26" s="32"/>
      <c r="J26" s="32">
        <f>Таблица1[[#This Row],[Цена]]*Таблица1[[#This Row],[Количество к возврату]]</f>
        <v>0</v>
      </c>
      <c r="K26" s="9">
        <f>Таблица1[[#This Row],[Стоимость]]-Таблица1[[#This Row],[Стоимость возврата]]</f>
        <v>2520</v>
      </c>
    </row>
    <row r="27" spans="1:11" x14ac:dyDescent="0.25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Товара]],Товары_цена[],3,0)</f>
        <v>45</v>
      </c>
      <c r="G27" s="33">
        <f>Таблица1[[#This Row],[Количество]]*Таблица1[[#This Row],[Цена]]</f>
        <v>5400</v>
      </c>
      <c r="H27" s="32"/>
      <c r="I27" s="32"/>
      <c r="J27" s="32">
        <f>Таблица1[[#This Row],[Цена]]*Таблица1[[#This Row],[Количество к возврату]]</f>
        <v>0</v>
      </c>
      <c r="K27" s="9">
        <f>Таблица1[[#This Row],[Стоимость]]-Таблица1[[#This Row],[Стоимость возврата]]</f>
        <v>5400</v>
      </c>
    </row>
    <row r="28" spans="1:11" x14ac:dyDescent="0.25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Товара]],Товары_цена[],3,0)</f>
        <v>32</v>
      </c>
      <c r="G28" s="33">
        <f>Таблица1[[#This Row],[Количество]]*Таблица1[[#This Row],[Цена]]</f>
        <v>2560</v>
      </c>
      <c r="H28" s="31">
        <v>42814</v>
      </c>
      <c r="I28" s="32">
        <v>10</v>
      </c>
      <c r="J28" s="32">
        <f>Таблица1[[#This Row],[Цена]]*Таблица1[[#This Row],[Количество к возврату]]</f>
        <v>320</v>
      </c>
      <c r="K28" s="9">
        <f>Таблица1[[#This Row],[Стоимость]]-Таблица1[[#This Row],[Стоимость возврата]]</f>
        <v>2240</v>
      </c>
    </row>
    <row r="29" spans="1:11" x14ac:dyDescent="0.25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Товара]],Товары_цена[],3,0)</f>
        <v>32</v>
      </c>
      <c r="G29" s="33">
        <f>Таблица1[[#This Row],[Количество]]*Таблица1[[#This Row],[Цена]]</f>
        <v>2240</v>
      </c>
      <c r="H29" s="32"/>
      <c r="I29" s="32"/>
      <c r="J29" s="32">
        <f>Таблица1[[#This Row],[Цена]]*Таблица1[[#This Row],[Количество к возврату]]</f>
        <v>0</v>
      </c>
      <c r="K29" s="9">
        <f>Таблица1[[#This Row],[Стоимость]]-Таблица1[[#This Row],[Стоимость возврата]]</f>
        <v>2240</v>
      </c>
    </row>
    <row r="30" spans="1:11" x14ac:dyDescent="0.25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Товара]],Товары_цена[],3,0)</f>
        <v>32</v>
      </c>
      <c r="G30" s="33">
        <f>Таблица1[[#This Row],[Количество]]*Таблица1[[#This Row],[Цена]]</f>
        <v>1920</v>
      </c>
      <c r="H30" s="32"/>
      <c r="I30" s="32"/>
      <c r="J30" s="32">
        <f>Таблица1[[#This Row],[Цена]]*Таблица1[[#This Row],[Количество к возврату]]</f>
        <v>0</v>
      </c>
      <c r="K30" s="9">
        <f>Таблица1[[#This Row],[Стоимость]]-Таблица1[[#This Row],[Стоимость возврата]]</f>
        <v>1920</v>
      </c>
    </row>
    <row r="31" spans="1:11" x14ac:dyDescent="0.25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Товара]],Товары_цена[],3,0)</f>
        <v>54</v>
      </c>
      <c r="G31" s="33">
        <f>Таблица1[[#This Row],[Количество]]*Таблица1[[#This Row],[Цена]]</f>
        <v>8100</v>
      </c>
      <c r="H31" s="31">
        <v>42826</v>
      </c>
      <c r="I31" s="32">
        <v>50</v>
      </c>
      <c r="J31" s="32">
        <f>Таблица1[[#This Row],[Цена]]*Таблица1[[#This Row],[Количество к возврату]]</f>
        <v>2700</v>
      </c>
      <c r="K31" s="9">
        <f>Таблица1[[#This Row],[Стоимость]]-Таблица1[[#This Row],[Стоимость возврата]]</f>
        <v>5400</v>
      </c>
    </row>
    <row r="32" spans="1:11" x14ac:dyDescent="0.25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Товара]],Товары_цена[],3,0)</f>
        <v>87</v>
      </c>
      <c r="G32" s="33">
        <f>Таблица1[[#This Row],[Количество]]*Таблица1[[#This Row],[Цена]]</f>
        <v>14442</v>
      </c>
      <c r="H32" s="32"/>
      <c r="I32" s="32"/>
      <c r="J32" s="32">
        <f>Таблица1[[#This Row],[Цена]]*Таблица1[[#This Row],[Количество к возврату]]</f>
        <v>0</v>
      </c>
      <c r="K32" s="9">
        <f>Таблица1[[#This Row],[Стоимость]]-Таблица1[[#This Row],[Стоимость возврата]]</f>
        <v>14442</v>
      </c>
    </row>
    <row r="33" spans="1:11" x14ac:dyDescent="0.25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Товара]],Товары_цена[],3,0)</f>
        <v>87</v>
      </c>
      <c r="G33" s="33">
        <f>Таблица1[[#This Row],[Количество]]*Таблица1[[#This Row],[Цена]]</f>
        <v>10440</v>
      </c>
      <c r="H33" s="32"/>
      <c r="I33" s="32"/>
      <c r="J33" s="32">
        <f>Таблица1[[#This Row],[Цена]]*Таблица1[[#This Row],[Количество к возврату]]</f>
        <v>0</v>
      </c>
      <c r="K33" s="9">
        <f>Таблица1[[#This Row],[Стоимость]]-Таблица1[[#This Row],[Стоимость возврата]]</f>
        <v>10440</v>
      </c>
    </row>
    <row r="34" spans="1:11" x14ac:dyDescent="0.25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Товара]],Товары_цена[],3,0)</f>
        <v>110</v>
      </c>
      <c r="G34" s="33">
        <f>Таблица1[[#This Row],[Количество]]*Таблица1[[#This Row],[Цена]]</f>
        <v>20900</v>
      </c>
      <c r="H34" s="32"/>
      <c r="I34" s="32"/>
      <c r="J34" s="32">
        <f>Таблица1[[#This Row],[Цена]]*Таблица1[[#This Row],[Количество к возврату]]</f>
        <v>0</v>
      </c>
      <c r="K34" s="9">
        <f>Таблица1[[#This Row],[Стоимость]]-Таблица1[[#This Row],[Стоимость возврата]]</f>
        <v>20900</v>
      </c>
    </row>
    <row r="35" spans="1:11" x14ac:dyDescent="0.25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Товара]],Товары_цена[],3,0)</f>
        <v>110</v>
      </c>
      <c r="G35" s="33">
        <f>Таблица1[[#This Row],[Количество]]*Таблица1[[#This Row],[Цена]]</f>
        <v>23100</v>
      </c>
      <c r="H35" s="31">
        <v>42827</v>
      </c>
      <c r="I35" s="32">
        <v>30</v>
      </c>
      <c r="J35" s="32">
        <f>Таблица1[[#This Row],[Цена]]*Таблица1[[#This Row],[Количество к возврату]]</f>
        <v>3300</v>
      </c>
      <c r="K35" s="9">
        <f>Таблица1[[#This Row],[Стоимость]]-Таблица1[[#This Row],[Стоимость возврата]]</f>
        <v>19800</v>
      </c>
    </row>
    <row r="36" spans="1:11" x14ac:dyDescent="0.25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Товара]],Товары_цена[],3,0)</f>
        <v>25</v>
      </c>
      <c r="G36" s="33">
        <f>Таблица1[[#This Row],[Количество]]*Таблица1[[#This Row],[Цена]]</f>
        <v>4000</v>
      </c>
      <c r="H36" s="32"/>
      <c r="I36" s="32"/>
      <c r="J36" s="32">
        <f>Таблица1[[#This Row],[Цена]]*Таблица1[[#This Row],[Количество к возврату]]</f>
        <v>0</v>
      </c>
      <c r="K36" s="9">
        <f>Таблица1[[#This Row],[Стоимость]]-Таблица1[[#This Row],[Стоимость возврата]]</f>
        <v>4000</v>
      </c>
    </row>
    <row r="37" spans="1:11" x14ac:dyDescent="0.25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Товара]],Товары_цена[],3,0)</f>
        <v>87</v>
      </c>
      <c r="G37" s="33">
        <f>Таблица1[[#This Row],[Количество]]*Таблица1[[#This Row],[Цена]]</f>
        <v>10440</v>
      </c>
      <c r="H37" s="32"/>
      <c r="I37" s="32"/>
      <c r="J37" s="32">
        <f>Таблица1[[#This Row],[Цена]]*Таблица1[[#This Row],[Количество к возврату]]</f>
        <v>0</v>
      </c>
      <c r="K37" s="9">
        <f>Таблица1[[#This Row],[Стоимость]]-Таблица1[[#This Row],[Стоимость возврата]]</f>
        <v>10440</v>
      </c>
    </row>
    <row r="38" spans="1:11" x14ac:dyDescent="0.25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Товара]],Товары_цена[],3,0)</f>
        <v>25</v>
      </c>
      <c r="G38" s="33">
        <f>Таблица1[[#This Row],[Количество]]*Таблица1[[#This Row],[Цена]]</f>
        <v>3375</v>
      </c>
      <c r="H38" s="31">
        <v>42848</v>
      </c>
      <c r="I38" s="32">
        <v>48</v>
      </c>
      <c r="J38" s="32">
        <f>Таблица1[[#This Row],[Цена]]*Таблица1[[#This Row],[Количество к возврату]]</f>
        <v>1200</v>
      </c>
      <c r="K38" s="9">
        <f>Таблица1[[#This Row],[Стоимость]]-Таблица1[[#This Row],[Стоимость возврата]]</f>
        <v>2175</v>
      </c>
    </row>
    <row r="39" spans="1:11" x14ac:dyDescent="0.25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Товара]],Товары_цена[],3,0)</f>
        <v>25</v>
      </c>
      <c r="G39" s="33">
        <f>Таблица1[[#This Row],[Количество]]*Таблица1[[#This Row],[Цена]]</f>
        <v>2000</v>
      </c>
      <c r="H39" s="32"/>
      <c r="I39" s="32"/>
      <c r="J39" s="32">
        <f>Таблица1[[#This Row],[Цена]]*Таблица1[[#This Row],[Количество к возврату]]</f>
        <v>0</v>
      </c>
      <c r="K39" s="9">
        <f>Таблица1[[#This Row],[Стоимость]]-Таблица1[[#This Row],[Стоимость возврата]]</f>
        <v>2000</v>
      </c>
    </row>
    <row r="40" spans="1:11" x14ac:dyDescent="0.25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Товара]],Товары_цена[],3,0)</f>
        <v>110</v>
      </c>
      <c r="G40" s="33">
        <f>Таблица1[[#This Row],[Количество]]*Таблица1[[#This Row],[Цена]]</f>
        <v>8800</v>
      </c>
      <c r="H40" s="31">
        <v>42847</v>
      </c>
      <c r="I40" s="32">
        <v>20</v>
      </c>
      <c r="J40" s="32">
        <f>Таблица1[[#This Row],[Цена]]*Таблица1[[#This Row],[Количество к возврату]]</f>
        <v>2200</v>
      </c>
      <c r="K40" s="9">
        <f>Таблица1[[#This Row],[Стоимость]]-Таблица1[[#This Row],[Стоимость возврата]]</f>
        <v>6600</v>
      </c>
    </row>
    <row r="41" spans="1:11" x14ac:dyDescent="0.25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Товара]],Товары_цена[],3,0)</f>
        <v>32</v>
      </c>
      <c r="G41" s="33">
        <f>Таблица1[[#This Row],[Количество]]*Таблица1[[#This Row],[Цена]]</f>
        <v>4800</v>
      </c>
      <c r="H41" s="32"/>
      <c r="I41" s="32"/>
      <c r="J41" s="32">
        <f>Таблица1[[#This Row],[Цена]]*Таблица1[[#This Row],[Количество к возврату]]</f>
        <v>0</v>
      </c>
      <c r="K41" s="9">
        <f>Таблица1[[#This Row],[Стоимость]]-Таблица1[[#This Row],[Стоимость возврата]]</f>
        <v>4800</v>
      </c>
    </row>
    <row r="42" spans="1:11" x14ac:dyDescent="0.25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Товара]],Товары_цена[],3,0)</f>
        <v>45</v>
      </c>
      <c r="G42" s="33">
        <f>Таблица1[[#This Row],[Количество]]*Таблица1[[#This Row],[Цена]]</f>
        <v>9585</v>
      </c>
      <c r="H42" s="32"/>
      <c r="I42" s="32"/>
      <c r="J42" s="32">
        <f>Таблица1[[#This Row],[Цена]]*Таблица1[[#This Row],[Количество к возврату]]</f>
        <v>0</v>
      </c>
      <c r="K42" s="9">
        <f>Таблица1[[#This Row],[Стоимость]]-Таблица1[[#This Row],[Стоимость возврата]]</f>
        <v>9585</v>
      </c>
    </row>
    <row r="43" spans="1:11" x14ac:dyDescent="0.25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Товара]],Товары_цена[],3,0)</f>
        <v>65</v>
      </c>
      <c r="G43" s="33">
        <f>Таблица1[[#This Row],[Количество]]*Таблица1[[#This Row],[Цена]]</f>
        <v>13650</v>
      </c>
      <c r="H43" s="31">
        <v>42850</v>
      </c>
      <c r="I43" s="32">
        <v>40</v>
      </c>
      <c r="J43" s="32">
        <f>Таблица1[[#This Row],[Цена]]*Таблица1[[#This Row],[Количество к возврату]]</f>
        <v>2600</v>
      </c>
      <c r="K43" s="9">
        <f>Таблица1[[#This Row],[Стоимость]]-Таблица1[[#This Row],[Стоимость возврата]]</f>
        <v>11050</v>
      </c>
    </row>
    <row r="44" spans="1:11" x14ac:dyDescent="0.25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Товара]],Товары_цена[],3,0)</f>
        <v>110</v>
      </c>
      <c r="G44" s="33">
        <f>Таблица1[[#This Row],[Количество]]*Таблица1[[#This Row],[Цена]]</f>
        <v>13200</v>
      </c>
      <c r="H44" s="32"/>
      <c r="I44" s="32"/>
      <c r="J44" s="32">
        <f>Таблица1[[#This Row],[Цена]]*Таблица1[[#This Row],[Количество к возврату]]</f>
        <v>0</v>
      </c>
      <c r="K44" s="9">
        <f>Таблица1[[#This Row],[Стоимость]]-Таблица1[[#This Row],[Стоимость возврата]]</f>
        <v>13200</v>
      </c>
    </row>
    <row r="45" spans="1:11" x14ac:dyDescent="0.25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Товара]],Товары_цена[],3,0)</f>
        <v>65</v>
      </c>
      <c r="G45" s="33">
        <f>Таблица1[[#This Row],[Количество]]*Таблица1[[#This Row],[Цена]]</f>
        <v>6500</v>
      </c>
      <c r="H45" s="32"/>
      <c r="I45" s="32"/>
      <c r="J45" s="32">
        <f>Таблица1[[#This Row],[Цена]]*Таблица1[[#This Row],[Количество к возврату]]</f>
        <v>0</v>
      </c>
      <c r="K45" s="9">
        <f>Таблица1[[#This Row],[Стоимость]]-Таблица1[[#This Row],[Стоимость возврата]]</f>
        <v>6500</v>
      </c>
    </row>
    <row r="46" spans="1:11" x14ac:dyDescent="0.25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Товара]],Товары_цена[],3,0)</f>
        <v>110</v>
      </c>
      <c r="G46" s="33">
        <f>Таблица1[[#This Row],[Количество]]*Таблица1[[#This Row],[Цена]]</f>
        <v>9900</v>
      </c>
      <c r="H46" s="32"/>
      <c r="I46" s="32"/>
      <c r="J46" s="32">
        <f>Таблица1[[#This Row],[Цена]]*Таблица1[[#This Row],[Количество к возврату]]</f>
        <v>0</v>
      </c>
      <c r="K46" s="9">
        <f>Таблица1[[#This Row],[Стоимость]]-Таблица1[[#This Row],[Стоимость возврата]]</f>
        <v>9900</v>
      </c>
    </row>
    <row r="47" spans="1:11" x14ac:dyDescent="0.25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Товара]],Товары_цена[],3,0)</f>
        <v>45</v>
      </c>
      <c r="G47" s="33">
        <f>Таблица1[[#This Row],[Количество]]*Таблица1[[#This Row],[Цена]]</f>
        <v>4950</v>
      </c>
      <c r="H47" s="32"/>
      <c r="I47" s="32"/>
      <c r="J47" s="32">
        <f>Таблица1[[#This Row],[Цена]]*Таблица1[[#This Row],[Количество к возврату]]</f>
        <v>0</v>
      </c>
      <c r="K47" s="9">
        <f>Таблица1[[#This Row],[Стоимость]]-Таблица1[[#This Row],[Стоимость возврата]]</f>
        <v>4950</v>
      </c>
    </row>
    <row r="48" spans="1:11" x14ac:dyDescent="0.25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Товара]],Товары_цена[],3,0)</f>
        <v>110</v>
      </c>
      <c r="G48" s="33">
        <f>Таблица1[[#This Row],[Количество]]*Таблица1[[#This Row],[Цена]]</f>
        <v>11000</v>
      </c>
      <c r="H48" s="31">
        <v>42855</v>
      </c>
      <c r="I48" s="32">
        <v>60</v>
      </c>
      <c r="J48" s="32">
        <f>Таблица1[[#This Row],[Цена]]*Таблица1[[#This Row],[Количество к возврату]]</f>
        <v>6600</v>
      </c>
      <c r="K48" s="9">
        <f>Таблица1[[#This Row],[Стоимость]]-Таблица1[[#This Row],[Стоимость возврата]]</f>
        <v>4400</v>
      </c>
    </row>
    <row r="49" spans="1:11" x14ac:dyDescent="0.25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Товара]],Товары_цена[],3,0)</f>
        <v>65</v>
      </c>
      <c r="G49" s="33">
        <f>Таблица1[[#This Row],[Количество]]*Таблица1[[#This Row],[Цена]]</f>
        <v>20150</v>
      </c>
      <c r="H49" s="32"/>
      <c r="I49" s="32"/>
      <c r="J49" s="32">
        <f>Таблица1[[#This Row],[Цена]]*Таблица1[[#This Row],[Количество к возврату]]</f>
        <v>0</v>
      </c>
      <c r="K49" s="9">
        <f>Таблица1[[#This Row],[Стоимость]]-Таблица1[[#This Row],[Стоимость возврата]]</f>
        <v>20150</v>
      </c>
    </row>
    <row r="50" spans="1:11" x14ac:dyDescent="0.25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Товара]],Товары_цена[],3,0)</f>
        <v>32</v>
      </c>
      <c r="G50" s="33">
        <f>Таблица1[[#This Row],[Количество]]*Таблица1[[#This Row],[Цена]]</f>
        <v>7392</v>
      </c>
      <c r="H50" s="32"/>
      <c r="I50" s="32"/>
      <c r="J50" s="32">
        <f>Таблица1[[#This Row],[Цена]]*Таблица1[[#This Row],[Количество к возврату]]</f>
        <v>0</v>
      </c>
      <c r="K50" s="9">
        <f>Таблица1[[#This Row],[Стоимость]]-Таблица1[[#This Row],[Стоимость возврата]]</f>
        <v>7392</v>
      </c>
    </row>
    <row r="51" spans="1:11" x14ac:dyDescent="0.25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Товара]],Товары_цена[],3,0)</f>
        <v>32</v>
      </c>
      <c r="G51" s="33">
        <f>Таблица1[[#This Row],[Количество]]*Таблица1[[#This Row],[Цена]]</f>
        <v>2560</v>
      </c>
      <c r="H51" s="32"/>
      <c r="I51" s="32"/>
      <c r="J51" s="32">
        <f>Таблица1[[#This Row],[Цена]]*Таблица1[[#This Row],[Количество к возврату]]</f>
        <v>0</v>
      </c>
      <c r="K51" s="9">
        <f>Таблица1[[#This Row],[Стоимость]]-Таблица1[[#This Row],[Стоимость возврата]]</f>
        <v>2560</v>
      </c>
    </row>
    <row r="52" spans="1:11" x14ac:dyDescent="0.25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Товара]],Товары_цена[],3,0)</f>
        <v>32</v>
      </c>
      <c r="G52" s="33">
        <f>Таблица1[[#This Row],[Количество]]*Таблица1[[#This Row],[Цена]]</f>
        <v>1920</v>
      </c>
      <c r="H52" s="32"/>
      <c r="I52" s="32"/>
      <c r="J52" s="32">
        <f>Таблица1[[#This Row],[Цена]]*Таблица1[[#This Row],[Количество к возврату]]</f>
        <v>0</v>
      </c>
      <c r="K52" s="9">
        <f>Таблица1[[#This Row],[Стоимость]]-Таблица1[[#This Row],[Стоимость возврата]]</f>
        <v>1920</v>
      </c>
    </row>
    <row r="53" spans="1:11" x14ac:dyDescent="0.25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Товара]],Товары_цена[],3,0)</f>
        <v>32</v>
      </c>
      <c r="G53" s="33">
        <f>Таблица1[[#This Row],[Количество]]*Таблица1[[#This Row],[Цена]]</f>
        <v>4160</v>
      </c>
      <c r="H53" s="31">
        <v>42875</v>
      </c>
      <c r="I53" s="32">
        <v>30</v>
      </c>
      <c r="J53" s="32">
        <f>Таблица1[[#This Row],[Цена]]*Таблица1[[#This Row],[Количество к возврату]]</f>
        <v>960</v>
      </c>
      <c r="K53" s="9">
        <f>Таблица1[[#This Row],[Стоимость]]-Таблица1[[#This Row],[Стоимость возврата]]</f>
        <v>3200</v>
      </c>
    </row>
    <row r="54" spans="1:11" x14ac:dyDescent="0.25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Товара]],Товары_цена[],3,0)</f>
        <v>25</v>
      </c>
      <c r="G54" s="33">
        <f>Таблица1[[#This Row],[Количество]]*Таблица1[[#This Row],[Цена]]</f>
        <v>1400</v>
      </c>
      <c r="H54" s="32"/>
      <c r="I54" s="32"/>
      <c r="J54" s="32">
        <f>Таблица1[[#This Row],[Цена]]*Таблица1[[#This Row],[Количество к возврату]]</f>
        <v>0</v>
      </c>
      <c r="K54" s="9">
        <f>Таблица1[[#This Row],[Стоимость]]-Таблица1[[#This Row],[Стоимость возврата]]</f>
        <v>1400</v>
      </c>
    </row>
    <row r="55" spans="1:11" x14ac:dyDescent="0.25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Товара]],Товары_цена[],3,0)</f>
        <v>65</v>
      </c>
      <c r="G55" s="33">
        <f>Таблица1[[#This Row],[Количество]]*Таблица1[[#This Row],[Цена]]</f>
        <v>7800</v>
      </c>
      <c r="H55" s="31">
        <v>42887</v>
      </c>
      <c r="I55" s="32">
        <v>34</v>
      </c>
      <c r="J55" s="32">
        <f>Таблица1[[#This Row],[Цена]]*Таблица1[[#This Row],[Количество к возврату]]</f>
        <v>2210</v>
      </c>
      <c r="K55" s="9">
        <f>Таблица1[[#This Row],[Стоимость]]-Таблица1[[#This Row],[Стоимость возврата]]</f>
        <v>5590</v>
      </c>
    </row>
    <row r="56" spans="1:11" x14ac:dyDescent="0.25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Товара]],Товары_цена[],3,0)</f>
        <v>32</v>
      </c>
      <c r="G56" s="33">
        <f>Таблица1[[#This Row],[Количество]]*Таблица1[[#This Row],[Цена]]</f>
        <v>3200</v>
      </c>
      <c r="H56" s="32"/>
      <c r="I56" s="32"/>
      <c r="J56" s="32">
        <f>Таблица1[[#This Row],[Цена]]*Таблица1[[#This Row],[Количество к возврату]]</f>
        <v>0</v>
      </c>
      <c r="K56" s="9">
        <f>Таблица1[[#This Row],[Стоимость]]-Таблица1[[#This Row],[Стоимость возврата]]</f>
        <v>3200</v>
      </c>
    </row>
    <row r="57" spans="1:11" x14ac:dyDescent="0.25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Товара]],Товары_цена[],3,0)</f>
        <v>25</v>
      </c>
      <c r="G57" s="33">
        <f>Таблица1[[#This Row],[Количество]]*Таблица1[[#This Row],[Цена]]</f>
        <v>1500</v>
      </c>
      <c r="H57" s="32"/>
      <c r="I57" s="32"/>
      <c r="J57" s="32">
        <f>Таблица1[[#This Row],[Цена]]*Таблица1[[#This Row],[Количество к возврату]]</f>
        <v>0</v>
      </c>
      <c r="K57" s="9">
        <f>Таблица1[[#This Row],[Стоимость]]-Таблица1[[#This Row],[Стоимость возврата]]</f>
        <v>1500</v>
      </c>
    </row>
    <row r="58" spans="1:11" x14ac:dyDescent="0.25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Товара]],Товары_цена[],3,0)</f>
        <v>32</v>
      </c>
      <c r="G58" s="33">
        <f>Таблица1[[#This Row],[Количество]]*Таблица1[[#This Row],[Цена]]</f>
        <v>6400</v>
      </c>
      <c r="H58" s="32"/>
      <c r="I58" s="32"/>
      <c r="J58" s="32">
        <f>Таблица1[[#This Row],[Цена]]*Таблица1[[#This Row],[Количество к возврату]]</f>
        <v>0</v>
      </c>
      <c r="K58" s="9">
        <f>Таблица1[[#This Row],[Стоимость]]-Таблица1[[#This Row],[Стоимость возврата]]</f>
        <v>6400</v>
      </c>
    </row>
    <row r="59" spans="1:11" x14ac:dyDescent="0.25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Товара]],Товары_цена[],3,0)</f>
        <v>87</v>
      </c>
      <c r="G59" s="33">
        <f>Таблица1[[#This Row],[Количество]]*Таблица1[[#This Row],[Цена]]</f>
        <v>18270</v>
      </c>
      <c r="H59" s="31">
        <v>42904</v>
      </c>
      <c r="I59" s="32">
        <v>50</v>
      </c>
      <c r="J59" s="32">
        <f>Таблица1[[#This Row],[Цена]]*Таблица1[[#This Row],[Количество к возврату]]</f>
        <v>4350</v>
      </c>
      <c r="K59" s="9">
        <f>Таблица1[[#This Row],[Стоимость]]-Таблица1[[#This Row],[Стоимость возврата]]</f>
        <v>13920</v>
      </c>
    </row>
    <row r="60" spans="1:11" x14ac:dyDescent="0.25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Товара]],Товары_цена[],3,0)</f>
        <v>65</v>
      </c>
      <c r="G60" s="33">
        <f>Таблица1[[#This Row],[Количество]]*Таблица1[[#This Row],[Цена]]</f>
        <v>7800</v>
      </c>
      <c r="H60" s="32"/>
      <c r="I60" s="32"/>
      <c r="J60" s="32">
        <f>Таблица1[[#This Row],[Цена]]*Таблица1[[#This Row],[Количество к возврату]]</f>
        <v>0</v>
      </c>
      <c r="K60" s="9">
        <f>Таблица1[[#This Row],[Стоимость]]-Таблица1[[#This Row],[Стоимость возврата]]</f>
        <v>7800</v>
      </c>
    </row>
    <row r="61" spans="1:11" x14ac:dyDescent="0.25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Товара]],Товары_цена[],3,0)</f>
        <v>136</v>
      </c>
      <c r="G61" s="33">
        <f>Таблица1[[#This Row],[Количество]]*Таблица1[[#This Row],[Цена]]</f>
        <v>24480</v>
      </c>
      <c r="H61" s="31">
        <v>42914</v>
      </c>
      <c r="I61" s="32">
        <v>80</v>
      </c>
      <c r="J61" s="32">
        <f>Таблица1[[#This Row],[Цена]]*Таблица1[[#This Row],[Количество к возврату]]</f>
        <v>10880</v>
      </c>
      <c r="K61" s="9">
        <f>Таблица1[[#This Row],[Стоимость]]-Таблица1[[#This Row],[Стоимость возврата]]</f>
        <v>13600</v>
      </c>
    </row>
    <row r="62" spans="1:11" x14ac:dyDescent="0.25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Товара]],Товары_цена[],3,0)</f>
        <v>110</v>
      </c>
      <c r="G62" s="33">
        <f>Таблица1[[#This Row],[Количество]]*Таблица1[[#This Row],[Цена]]</f>
        <v>1320</v>
      </c>
      <c r="H62" s="32"/>
      <c r="I62" s="32"/>
      <c r="J62" s="32">
        <f>Таблица1[[#This Row],[Цена]]*Таблица1[[#This Row],[Количество к возврату]]</f>
        <v>0</v>
      </c>
      <c r="K62" s="9">
        <f>Таблица1[[#This Row],[Стоимость]]-Таблица1[[#This Row],[Стоимость возврата]]</f>
        <v>1320</v>
      </c>
    </row>
    <row r="63" spans="1:11" x14ac:dyDescent="0.25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Товара]],Товары_цена[],3,0)</f>
        <v>87</v>
      </c>
      <c r="G63" s="33">
        <f>Таблица1[[#This Row],[Количество]]*Таблица1[[#This Row],[Цена]]</f>
        <v>13920</v>
      </c>
      <c r="H63" s="32"/>
      <c r="I63" s="32"/>
      <c r="J63" s="32">
        <f>Таблица1[[#This Row],[Цена]]*Таблица1[[#This Row],[Количество к возврату]]</f>
        <v>0</v>
      </c>
      <c r="K63" s="9">
        <f>Таблица1[[#This Row],[Стоимость]]-Таблица1[[#This Row],[Стоимость возврата]]</f>
        <v>13920</v>
      </c>
    </row>
    <row r="64" spans="1:11" x14ac:dyDescent="0.25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Товара]],Товары_цена[],3,0)</f>
        <v>110</v>
      </c>
      <c r="G64" s="33">
        <f>Таблица1[[#This Row],[Количество]]*Таблица1[[#This Row],[Цена]]</f>
        <v>4510</v>
      </c>
      <c r="H64" s="32"/>
      <c r="I64" s="32"/>
      <c r="J64" s="32">
        <f>Таблица1[[#This Row],[Цена]]*Таблица1[[#This Row],[Количество к возврату]]</f>
        <v>0</v>
      </c>
      <c r="K64" s="9">
        <f>Таблица1[[#This Row],[Стоимость]]-Таблица1[[#This Row],[Стоимость возврата]]</f>
        <v>4510</v>
      </c>
    </row>
    <row r="65" spans="1:11" x14ac:dyDescent="0.25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Товара]],Товары_цена[],3,0)</f>
        <v>136</v>
      </c>
      <c r="G65" s="33">
        <f>Таблица1[[#This Row],[Количество]]*Таблица1[[#This Row],[Цена]]</f>
        <v>2720</v>
      </c>
      <c r="H65" s="32"/>
      <c r="I65" s="32"/>
      <c r="J65" s="32">
        <f>Таблица1[[#This Row],[Цена]]*Таблица1[[#This Row],[Количество к возврату]]</f>
        <v>0</v>
      </c>
      <c r="K65" s="9">
        <f>Таблица1[[#This Row],[Стоимость]]-Таблица1[[#This Row],[Стоимость возврата]]</f>
        <v>2720</v>
      </c>
    </row>
    <row r="66" spans="1:11" x14ac:dyDescent="0.25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Товара]],Товары_цена[],3,0)</f>
        <v>25</v>
      </c>
      <c r="G66" s="33">
        <f>Таблица1[[#This Row],[Количество]]*Таблица1[[#This Row],[Цена]]</f>
        <v>2500</v>
      </c>
      <c r="H66" s="31">
        <v>42917</v>
      </c>
      <c r="I66" s="32">
        <v>12</v>
      </c>
      <c r="J66" s="32">
        <f>Таблица1[[#This Row],[Цена]]*Таблица1[[#This Row],[Количество к возврату]]</f>
        <v>300</v>
      </c>
      <c r="K66" s="9">
        <f>Таблица1[[#This Row],[Стоимость]]-Таблица1[[#This Row],[Стоимость возврата]]</f>
        <v>2200</v>
      </c>
    </row>
    <row r="67" spans="1:11" x14ac:dyDescent="0.25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Товара]],Товары_цена[],3,0)</f>
        <v>32</v>
      </c>
      <c r="G67" s="33">
        <f>Таблица1[[#This Row],[Количество]]*Таблица1[[#This Row],[Цена]]</f>
        <v>6720</v>
      </c>
      <c r="H67" s="31">
        <v>42912</v>
      </c>
      <c r="I67" s="32">
        <v>80</v>
      </c>
      <c r="J67" s="32">
        <f>Таблица1[[#This Row],[Цена]]*Таблица1[[#This Row],[Количество к возврату]]</f>
        <v>2560</v>
      </c>
      <c r="K67" s="9">
        <f>Таблица1[[#This Row],[Стоимость]]-Таблица1[[#This Row],[Стоимость возврата]]</f>
        <v>4160</v>
      </c>
    </row>
    <row r="68" spans="1:11" x14ac:dyDescent="0.25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Товара]],Товары_цена[],3,0)</f>
        <v>32</v>
      </c>
      <c r="G68" s="33">
        <f>Таблица1[[#This Row],[Количество]]*Таблица1[[#This Row],[Цена]]</f>
        <v>3200</v>
      </c>
      <c r="H68" s="32"/>
      <c r="I68" s="32"/>
      <c r="J68" s="32">
        <f>Таблица1[[#This Row],[Цена]]*Таблица1[[#This Row],[Количество к возврату]]</f>
        <v>0</v>
      </c>
      <c r="K68" s="9">
        <f>Таблица1[[#This Row],[Стоимость]]-Таблица1[[#This Row],[Стоимость возврата]]</f>
        <v>3200</v>
      </c>
    </row>
    <row r="69" spans="1:11" x14ac:dyDescent="0.25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Товара]],Товары_цена[],3,0)</f>
        <v>54</v>
      </c>
      <c r="G69" s="33">
        <f>Таблица1[[#This Row],[Количество]]*Таблица1[[#This Row],[Цена]]</f>
        <v>2160</v>
      </c>
      <c r="H69" s="32"/>
      <c r="I69" s="32"/>
      <c r="J69" s="32">
        <f>Таблица1[[#This Row],[Цена]]*Таблица1[[#This Row],[Количество к возврату]]</f>
        <v>0</v>
      </c>
      <c r="K69" s="9">
        <f>Таблица1[[#This Row],[Стоимость]]-Таблица1[[#This Row],[Стоимость возврата]]</f>
        <v>2160</v>
      </c>
    </row>
    <row r="70" spans="1:11" x14ac:dyDescent="0.25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Товара]],Товары_цена[],3,0)</f>
        <v>87</v>
      </c>
      <c r="G70" s="33">
        <f>Таблица1[[#This Row],[Количество]]*Таблица1[[#This Row],[Цена]]</f>
        <v>5220</v>
      </c>
      <c r="H70" s="32"/>
      <c r="I70" s="32"/>
      <c r="J70" s="32">
        <f>Таблица1[[#This Row],[Цена]]*Таблица1[[#This Row],[Количество к возврату]]</f>
        <v>0</v>
      </c>
      <c r="K70" s="9">
        <f>Таблица1[[#This Row],[Стоимость]]-Таблица1[[#This Row],[Стоимость возврата]]</f>
        <v>5220</v>
      </c>
    </row>
    <row r="71" spans="1:11" x14ac:dyDescent="0.25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Товара]],Товары_цена[],3,0)</f>
        <v>110</v>
      </c>
      <c r="G71" s="33">
        <f>Таблица1[[#This Row],[Количество]]*Таблица1[[#This Row],[Цена]]</f>
        <v>9900</v>
      </c>
      <c r="H71" s="31">
        <v>42936</v>
      </c>
      <c r="I71" s="32">
        <v>10</v>
      </c>
      <c r="J71" s="32">
        <f>Таблица1[[#This Row],[Цена]]*Таблица1[[#This Row],[Количество к возврату]]</f>
        <v>1100</v>
      </c>
      <c r="K71" s="9">
        <f>Таблица1[[#This Row],[Стоимость]]-Таблица1[[#This Row],[Стоимость возврата]]</f>
        <v>8800</v>
      </c>
    </row>
    <row r="72" spans="1:11" x14ac:dyDescent="0.25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Товара]],Товары_цена[],3,0)</f>
        <v>136</v>
      </c>
      <c r="G72" s="33">
        <f>Таблица1[[#This Row],[Количество]]*Таблица1[[#This Row],[Цена]]</f>
        <v>13600</v>
      </c>
      <c r="H72" s="32"/>
      <c r="I72" s="32"/>
      <c r="J72" s="32">
        <f>Таблица1[[#This Row],[Цена]]*Таблица1[[#This Row],[Количество к возврату]]</f>
        <v>0</v>
      </c>
      <c r="K72" s="9">
        <f>Таблица1[[#This Row],[Стоимость]]-Таблица1[[#This Row],[Стоимость возврата]]</f>
        <v>13600</v>
      </c>
    </row>
    <row r="73" spans="1:11" x14ac:dyDescent="0.25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Товара]],Товары_цена[],3,0)</f>
        <v>45</v>
      </c>
      <c r="G73" s="33">
        <f>Таблица1[[#This Row],[Количество]]*Таблица1[[#This Row],[Цена]]</f>
        <v>3600</v>
      </c>
      <c r="H73" s="32"/>
      <c r="I73" s="32"/>
      <c r="J73" s="32">
        <f>Таблица1[[#This Row],[Цена]]*Таблица1[[#This Row],[Количество к возврату]]</f>
        <v>0</v>
      </c>
      <c r="K73" s="9">
        <f>Таблица1[[#This Row],[Стоимость]]-Таблица1[[#This Row],[Стоимость возврата]]</f>
        <v>3600</v>
      </c>
    </row>
    <row r="74" spans="1:11" x14ac:dyDescent="0.25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Товара]],Товары_цена[],3,0)</f>
        <v>25</v>
      </c>
      <c r="G74" s="33">
        <f>Таблица1[[#This Row],[Количество]]*Таблица1[[#This Row],[Цена]]</f>
        <v>2250</v>
      </c>
      <c r="H74" s="32"/>
      <c r="I74" s="32"/>
      <c r="J74" s="32">
        <f>Таблица1[[#This Row],[Цена]]*Таблица1[[#This Row],[Количество к возврату]]</f>
        <v>0</v>
      </c>
      <c r="K74" s="9">
        <f>Таблица1[[#This Row],[Стоимость]]-Таблица1[[#This Row],[Стоимость возврата]]</f>
        <v>2250</v>
      </c>
    </row>
    <row r="75" spans="1:11" x14ac:dyDescent="0.25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Товара]],Товары_цена[],3,0)</f>
        <v>32</v>
      </c>
      <c r="G75" s="33">
        <f>Таблица1[[#This Row],[Количество]]*Таблица1[[#This Row],[Цена]]</f>
        <v>1792</v>
      </c>
      <c r="H75" s="32"/>
      <c r="I75" s="32"/>
      <c r="J75" s="32">
        <f>Таблица1[[#This Row],[Цена]]*Таблица1[[#This Row],[Количество к возврату]]</f>
        <v>0</v>
      </c>
      <c r="K75" s="9">
        <f>Таблица1[[#This Row],[Стоимость]]-Таблица1[[#This Row],[Стоимость возврата]]</f>
        <v>1792</v>
      </c>
    </row>
    <row r="76" spans="1:11" x14ac:dyDescent="0.25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Товара]],Товары_цена[],3,0)</f>
        <v>45</v>
      </c>
      <c r="G76" s="33">
        <f>Таблица1[[#This Row],[Количество]]*Таблица1[[#This Row],[Цена]]</f>
        <v>5400</v>
      </c>
      <c r="H76" s="31">
        <v>42943</v>
      </c>
      <c r="I76" s="32">
        <v>40</v>
      </c>
      <c r="J76" s="32">
        <f>Таблица1[[#This Row],[Цена]]*Таблица1[[#This Row],[Количество к возврату]]</f>
        <v>1800</v>
      </c>
      <c r="K76" s="9">
        <f>Таблица1[[#This Row],[Стоимость]]-Таблица1[[#This Row],[Стоимость возврата]]</f>
        <v>3600</v>
      </c>
    </row>
    <row r="77" spans="1:11" x14ac:dyDescent="0.25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Товара]],Товары_цена[],3,0)</f>
        <v>54</v>
      </c>
      <c r="G77" s="33">
        <f>Таблица1[[#This Row],[Количество]]*Таблица1[[#This Row],[Цена]]</f>
        <v>4320</v>
      </c>
      <c r="H77" s="32"/>
      <c r="I77" s="32"/>
      <c r="J77" s="32">
        <f>Таблица1[[#This Row],[Цена]]*Таблица1[[#This Row],[Количество к возврату]]</f>
        <v>0</v>
      </c>
      <c r="K77" s="9">
        <f>Таблица1[[#This Row],[Стоимость]]-Таблица1[[#This Row],[Стоимость возврата]]</f>
        <v>4320</v>
      </c>
    </row>
    <row r="78" spans="1:11" x14ac:dyDescent="0.25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Товара]],Товары_цена[],3,0)</f>
        <v>54</v>
      </c>
      <c r="G78" s="33">
        <f>Таблица1[[#This Row],[Количество]]*Таблица1[[#This Row],[Цена]]</f>
        <v>4320</v>
      </c>
      <c r="H78" s="32"/>
      <c r="I78" s="32"/>
      <c r="J78" s="32">
        <f>Таблица1[[#This Row],[Цена]]*Таблица1[[#This Row],[Количество к возврату]]</f>
        <v>0</v>
      </c>
      <c r="K78" s="9">
        <f>Таблица1[[#This Row],[Стоимость]]-Таблица1[[#This Row],[Стоимость возврата]]</f>
        <v>4320</v>
      </c>
    </row>
    <row r="79" spans="1:11" x14ac:dyDescent="0.25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Товара]],Товары_цена[],3,0)</f>
        <v>65</v>
      </c>
      <c r="G79" s="33">
        <f>Таблица1[[#This Row],[Количество]]*Таблица1[[#This Row],[Цена]]</f>
        <v>2600</v>
      </c>
      <c r="H79" s="32"/>
      <c r="I79" s="32"/>
      <c r="J79" s="32">
        <f>Таблица1[[#This Row],[Цена]]*Таблица1[[#This Row],[Количество к возврату]]</f>
        <v>0</v>
      </c>
      <c r="K79" s="9">
        <f>Таблица1[[#This Row],[Стоимость]]-Таблица1[[#This Row],[Стоимость возврата]]</f>
        <v>2600</v>
      </c>
    </row>
    <row r="80" spans="1:11" x14ac:dyDescent="0.25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Товара]],Товары_цена[],3,0)</f>
        <v>65</v>
      </c>
      <c r="G80" s="33">
        <f>Таблица1[[#This Row],[Количество]]*Таблица1[[#This Row],[Цена]]</f>
        <v>2600</v>
      </c>
      <c r="H80" s="32"/>
      <c r="I80" s="32"/>
      <c r="J80" s="32">
        <f>Таблица1[[#This Row],[Цена]]*Таблица1[[#This Row],[Количество к возврату]]</f>
        <v>0</v>
      </c>
      <c r="K80" s="9">
        <f>Таблица1[[#This Row],[Стоимость]]-Таблица1[[#This Row],[Стоимость возврата]]</f>
        <v>2600</v>
      </c>
    </row>
    <row r="81" spans="1:11" x14ac:dyDescent="0.25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Товара]],Товары_цена[],3,0)</f>
        <v>87</v>
      </c>
      <c r="G81" s="33">
        <f>Таблица1[[#This Row],[Количество]]*Таблица1[[#This Row],[Цена]]</f>
        <v>6090</v>
      </c>
      <c r="H81" s="31">
        <v>42948</v>
      </c>
      <c r="I81" s="32">
        <v>10</v>
      </c>
      <c r="J81" s="32">
        <f>Таблица1[[#This Row],[Цена]]*Таблица1[[#This Row],[Количество к возврату]]</f>
        <v>870</v>
      </c>
      <c r="K81" s="9">
        <f>Таблица1[[#This Row],[Стоимость]]-Таблица1[[#This Row],[Стоимость возврата]]</f>
        <v>5220</v>
      </c>
    </row>
    <row r="82" spans="1:11" x14ac:dyDescent="0.25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Товара]],Товары_цена[],3,0)</f>
        <v>87</v>
      </c>
      <c r="G82" s="33">
        <f>Таблица1[[#This Row],[Количество]]*Таблица1[[#This Row],[Цена]]</f>
        <v>6090</v>
      </c>
      <c r="H82" s="32"/>
      <c r="I82" s="32"/>
      <c r="J82" s="32">
        <f>Таблица1[[#This Row],[Цена]]*Таблица1[[#This Row],[Количество к возврату]]</f>
        <v>0</v>
      </c>
      <c r="K82" s="9">
        <f>Таблица1[[#This Row],[Стоимость]]-Таблица1[[#This Row],[Стоимость возврата]]</f>
        <v>6090</v>
      </c>
    </row>
    <row r="83" spans="1:11" x14ac:dyDescent="0.25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Товара]],Товары_цена[],3,0)</f>
        <v>110</v>
      </c>
      <c r="G83" s="33">
        <f>Таблица1[[#This Row],[Количество]]*Таблица1[[#This Row],[Цена]]</f>
        <v>18700</v>
      </c>
      <c r="H83" s="31">
        <v>41850</v>
      </c>
      <c r="I83" s="32">
        <v>40</v>
      </c>
      <c r="J83" s="32">
        <f>Таблица1[[#This Row],[Цена]]*Таблица1[[#This Row],[Количество к возврату]]</f>
        <v>4400</v>
      </c>
      <c r="K83" s="9">
        <f>Таблица1[[#This Row],[Стоимость]]-Таблица1[[#This Row],[Стоимость возврата]]</f>
        <v>14300</v>
      </c>
    </row>
    <row r="84" spans="1:11" x14ac:dyDescent="0.25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Товара]],Товары_цена[],3,0)</f>
        <v>110</v>
      </c>
      <c r="G84" s="33">
        <f>Таблица1[[#This Row],[Количество]]*Таблица1[[#This Row],[Цена]]</f>
        <v>18700</v>
      </c>
      <c r="H84" s="32"/>
      <c r="I84" s="32"/>
      <c r="J84" s="32">
        <f>Таблица1[[#This Row],[Цена]]*Таблица1[[#This Row],[Количество к возврату]]</f>
        <v>0</v>
      </c>
      <c r="K84" s="9">
        <f>Таблица1[[#This Row],[Стоимость]]-Таблица1[[#This Row],[Стоимость возврата]]</f>
        <v>18700</v>
      </c>
    </row>
    <row r="85" spans="1:11" x14ac:dyDescent="0.25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Товара]],Товары_цена[],3,0)</f>
        <v>136</v>
      </c>
      <c r="G85" s="33">
        <f>Таблица1[[#This Row],[Количество]]*Таблица1[[#This Row],[Цена]]</f>
        <v>6664</v>
      </c>
      <c r="H85" s="32"/>
      <c r="I85" s="32"/>
      <c r="J85" s="32">
        <f>Таблица1[[#This Row],[Цена]]*Таблица1[[#This Row],[Количество к возврату]]</f>
        <v>0</v>
      </c>
      <c r="K85" s="9">
        <f>Таблица1[[#This Row],[Стоимость]]-Таблица1[[#This Row],[Стоимость возврата]]</f>
        <v>6664</v>
      </c>
    </row>
    <row r="86" spans="1:11" x14ac:dyDescent="0.25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Товара]],Товары_цена[],3,0)</f>
        <v>25</v>
      </c>
      <c r="G86" s="33">
        <f>Таблица1[[#This Row],[Количество]]*Таблица1[[#This Row],[Цена]]</f>
        <v>3000</v>
      </c>
      <c r="H86" s="32"/>
      <c r="I86" s="32"/>
      <c r="J86" s="32">
        <f>Таблица1[[#This Row],[Цена]]*Таблица1[[#This Row],[Количество к возврату]]</f>
        <v>0</v>
      </c>
      <c r="K86" s="9">
        <f>Таблица1[[#This Row],[Стоимость]]-Таблица1[[#This Row],[Стоимость возврата]]</f>
        <v>3000</v>
      </c>
    </row>
    <row r="87" spans="1:11" x14ac:dyDescent="0.25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Товара]],Товары_цена[],3,0)</f>
        <v>32</v>
      </c>
      <c r="G87" s="33">
        <f>Таблица1[[#This Row],[Количество]]*Таблица1[[#This Row],[Цена]]</f>
        <v>3200</v>
      </c>
      <c r="H87" s="32"/>
      <c r="I87" s="32"/>
      <c r="J87" s="32">
        <f>Таблица1[[#This Row],[Цена]]*Таблица1[[#This Row],[Количество к возврату]]</f>
        <v>0</v>
      </c>
      <c r="K87" s="9">
        <f>Таблица1[[#This Row],[Стоимость]]-Таблица1[[#This Row],[Стоимость возврата]]</f>
        <v>3200</v>
      </c>
    </row>
    <row r="88" spans="1:11" x14ac:dyDescent="0.25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Товара]],Товары_цена[],3,0)</f>
        <v>45</v>
      </c>
      <c r="G88" s="33">
        <f>Таблица1[[#This Row],[Количество]]*Таблица1[[#This Row],[Цена]]</f>
        <v>2250</v>
      </c>
      <c r="H88" s="31">
        <v>42959</v>
      </c>
      <c r="I88" s="32">
        <v>10</v>
      </c>
      <c r="J88" s="32">
        <f>Таблица1[[#This Row],[Цена]]*Таблица1[[#This Row],[Количество к возврату]]</f>
        <v>450</v>
      </c>
      <c r="K88" s="9">
        <f>Таблица1[[#This Row],[Стоимость]]-Таблица1[[#This Row],[Стоимость возврата]]</f>
        <v>1800</v>
      </c>
    </row>
    <row r="89" spans="1:11" x14ac:dyDescent="0.25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Товара]],Товары_цена[],3,0)</f>
        <v>54</v>
      </c>
      <c r="G89" s="33">
        <f>Таблица1[[#This Row],[Количество]]*Таблица1[[#This Row],[Цена]]</f>
        <v>5400</v>
      </c>
      <c r="H89" s="32"/>
      <c r="I89" s="32"/>
      <c r="J89" s="32">
        <f>Таблица1[[#This Row],[Цена]]*Таблица1[[#This Row],[Количество к возврату]]</f>
        <v>0</v>
      </c>
      <c r="K89" s="9">
        <f>Таблица1[[#This Row],[Стоимость]]-Таблица1[[#This Row],[Стоимость возврата]]</f>
        <v>5400</v>
      </c>
    </row>
    <row r="90" spans="1:11" x14ac:dyDescent="0.25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Товара]],Товары_цена[],3,0)</f>
        <v>65</v>
      </c>
      <c r="G90" s="33">
        <f>Таблица1[[#This Row],[Количество]]*Таблица1[[#This Row],[Цена]]</f>
        <v>11700</v>
      </c>
      <c r="H90" s="32"/>
      <c r="I90" s="32"/>
      <c r="J90" s="32">
        <f>Таблица1[[#This Row],[Цена]]*Таблица1[[#This Row],[Количество к возврату]]</f>
        <v>0</v>
      </c>
      <c r="K90" s="9">
        <f>Таблица1[[#This Row],[Стоимость]]-Таблица1[[#This Row],[Стоимость возврата]]</f>
        <v>11700</v>
      </c>
    </row>
    <row r="91" spans="1:11" x14ac:dyDescent="0.25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Товара]],Товары_цена[],3,0)</f>
        <v>87</v>
      </c>
      <c r="G91" s="33">
        <f>Таблица1[[#This Row],[Количество]]*Таблица1[[#This Row],[Цена]]</f>
        <v>14790</v>
      </c>
      <c r="H91" s="32"/>
      <c r="I91" s="32"/>
      <c r="J91" s="32">
        <f>Таблица1[[#This Row],[Цена]]*Таблица1[[#This Row],[Количество к возврату]]</f>
        <v>0</v>
      </c>
      <c r="K91" s="9">
        <f>Таблица1[[#This Row],[Стоимость]]-Таблица1[[#This Row],[Стоимость возврата]]</f>
        <v>14790</v>
      </c>
    </row>
    <row r="92" spans="1:11" x14ac:dyDescent="0.25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Товара]],Товары_цена[],3,0)</f>
        <v>110</v>
      </c>
      <c r="G92" s="33">
        <f>Таблица1[[#This Row],[Количество]]*Таблица1[[#This Row],[Цена]]</f>
        <v>8800</v>
      </c>
      <c r="H92" s="32"/>
      <c r="I92" s="32"/>
      <c r="J92" s="32">
        <f>Таблица1[[#This Row],[Цена]]*Таблица1[[#This Row],[Количество к возврату]]</f>
        <v>0</v>
      </c>
      <c r="K92" s="9">
        <f>Таблица1[[#This Row],[Стоимость]]-Таблица1[[#This Row],[Стоимость возврата]]</f>
        <v>8800</v>
      </c>
    </row>
    <row r="93" spans="1:11" x14ac:dyDescent="0.25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Товара]],Товары_цена[],3,0)</f>
        <v>110</v>
      </c>
      <c r="G93" s="33">
        <f>Таблица1[[#This Row],[Количество]]*Таблица1[[#This Row],[Цена]]</f>
        <v>8800</v>
      </c>
      <c r="H93" s="31">
        <v>42967</v>
      </c>
      <c r="I93" s="32">
        <v>20</v>
      </c>
      <c r="J93" s="32">
        <f>Таблица1[[#This Row],[Цена]]*Таблица1[[#This Row],[Количество к возврату]]</f>
        <v>2200</v>
      </c>
      <c r="K93" s="9">
        <f>Таблица1[[#This Row],[Стоимость]]-Таблица1[[#This Row],[Стоимость возврата]]</f>
        <v>6600</v>
      </c>
    </row>
    <row r="94" spans="1:11" x14ac:dyDescent="0.25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Товара]],Товары_цена[],3,0)</f>
        <v>136</v>
      </c>
      <c r="G94" s="33">
        <f>Таблица1[[#This Row],[Количество]]*Таблица1[[#This Row],[Цена]]</f>
        <v>8160</v>
      </c>
      <c r="H94" s="32"/>
      <c r="I94" s="32"/>
      <c r="J94" s="32">
        <f>Таблица1[[#This Row],[Цена]]*Таблица1[[#This Row],[Количество к возврату]]</f>
        <v>0</v>
      </c>
      <c r="K94" s="9">
        <f>Таблица1[[#This Row],[Стоимость]]-Таблица1[[#This Row],[Стоимость возврата]]</f>
        <v>8160</v>
      </c>
    </row>
    <row r="95" spans="1:11" x14ac:dyDescent="0.25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Товара]],Товары_цена[],3,0)</f>
        <v>110</v>
      </c>
      <c r="G95" s="33">
        <f>Таблица1[[#This Row],[Количество]]*Таблица1[[#This Row],[Цена]]</f>
        <v>6600</v>
      </c>
      <c r="H95" s="32"/>
      <c r="I95" s="32"/>
      <c r="J95" s="32">
        <f>Таблица1[[#This Row],[Цена]]*Таблица1[[#This Row],[Количество к возврату]]</f>
        <v>0</v>
      </c>
      <c r="K95" s="9">
        <f>Таблица1[[#This Row],[Стоимость]]-Таблица1[[#This Row],[Стоимость возврата]]</f>
        <v>6600</v>
      </c>
    </row>
    <row r="96" spans="1:11" x14ac:dyDescent="0.25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Товара]],Товары_цена[],3,0)</f>
        <v>25</v>
      </c>
      <c r="G96" s="33">
        <f>Таблица1[[#This Row],[Количество]]*Таблица1[[#This Row],[Цена]]</f>
        <v>3250</v>
      </c>
      <c r="H96" s="31">
        <v>42967</v>
      </c>
      <c r="I96" s="32">
        <v>40</v>
      </c>
      <c r="J96" s="32">
        <f>Таблица1[[#This Row],[Цена]]*Таблица1[[#This Row],[Количество к возврату]]</f>
        <v>1000</v>
      </c>
      <c r="K96" s="9">
        <f>Таблица1[[#This Row],[Стоимость]]-Таблица1[[#This Row],[Стоимость возврата]]</f>
        <v>2250</v>
      </c>
    </row>
    <row r="97" spans="1:11" x14ac:dyDescent="0.25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Товара]],Товары_цена[],3,0)</f>
        <v>32</v>
      </c>
      <c r="G97" s="33">
        <f>Таблица1[[#This Row],[Количество]]*Таблица1[[#This Row],[Цена]]</f>
        <v>4160</v>
      </c>
      <c r="H97" s="32"/>
      <c r="I97" s="32"/>
      <c r="J97" s="32">
        <f>Таблица1[[#This Row],[Цена]]*Таблица1[[#This Row],[Количество к возврату]]</f>
        <v>0</v>
      </c>
      <c r="K97" s="9">
        <f>Таблица1[[#This Row],[Стоимость]]-Таблица1[[#This Row],[Стоимость возврата]]</f>
        <v>4160</v>
      </c>
    </row>
    <row r="98" spans="1:11" x14ac:dyDescent="0.25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Товара]],Товары_цена[],3,0)</f>
        <v>32</v>
      </c>
      <c r="G98" s="33">
        <f>Таблица1[[#This Row],[Количество]]*Таблица1[[#This Row],[Цена]]</f>
        <v>1792</v>
      </c>
      <c r="H98" s="32"/>
      <c r="I98" s="32"/>
      <c r="J98" s="32">
        <f>Таблица1[[#This Row],[Цена]]*Таблица1[[#This Row],[Количество к возврату]]</f>
        <v>0</v>
      </c>
      <c r="K98" s="9">
        <f>Таблица1[[#This Row],[Стоимость]]-Таблица1[[#This Row],[Стоимость возврата]]</f>
        <v>1792</v>
      </c>
    </row>
    <row r="99" spans="1:11" x14ac:dyDescent="0.25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Товара]],Товары_цена[],3,0)</f>
        <v>87</v>
      </c>
      <c r="G99" s="33">
        <f>Таблица1[[#This Row],[Количество]]*Таблица1[[#This Row],[Цена]]</f>
        <v>4872</v>
      </c>
      <c r="H99" s="32"/>
      <c r="I99" s="32"/>
      <c r="J99" s="32">
        <f>Таблица1[[#This Row],[Цена]]*Таблица1[[#This Row],[Количество к возврату]]</f>
        <v>0</v>
      </c>
      <c r="K99" s="9">
        <f>Таблица1[[#This Row],[Стоимость]]-Таблица1[[#This Row],[Стоимость возврата]]</f>
        <v>4872</v>
      </c>
    </row>
    <row r="100" spans="1:11" x14ac:dyDescent="0.25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Товара]],Товары_цена[],3,0)</f>
        <v>45</v>
      </c>
      <c r="G100" s="33">
        <f>Таблица1[[#This Row],[Количество]]*Таблица1[[#This Row],[Цена]]</f>
        <v>6075</v>
      </c>
      <c r="H100" s="31">
        <v>42969</v>
      </c>
      <c r="I100" s="32">
        <v>34</v>
      </c>
      <c r="J100" s="32">
        <f>Таблица1[[#This Row],[Цена]]*Таблица1[[#This Row],[Количество к возврату]]</f>
        <v>1530</v>
      </c>
      <c r="K100" s="9">
        <f>Таблица1[[#This Row],[Стоимость]]-Таблица1[[#This Row],[Стоимость возврата]]</f>
        <v>4545</v>
      </c>
    </row>
    <row r="101" spans="1:11" x14ac:dyDescent="0.25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Товара]],Товары_цена[],3,0)</f>
        <v>45</v>
      </c>
      <c r="G101" s="33">
        <f>Таблица1[[#This Row],[Количество]]*Таблица1[[#This Row],[Цена]]</f>
        <v>6075</v>
      </c>
      <c r="H101" s="32"/>
      <c r="I101" s="32"/>
      <c r="J101" s="32">
        <f>Таблица1[[#This Row],[Цена]]*Таблица1[[#This Row],[Количество к возврату]]</f>
        <v>0</v>
      </c>
      <c r="K101" s="9">
        <f>Таблица1[[#This Row],[Стоимость]]-Таблица1[[#This Row],[Стоимость возврата]]</f>
        <v>6075</v>
      </c>
    </row>
    <row r="102" spans="1:11" x14ac:dyDescent="0.25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Товара]],Товары_цена[],3,0)</f>
        <v>54</v>
      </c>
      <c r="G102" s="33">
        <f>Таблица1[[#This Row],[Количество]]*Таблица1[[#This Row],[Цена]]</f>
        <v>4320</v>
      </c>
      <c r="H102" s="32"/>
      <c r="I102" s="32"/>
      <c r="J102" s="32">
        <f>Таблица1[[#This Row],[Цена]]*Таблица1[[#This Row],[Количество к возврату]]</f>
        <v>0</v>
      </c>
      <c r="K102" s="9">
        <f>Таблица1[[#This Row],[Стоимость]]-Таблица1[[#This Row],[Стоимость возврата]]</f>
        <v>4320</v>
      </c>
    </row>
    <row r="103" spans="1:11" x14ac:dyDescent="0.25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Товара]],Товары_цена[],3,0)</f>
        <v>136</v>
      </c>
      <c r="G103" s="33">
        <f>Таблица1[[#This Row],[Количество]]*Таблица1[[#This Row],[Цена]]</f>
        <v>10880</v>
      </c>
      <c r="H103" s="32"/>
      <c r="I103" s="32"/>
      <c r="J103" s="32">
        <f>Таблица1[[#This Row],[Цена]]*Таблица1[[#This Row],[Количество к возврату]]</f>
        <v>0</v>
      </c>
      <c r="K103" s="9">
        <f>Таблица1[[#This Row],[Стоимость]]-Таблица1[[#This Row],[Стоимость возврата]]</f>
        <v>10880</v>
      </c>
    </row>
    <row r="104" spans="1:11" x14ac:dyDescent="0.25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Товара]],Товары_цена[],3,0)</f>
        <v>65</v>
      </c>
      <c r="G104" s="33">
        <f>Таблица1[[#This Row],[Количество]]*Таблица1[[#This Row],[Цена]]</f>
        <v>5200</v>
      </c>
      <c r="H104" s="32"/>
      <c r="I104" s="32"/>
      <c r="J104" s="32">
        <f>Таблица1[[#This Row],[Цена]]*Таблица1[[#This Row],[Количество к возврату]]</f>
        <v>0</v>
      </c>
      <c r="K104" s="9">
        <f>Таблица1[[#This Row],[Стоимость]]-Таблица1[[#This Row],[Стоимость возврата]]</f>
        <v>5200</v>
      </c>
    </row>
    <row r="105" spans="1:11" x14ac:dyDescent="0.25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Товара]],Товары_цена[],3,0)</f>
        <v>32</v>
      </c>
      <c r="G105" s="33">
        <f>Таблица1[[#This Row],[Количество]]*Таблица1[[#This Row],[Цена]]</f>
        <v>2560</v>
      </c>
      <c r="H105" s="32"/>
      <c r="I105" s="32"/>
      <c r="J105" s="32">
        <f>Таблица1[[#This Row],[Цена]]*Таблица1[[#This Row],[Количество к возврату]]</f>
        <v>0</v>
      </c>
      <c r="K105" s="9">
        <f>Таблица1[[#This Row],[Стоимость]]-Таблица1[[#This Row],[Стоимость возврата]]</f>
        <v>2560</v>
      </c>
    </row>
    <row r="106" spans="1:11" x14ac:dyDescent="0.25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Товара]],Товары_цена[],3,0)</f>
        <v>87</v>
      </c>
      <c r="G106" s="33">
        <f>Таблица1[[#This Row],[Количество]]*Таблица1[[#This Row],[Цена]]</f>
        <v>13050</v>
      </c>
      <c r="H106" s="32"/>
      <c r="I106" s="32"/>
      <c r="J106" s="32">
        <f>Таблица1[[#This Row],[Цена]]*Таблица1[[#This Row],[Количество к возврату]]</f>
        <v>0</v>
      </c>
      <c r="K106" s="9">
        <f>Таблица1[[#This Row],[Стоимость]]-Таблица1[[#This Row],[Стоимость возврата]]</f>
        <v>13050</v>
      </c>
    </row>
    <row r="107" spans="1:11" x14ac:dyDescent="0.25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Товара]],Товары_цена[],3,0)</f>
        <v>110</v>
      </c>
      <c r="G107" s="33">
        <f>Таблица1[[#This Row],[Количество]]*Таблица1[[#This Row],[Цена]]</f>
        <v>16500</v>
      </c>
      <c r="H107" s="31">
        <v>42972</v>
      </c>
      <c r="I107" s="32">
        <v>45</v>
      </c>
      <c r="J107" s="32">
        <f>Таблица1[[#This Row],[Цена]]*Таблица1[[#This Row],[Количество к возврату]]</f>
        <v>4950</v>
      </c>
      <c r="K107" s="9">
        <f>Таблица1[[#This Row],[Стоимость]]-Таблица1[[#This Row],[Стоимость возврата]]</f>
        <v>11550</v>
      </c>
    </row>
    <row r="108" spans="1:11" x14ac:dyDescent="0.25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Товара]],Товары_цена[],3,0)</f>
        <v>110</v>
      </c>
      <c r="G108" s="33">
        <f>Таблица1[[#This Row],[Количество]]*Таблица1[[#This Row],[Цена]]</f>
        <v>14850</v>
      </c>
      <c r="H108" s="31">
        <v>42971</v>
      </c>
      <c r="I108" s="32">
        <v>20</v>
      </c>
      <c r="J108" s="32">
        <f>Таблица1[[#This Row],[Цена]]*Таблица1[[#This Row],[Количество к возврату]]</f>
        <v>2200</v>
      </c>
      <c r="K108" s="9">
        <f>Таблица1[[#This Row],[Стоимость]]-Таблица1[[#This Row],[Стоимость возврата]]</f>
        <v>12650</v>
      </c>
    </row>
    <row r="109" spans="1:11" x14ac:dyDescent="0.25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Товара]],Товары_цена[],3,0)</f>
        <v>25</v>
      </c>
      <c r="G109" s="33">
        <f>Таблица1[[#This Row],[Количество]]*Таблица1[[#This Row],[Цена]]</f>
        <v>3375</v>
      </c>
      <c r="H109" s="32"/>
      <c r="I109" s="32"/>
      <c r="J109" s="32">
        <f>Таблица1[[#This Row],[Цена]]*Таблица1[[#This Row],[Количество к возврату]]</f>
        <v>0</v>
      </c>
      <c r="K109" s="9">
        <f>Таблица1[[#This Row],[Стоимость]]-Таблица1[[#This Row],[Стоимость возврата]]</f>
        <v>3375</v>
      </c>
    </row>
    <row r="110" spans="1:11" x14ac:dyDescent="0.25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Товара]],Товары_цена[],3,0)</f>
        <v>136</v>
      </c>
      <c r="G110" s="33">
        <f>Таблица1[[#This Row],[Количество]]*Таблица1[[#This Row],[Цена]]</f>
        <v>10880</v>
      </c>
      <c r="H110" s="32"/>
      <c r="I110" s="32"/>
      <c r="J110" s="32">
        <f>Таблица1[[#This Row],[Цена]]*Таблица1[[#This Row],[Количество к возврату]]</f>
        <v>0</v>
      </c>
      <c r="K110" s="9">
        <f>Таблица1[[#This Row],[Стоимость]]-Таблица1[[#This Row],[Стоимость возврата]]</f>
        <v>10880</v>
      </c>
    </row>
    <row r="111" spans="1:11" x14ac:dyDescent="0.25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Товара]],Товары_цена[],3,0)</f>
        <v>110</v>
      </c>
      <c r="G111" s="33">
        <f>Таблица1[[#This Row],[Количество]]*Таблица1[[#This Row],[Цена]]</f>
        <v>8800</v>
      </c>
      <c r="H111" s="31">
        <v>42972</v>
      </c>
      <c r="I111" s="32">
        <v>20</v>
      </c>
      <c r="J111" s="32">
        <f>Таблица1[[#This Row],[Цена]]*Таблица1[[#This Row],[Количество к возврату]]</f>
        <v>2200</v>
      </c>
      <c r="K111" s="9">
        <f>Таблица1[[#This Row],[Стоимость]]-Таблица1[[#This Row],[Стоимость возврата]]</f>
        <v>6600</v>
      </c>
    </row>
    <row r="112" spans="1:11" x14ac:dyDescent="0.25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Товара]],Товары_цена[],3,0)</f>
        <v>25</v>
      </c>
      <c r="G112" s="33">
        <f>Таблица1[[#This Row],[Количество]]*Таблица1[[#This Row],[Цена]]</f>
        <v>2000</v>
      </c>
      <c r="H112" s="32"/>
      <c r="I112" s="32"/>
      <c r="J112" s="32">
        <f>Таблица1[[#This Row],[Цена]]*Таблица1[[#This Row],[Количество к возврату]]</f>
        <v>0</v>
      </c>
      <c r="K112" s="9">
        <f>Таблица1[[#This Row],[Стоимость]]-Таблица1[[#This Row],[Стоимость возврата]]</f>
        <v>2000</v>
      </c>
    </row>
    <row r="113" spans="1:11" x14ac:dyDescent="0.25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Товара]],Товары_цена[],3,0)</f>
        <v>65</v>
      </c>
      <c r="G113" s="33">
        <f>Таблица1[[#This Row],[Количество]]*Таблица1[[#This Row],[Цена]]</f>
        <v>5200</v>
      </c>
      <c r="H113" s="32"/>
      <c r="I113" s="32"/>
      <c r="J113" s="32">
        <f>Таблица1[[#This Row],[Цена]]*Таблица1[[#This Row],[Количество к возврату]]</f>
        <v>0</v>
      </c>
      <c r="K113" s="9">
        <f>Таблица1[[#This Row],[Стоимость]]-Таблица1[[#This Row],[Стоимость возврата]]</f>
        <v>5200</v>
      </c>
    </row>
    <row r="114" spans="1:11" x14ac:dyDescent="0.25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Товара]],Товары_цена[],3,0)</f>
        <v>110</v>
      </c>
      <c r="G114" s="33">
        <f>Таблица1[[#This Row],[Количество]]*Таблица1[[#This Row],[Цена]]</f>
        <v>9900</v>
      </c>
      <c r="H114" s="32"/>
      <c r="I114" s="32"/>
      <c r="J114" s="32">
        <f>Таблица1[[#This Row],[Цена]]*Таблица1[[#This Row],[Количество к возврату]]</f>
        <v>0</v>
      </c>
      <c r="K114" s="9">
        <f>Таблица1[[#This Row],[Стоимость]]-Таблица1[[#This Row],[Стоимость возврата]]</f>
        <v>9900</v>
      </c>
    </row>
    <row r="115" spans="1:11" x14ac:dyDescent="0.25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Товара]],Товары_цена[],3,0)</f>
        <v>136</v>
      </c>
      <c r="G115" s="33">
        <f>Таблица1[[#This Row],[Количество]]*Таблица1[[#This Row],[Цена]]</f>
        <v>10880</v>
      </c>
      <c r="H115" s="32"/>
      <c r="I115" s="32"/>
      <c r="J115" s="32">
        <f>Таблица1[[#This Row],[Цена]]*Таблица1[[#This Row],[Количество к возврату]]</f>
        <v>0</v>
      </c>
      <c r="K115" s="9">
        <f>Таблица1[[#This Row],[Стоимость]]-Таблица1[[#This Row],[Стоимость возврата]]</f>
        <v>10880</v>
      </c>
    </row>
    <row r="116" spans="1:11" x14ac:dyDescent="0.25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Товара]],Товары_цена[],3,0)</f>
        <v>136</v>
      </c>
      <c r="G116" s="33">
        <f>Таблица1[[#This Row],[Количество]]*Таблица1[[#This Row],[Цена]]</f>
        <v>21760</v>
      </c>
      <c r="H116" s="31">
        <v>42986</v>
      </c>
      <c r="I116" s="32">
        <v>30</v>
      </c>
      <c r="J116" s="32">
        <f>Таблица1[[#This Row],[Цена]]*Таблица1[[#This Row],[Количество к возврату]]</f>
        <v>4080</v>
      </c>
      <c r="K116" s="9">
        <f>Таблица1[[#This Row],[Стоимость]]-Таблица1[[#This Row],[Стоимость возврата]]</f>
        <v>17680</v>
      </c>
    </row>
    <row r="117" spans="1:11" x14ac:dyDescent="0.25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Товара]],Товары_цена[],3,0)</f>
        <v>54</v>
      </c>
      <c r="G117" s="33">
        <f>Таблица1[[#This Row],[Количество]]*Таблица1[[#This Row],[Цена]]</f>
        <v>5940</v>
      </c>
      <c r="H117" s="32"/>
      <c r="I117" s="32"/>
      <c r="J117" s="32">
        <f>Таблица1[[#This Row],[Цена]]*Таблица1[[#This Row],[Количество к возврату]]</f>
        <v>0</v>
      </c>
      <c r="K117" s="9">
        <f>Таблица1[[#This Row],[Стоимость]]-Таблица1[[#This Row],[Стоимость возврата]]</f>
        <v>5940</v>
      </c>
    </row>
    <row r="118" spans="1:11" x14ac:dyDescent="0.25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Товара]],Товары_цена[],3,0)</f>
        <v>25</v>
      </c>
      <c r="G118" s="33">
        <f>Таблица1[[#This Row],[Количество]]*Таблица1[[#This Row],[Цена]]</f>
        <v>5750</v>
      </c>
      <c r="H118" s="32"/>
      <c r="I118" s="32"/>
      <c r="J118" s="32">
        <f>Таблица1[[#This Row],[Цена]]*Таблица1[[#This Row],[Количество к возврату]]</f>
        <v>0</v>
      </c>
      <c r="K118" s="9">
        <f>Таблица1[[#This Row],[Стоимость]]-Таблица1[[#This Row],[Стоимость возврата]]</f>
        <v>5750</v>
      </c>
    </row>
    <row r="119" spans="1:11" x14ac:dyDescent="0.25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Товара]],Товары_цена[],3,0)</f>
        <v>45</v>
      </c>
      <c r="G119" s="33">
        <f>Таблица1[[#This Row],[Количество]]*Таблица1[[#This Row],[Цена]]</f>
        <v>10350</v>
      </c>
      <c r="H119" s="31">
        <v>42989</v>
      </c>
      <c r="I119" s="32">
        <v>30</v>
      </c>
      <c r="J119" s="32">
        <f>Таблица1[[#This Row],[Цена]]*Таблица1[[#This Row],[Количество к возврату]]</f>
        <v>1350</v>
      </c>
      <c r="K119" s="9">
        <f>Таблица1[[#This Row],[Стоимость]]-Таблица1[[#This Row],[Стоимость возврата]]</f>
        <v>9000</v>
      </c>
    </row>
    <row r="120" spans="1:11" x14ac:dyDescent="0.25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Товара]],Товары_цена[],3,0)</f>
        <v>32</v>
      </c>
      <c r="G120" s="33">
        <f>Таблица1[[#This Row],[Количество]]*Таблица1[[#This Row],[Цена]]</f>
        <v>1920</v>
      </c>
      <c r="H120" s="32"/>
      <c r="I120" s="32"/>
      <c r="J120" s="32">
        <f>Таблица1[[#This Row],[Цена]]*Таблица1[[#This Row],[Количество к возврату]]</f>
        <v>0</v>
      </c>
      <c r="K120" s="9">
        <f>Таблица1[[#This Row],[Стоимость]]-Таблица1[[#This Row],[Стоимость возврата]]</f>
        <v>1920</v>
      </c>
    </row>
    <row r="121" spans="1:11" x14ac:dyDescent="0.25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Товара]],Товары_цена[],3,0)</f>
        <v>136</v>
      </c>
      <c r="G121" s="33">
        <f>Таблица1[[#This Row],[Количество]]*Таблица1[[#This Row],[Цена]]</f>
        <v>3400</v>
      </c>
      <c r="H121" s="32"/>
      <c r="I121" s="32"/>
      <c r="J121" s="32">
        <f>Таблица1[[#This Row],[Цена]]*Таблица1[[#This Row],[Количество к возврату]]</f>
        <v>0</v>
      </c>
      <c r="K121" s="9">
        <f>Таблица1[[#This Row],[Стоимость]]-Таблица1[[#This Row],[Стоимость возврата]]</f>
        <v>3400</v>
      </c>
    </row>
    <row r="122" spans="1:11" x14ac:dyDescent="0.25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Товара]],Товары_цена[],3,0)</f>
        <v>45</v>
      </c>
      <c r="G122" s="33">
        <f>Таблица1[[#This Row],[Количество]]*Таблица1[[#This Row],[Цена]]</f>
        <v>7650</v>
      </c>
      <c r="H122" s="32"/>
      <c r="I122" s="32"/>
      <c r="J122" s="32">
        <f>Таблица1[[#This Row],[Цена]]*Таблица1[[#This Row],[Количество к возврату]]</f>
        <v>0</v>
      </c>
      <c r="K122" s="9">
        <f>Таблица1[[#This Row],[Стоимость]]-Таблица1[[#This Row],[Стоимость возврата]]</f>
        <v>7650</v>
      </c>
    </row>
    <row r="123" spans="1:11" x14ac:dyDescent="0.25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Товара]],Товары_цена[],3,0)</f>
        <v>25</v>
      </c>
      <c r="G123" s="33">
        <f>Таблица1[[#This Row],[Количество]]*Таблица1[[#This Row],[Цена]]</f>
        <v>4250</v>
      </c>
      <c r="H123" s="32"/>
      <c r="I123" s="32"/>
      <c r="J123" s="32">
        <f>Таблица1[[#This Row],[Цена]]*Таблица1[[#This Row],[Количество к возврату]]</f>
        <v>0</v>
      </c>
      <c r="K123" s="9">
        <f>Таблица1[[#This Row],[Стоимость]]-Таблица1[[#This Row],[Стоимость возврата]]</f>
        <v>4250</v>
      </c>
    </row>
    <row r="124" spans="1:11" x14ac:dyDescent="0.25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Товара]],Товары_цена[],3,0)</f>
        <v>54</v>
      </c>
      <c r="G124" s="33">
        <f>Таблица1[[#This Row],[Количество]]*Таблица1[[#This Row],[Цена]]</f>
        <v>3024</v>
      </c>
      <c r="H124" s="32"/>
      <c r="I124" s="32"/>
      <c r="J124" s="32">
        <f>Таблица1[[#This Row],[Цена]]*Таблица1[[#This Row],[Количество к возврату]]</f>
        <v>0</v>
      </c>
      <c r="K124" s="9">
        <f>Таблица1[[#This Row],[Стоимость]]-Таблица1[[#This Row],[Стоимость возврата]]</f>
        <v>3024</v>
      </c>
    </row>
    <row r="125" spans="1:11" x14ac:dyDescent="0.25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Товара]],Товары_цена[],3,0)</f>
        <v>54</v>
      </c>
      <c r="G125" s="33">
        <f>Таблица1[[#This Row],[Количество]]*Таблица1[[#This Row],[Цена]]</f>
        <v>3024</v>
      </c>
      <c r="H125" s="31">
        <v>42993</v>
      </c>
      <c r="I125" s="32">
        <v>21</v>
      </c>
      <c r="J125" s="32">
        <f>Таблица1[[#This Row],[Цена]]*Таблица1[[#This Row],[Количество к возврату]]</f>
        <v>1134</v>
      </c>
      <c r="K125" s="9">
        <f>Таблица1[[#This Row],[Стоимость]]-Таблица1[[#This Row],[Стоимость возврата]]</f>
        <v>1890</v>
      </c>
    </row>
    <row r="126" spans="1:11" x14ac:dyDescent="0.25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Товара]],Товары_цена[],3,0)</f>
        <v>65</v>
      </c>
      <c r="G126" s="33">
        <f>Таблица1[[#This Row],[Количество]]*Таблица1[[#This Row],[Цена]]</f>
        <v>5850</v>
      </c>
      <c r="H126" s="32"/>
      <c r="I126" s="32"/>
      <c r="J126" s="32">
        <f>Таблица1[[#This Row],[Цена]]*Таблица1[[#This Row],[Количество к возврату]]</f>
        <v>0</v>
      </c>
      <c r="K126" s="9">
        <f>Таблица1[[#This Row],[Стоимость]]-Таблица1[[#This Row],[Стоимость возврата]]</f>
        <v>5850</v>
      </c>
    </row>
    <row r="127" spans="1:11" x14ac:dyDescent="0.25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Товара]],Товары_цена[],3,0)</f>
        <v>54</v>
      </c>
      <c r="G127" s="33">
        <f>Таблица1[[#This Row],[Количество]]*Таблица1[[#This Row],[Цена]]</f>
        <v>4860</v>
      </c>
      <c r="H127" s="32"/>
      <c r="I127" s="32"/>
      <c r="J127" s="32">
        <f>Таблица1[[#This Row],[Цена]]*Таблица1[[#This Row],[Количество к возврату]]</f>
        <v>0</v>
      </c>
      <c r="K127" s="9">
        <f>Таблица1[[#This Row],[Стоимость]]-Таблица1[[#This Row],[Стоимость возврата]]</f>
        <v>4860</v>
      </c>
    </row>
    <row r="128" spans="1:11" x14ac:dyDescent="0.25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Товара]],Товары_цена[],3,0)</f>
        <v>87</v>
      </c>
      <c r="G128" s="33">
        <f>Таблица1[[#This Row],[Количество]]*Таблица1[[#This Row],[Цена]]</f>
        <v>6090</v>
      </c>
      <c r="H128" s="32"/>
      <c r="I128" s="32"/>
      <c r="J128" s="32">
        <f>Таблица1[[#This Row],[Цена]]*Таблица1[[#This Row],[Количество к возврату]]</f>
        <v>0</v>
      </c>
      <c r="K128" s="9">
        <f>Таблица1[[#This Row],[Стоимость]]-Таблица1[[#This Row],[Стоимость возврата]]</f>
        <v>6090</v>
      </c>
    </row>
    <row r="129" spans="1:11" x14ac:dyDescent="0.25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Товара]],Товары_цена[],3,0)</f>
        <v>87</v>
      </c>
      <c r="G129" s="33">
        <f>Таблица1[[#This Row],[Количество]]*Таблица1[[#This Row],[Цена]]</f>
        <v>6090</v>
      </c>
      <c r="H129" s="32"/>
      <c r="I129" s="32"/>
      <c r="J129" s="32">
        <f>Таблица1[[#This Row],[Цена]]*Таблица1[[#This Row],[Количество к возврату]]</f>
        <v>0</v>
      </c>
      <c r="K129" s="9">
        <f>Таблица1[[#This Row],[Стоимость]]-Таблица1[[#This Row],[Стоимость возврата]]</f>
        <v>6090</v>
      </c>
    </row>
    <row r="130" spans="1:11" x14ac:dyDescent="0.25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Товара]],Товары_цена[],3,0)</f>
        <v>110</v>
      </c>
      <c r="G130" s="33">
        <f>Таблица1[[#This Row],[Количество]]*Таблица1[[#This Row],[Цена]]</f>
        <v>5500</v>
      </c>
      <c r="H130" s="32"/>
      <c r="I130" s="32"/>
      <c r="J130" s="32">
        <f>Таблица1[[#This Row],[Цена]]*Таблица1[[#This Row],[Количество к возврату]]</f>
        <v>0</v>
      </c>
      <c r="K130" s="9">
        <f>Таблица1[[#This Row],[Стоимость]]-Таблица1[[#This Row],[Стоимость возврата]]</f>
        <v>5500</v>
      </c>
    </row>
    <row r="131" spans="1:11" x14ac:dyDescent="0.25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Товара]],Товары_цена[],3,0)</f>
        <v>110</v>
      </c>
      <c r="G131" s="33">
        <f>Таблица1[[#This Row],[Количество]]*Таблица1[[#This Row],[Цена]]</f>
        <v>5500</v>
      </c>
      <c r="H131" s="36"/>
      <c r="I131" s="36"/>
      <c r="J131" s="36">
        <f>Таблица1[[#This Row],[Цена]]*Таблица1[[#This Row],[Количество к возврату]]</f>
        <v>0</v>
      </c>
      <c r="K131" s="9">
        <f>Таблица1[[#This Row],[Стоимость]]-Таблица1[[#This Row],[Стоимость возврата]]</f>
        <v>5500</v>
      </c>
    </row>
  </sheetData>
  <conditionalFormatting sqref="E2:F67">
    <cfRule type="cellIs" dxfId="4" priority="5" operator="between">
      <formula>1</formula>
      <formula>45</formula>
    </cfRule>
  </conditionalFormatting>
  <conditionalFormatting sqref="E68:F131">
    <cfRule type="cellIs" dxfId="3" priority="4" operator="between">
      <formula>1</formula>
      <formula>45</formula>
    </cfRule>
  </conditionalFormatting>
  <conditionalFormatting sqref="E68:F87">
    <cfRule type="cellIs" dxfId="2" priority="3" operator="between">
      <formula>1</formula>
      <formula>45</formula>
    </cfRule>
  </conditionalFormatting>
  <conditionalFormatting sqref="E88:F100">
    <cfRule type="cellIs" dxfId="1" priority="2" operator="between">
      <formula>1</formula>
      <formula>45</formula>
    </cfRule>
  </conditionalFormatting>
  <conditionalFormatting sqref="E101:F131">
    <cfRule type="cellIs" dxfId="0" priority="1" operator="between">
      <formula>1</formula>
      <formula>45</formula>
    </cfRule>
  </conditionalFormatting>
  <dataValidations count="3">
    <dataValidation type="list" allowBlank="1" showInputMessage="1" showErrorMessage="1" sqref="C1:C1048576">
      <formula1>клиент</formula1>
    </dataValidation>
    <dataValidation type="list" allowBlank="1" showInputMessage="1" showErrorMessage="1" sqref="B1:B1048576">
      <formula1>ФИО1</formula1>
    </dataValidation>
    <dataValidation type="list" allowBlank="1" showInputMessage="1" showErrorMessage="1" sqref="D2:D131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ColWidth="8.85546875" defaultRowHeight="15" x14ac:dyDescent="0.25"/>
  <cols>
    <col min="1" max="1" width="17" customWidth="1"/>
    <col min="2" max="2" width="16.7109375" bestFit="1" customWidth="1"/>
    <col min="4" max="4" width="15.85546875" customWidth="1"/>
    <col min="6" max="6" width="23.7109375" customWidth="1"/>
    <col min="7" max="7" width="16.85546875" customWidth="1"/>
    <col min="8" max="8" width="18.140625" customWidth="1"/>
    <col min="9" max="9" width="12.7109375" customWidth="1"/>
  </cols>
  <sheetData>
    <row r="1" spans="1:7" ht="29.25" customHeight="1" x14ac:dyDescent="0.25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25">
      <c r="A2" t="s">
        <v>2</v>
      </c>
      <c r="B2" t="s">
        <v>31</v>
      </c>
      <c r="D2" s="3"/>
      <c r="G2" s="7"/>
    </row>
    <row r="3" spans="1:7" x14ac:dyDescent="0.25">
      <c r="A3" t="s">
        <v>3</v>
      </c>
      <c r="B3" t="s">
        <v>32</v>
      </c>
      <c r="D3" s="3"/>
      <c r="G3" s="7"/>
    </row>
    <row r="4" spans="1:7" x14ac:dyDescent="0.25">
      <c r="A4" t="s">
        <v>4</v>
      </c>
      <c r="B4" t="s">
        <v>31</v>
      </c>
      <c r="D4" s="3"/>
      <c r="G4" s="7"/>
    </row>
    <row r="5" spans="1:7" x14ac:dyDescent="0.25">
      <c r="G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2" sqref="A2:A10"/>
    </sheetView>
  </sheetViews>
  <sheetFormatPr defaultColWidth="8.85546875" defaultRowHeight="15" x14ac:dyDescent="0.25"/>
  <cols>
    <col min="1" max="1" width="21.7109375" customWidth="1"/>
    <col min="2" max="2" width="16.42578125" customWidth="1"/>
    <col min="3" max="3" width="18.85546875" customWidth="1"/>
    <col min="8" max="8" width="22" bestFit="1" customWidth="1"/>
    <col min="9" max="13" width="11.7109375" customWidth="1"/>
  </cols>
  <sheetData>
    <row r="1" spans="1:15" ht="30" x14ac:dyDescent="0.25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25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25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25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25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25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25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25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25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25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8" sqref="D8"/>
    </sheetView>
  </sheetViews>
  <sheetFormatPr defaultColWidth="8.85546875" defaultRowHeight="15" x14ac:dyDescent="0.25"/>
  <cols>
    <col min="1" max="1" width="27.7109375" bestFit="1" customWidth="1"/>
    <col min="2" max="2" width="20.85546875" bestFit="1" customWidth="1"/>
    <col min="4" max="4" width="20.85546875" bestFit="1" customWidth="1"/>
    <col min="5" max="5" width="23.7109375" customWidth="1"/>
  </cols>
  <sheetData>
    <row r="1" spans="1:7" ht="60" x14ac:dyDescent="0.25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25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25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25">
      <c r="A4" t="s">
        <v>18</v>
      </c>
      <c r="B4" t="s">
        <v>24</v>
      </c>
    </row>
    <row r="5" spans="1:7" x14ac:dyDescent="0.25">
      <c r="A5" t="s">
        <v>19</v>
      </c>
      <c r="B5" t="s">
        <v>25</v>
      </c>
    </row>
    <row r="6" spans="1:7" x14ac:dyDescent="0.25">
      <c r="A6" t="s">
        <v>20</v>
      </c>
      <c r="B6" t="s">
        <v>25</v>
      </c>
    </row>
    <row r="7" spans="1:7" x14ac:dyDescent="0.25">
      <c r="A7" s="5"/>
    </row>
    <row r="8" spans="1:7" x14ac:dyDescent="0.25">
      <c r="A8" s="5"/>
    </row>
    <row r="9" spans="1:7" x14ac:dyDescent="0.25">
      <c r="A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workbookViewId="0">
      <selection activeCell="L4" sqref="L4"/>
    </sheetView>
  </sheetViews>
  <sheetFormatPr defaultColWidth="8.85546875" defaultRowHeight="15" x14ac:dyDescent="0.25"/>
  <cols>
    <col min="1" max="1" width="27.42578125" bestFit="1" customWidth="1"/>
    <col min="2" max="2" width="7.140625" bestFit="1" customWidth="1"/>
    <col min="3" max="3" width="15.140625" customWidth="1"/>
    <col min="4" max="7" width="14.85546875" customWidth="1"/>
  </cols>
  <sheetData>
    <row r="3" spans="1:7" ht="30" x14ac:dyDescent="0.25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25">
      <c r="A4" s="18" t="s">
        <v>19</v>
      </c>
      <c r="B4" s="18" t="str">
        <f>VLOOKUP(A4,'Информация Менеджеры'!A1:B6,2,0)</f>
        <v>Запад</v>
      </c>
      <c r="C4" s="19">
        <f>SUMIF(ФИО_менеджера,Премии!A4,Стоимость)-SUMIF(ФИО_менеджера,Премии!A4,Стоимость_возврата)</f>
        <v>146227</v>
      </c>
      <c r="D4" s="16">
        <f>IF(C4&gt;40000,C4*1.05,C4)</f>
        <v>153538.35</v>
      </c>
      <c r="E4" s="16">
        <f>IF(C4&gt;VLOOKUP(B4,'Информация Менеджеры'!$D$1:$G$3,3,0),C4*1.05,C4)</f>
        <v>153538.35</v>
      </c>
      <c r="F4" s="16">
        <f>IF(C4&gt;VLOOKUP(B4,'Информация Менеджеры'!$D$1:$G$3,3,0),C4+C4*VLOOKUP(B4,'Информация Менеджеры'!$D$1:$G$3,4,0),C4)</f>
        <v>155000.62</v>
      </c>
      <c r="G4" s="16">
        <f>IF(SUMIF($B$4:$B$8,B4,$C$4:$C$8)&gt;VLOOKUP(B4,'Информация Менеджеры'!$D$1:$G$3,3,0),C4+C4*VLOOKUP(B4,'Информация Менеджеры'!$D$1:$G$3,4,0),C4)</f>
        <v>155000.62</v>
      </c>
    </row>
    <row r="5" spans="1:7" x14ac:dyDescent="0.25">
      <c r="A5" s="18" t="s">
        <v>16</v>
      </c>
      <c r="B5" s="18" t="str">
        <f>VLOOKUP(A5,'Информация Менеджеры'!A2:B7,2,0)</f>
        <v>Восток</v>
      </c>
      <c r="C5" s="19">
        <f>SUMIF(ФИО_менеджера,Премии!A5,Стоимость)-SUMIF(ФИО_менеджера,Премии!A5,Стоимость_возврата)</f>
        <v>184825</v>
      </c>
      <c r="D5" s="16">
        <f t="shared" ref="D5:D8" si="0">IF(C5&gt;40000,C5*1.05,C5)</f>
        <v>194066.25</v>
      </c>
      <c r="E5" s="16">
        <f>IF(C5&gt;VLOOKUP(B5,'Информация Менеджеры'!$D$1:$G$3,3,0),C5*1.05,C5)</f>
        <v>194066.25</v>
      </c>
      <c r="F5" s="16">
        <f>IF(C5&gt;VLOOKUP(B5,'Информация Менеджеры'!$D$1:$G$3,3,0),C5+C5*VLOOKUP(B5,'Информация Менеджеры'!$D$1:$G$3,4,0),C5)</f>
        <v>192218</v>
      </c>
      <c r="G5" s="16">
        <f>IF(SUMIF($B$4:$B$8,B5,$C$4:$C$8)&gt;VLOOKUP(B5,'Информация Менеджеры'!$D$1:$G$3,3,0),C5+C5*VLOOKUP(B5,'Информация Менеджеры'!$D$1:$G$3,4,0),C5)</f>
        <v>192218</v>
      </c>
    </row>
    <row r="6" spans="1:7" x14ac:dyDescent="0.25">
      <c r="A6" s="18" t="s">
        <v>17</v>
      </c>
      <c r="B6" s="18" t="str">
        <f>VLOOKUP(A6,'Информация Менеджеры'!A3:B8,2,0)</f>
        <v>Восток</v>
      </c>
      <c r="C6" s="19">
        <f>SUMIF(ФИО_менеджера,Премии!A6,Стоимость)-SUMIF(ФИО_менеджера,Премии!A6,Стоимость_возврата)</f>
        <v>245736</v>
      </c>
      <c r="D6" s="16">
        <f t="shared" si="0"/>
        <v>258022.80000000002</v>
      </c>
      <c r="E6" s="16">
        <f>IF(C6&gt;VLOOKUP(B6,'Информация Менеджеры'!$D$1:$G$3,3,0),C6*1.05,C6)</f>
        <v>258022.80000000002</v>
      </c>
      <c r="F6" s="16">
        <f>IF(C6&gt;VLOOKUP(B6,'Информация Менеджеры'!$D$1:$G$3,3,0),C6+C6*VLOOKUP(B6,'Информация Менеджеры'!$D$1:$G$3,4,0),C6)</f>
        <v>255565.44</v>
      </c>
      <c r="G6" s="16">
        <f>IF(SUMIF($B$4:$B$8,B6,$C$4:$C$8)&gt;VLOOKUP(B6,'Информация Менеджеры'!$D$1:$G$3,3,0),C6+C6*VLOOKUP(B6,'Информация Менеджеры'!$D$1:$G$3,4,0),C6)</f>
        <v>255565.44</v>
      </c>
    </row>
    <row r="7" spans="1:7" x14ac:dyDescent="0.25">
      <c r="A7" s="18" t="s">
        <v>18</v>
      </c>
      <c r="B7" s="18" t="str">
        <f>VLOOKUP(A7,'Информация Менеджеры'!A4:B9,2,0)</f>
        <v>Восток</v>
      </c>
      <c r="C7" s="19">
        <f>SUMIF(ФИО_менеджера,Премии!A7,Стоимость)-SUMIF(ФИО_менеджера,Премии!A7,Стоимость_возврата)</f>
        <v>171242</v>
      </c>
      <c r="D7" s="16">
        <f t="shared" si="0"/>
        <v>179804.1</v>
      </c>
      <c r="E7" s="16">
        <f>IF(C7&gt;VLOOKUP(B7,'Информация Менеджеры'!$D$1:$G$3,3,0),C7*1.05,C7)</f>
        <v>179804.1</v>
      </c>
      <c r="F7" s="16">
        <f>IF(C7&gt;VLOOKUP(B7,'Информация Менеджеры'!$D$1:$G$3,3,0),C7+C7*VLOOKUP(B7,'Информация Менеджеры'!$D$1:$G$3,4,0),C7)</f>
        <v>178091.68</v>
      </c>
      <c r="G7" s="16">
        <f>IF(SUMIF($B$4:$B$8,B7,$C$4:$C$8)&gt;VLOOKUP(B7,'Информация Менеджеры'!$D$1:$G$3,3,0),C7+C7*VLOOKUP(B7,'Информация Менеджеры'!$D$1:$G$3,4,0),C7)</f>
        <v>178091.68</v>
      </c>
    </row>
    <row r="8" spans="1:7" x14ac:dyDescent="0.25">
      <c r="A8" s="18" t="s">
        <v>20</v>
      </c>
      <c r="B8" s="18" t="str">
        <f>VLOOKUP(A8,'Информация Менеджеры'!A5:B10,2,0)</f>
        <v>Запад</v>
      </c>
      <c r="C8" s="19">
        <f>SUMIF(ФИО_менеджера,Премии!A8,Стоимость)-SUMIF(ФИО_менеджера,Премии!A8,Стоимость_возврата)</f>
        <v>202097</v>
      </c>
      <c r="D8" s="16">
        <f t="shared" si="0"/>
        <v>212201.85</v>
      </c>
      <c r="E8" s="16">
        <f>IF(C8&gt;VLOOKUP(B8,'Информация Менеджеры'!$D$1:$G$3,3,0),C8*1.05,C8)</f>
        <v>212201.85</v>
      </c>
      <c r="F8" s="16">
        <f>IF(C8&gt;VLOOKUP(B8,'Информация Менеджеры'!$D$1:$G$3,3,0),C8+C8*VLOOKUP(B8,'Информация Менеджеры'!$D$1:$G$3,4,0),C8)</f>
        <v>214222.82</v>
      </c>
      <c r="G8" s="16">
        <f>IF(SUMIF($B$4:$B$8,B8,$C$4:$C$8)&gt;VLOOKUP(B8,'Информация Менеджеры'!$D$1:$G$3,3,0),C8+C8*VLOOKUP(B8,'Информация Менеджеры'!$D$1:$G$3,4,0),C8)</f>
        <v>214222.82</v>
      </c>
    </row>
    <row r="9" spans="1:7" x14ac:dyDescent="0.25">
      <c r="A9" s="20" t="s">
        <v>40</v>
      </c>
      <c r="B9" s="20"/>
      <c r="C9" s="19">
        <f>SUM(C4:C8)</f>
        <v>950127</v>
      </c>
      <c r="D9" s="19">
        <f t="shared" ref="D9:G9" si="1">SUM(D4:D8)</f>
        <v>997633.35</v>
      </c>
      <c r="E9" s="19">
        <f t="shared" si="1"/>
        <v>997633.35</v>
      </c>
      <c r="F9" s="19">
        <f t="shared" si="1"/>
        <v>995098.56</v>
      </c>
      <c r="G9" s="19">
        <f t="shared" si="1"/>
        <v>995098.56</v>
      </c>
    </row>
    <row r="12" spans="1:7" x14ac:dyDescent="0.25">
      <c r="A12" t="s">
        <v>52</v>
      </c>
      <c r="C12" t="s">
        <v>53</v>
      </c>
    </row>
    <row r="13" spans="1:7" x14ac:dyDescent="0.25">
      <c r="A13" t="s">
        <v>54</v>
      </c>
      <c r="C13" t="s">
        <v>55</v>
      </c>
    </row>
    <row r="14" spans="1:7" x14ac:dyDescent="0.25">
      <c r="A14" t="s">
        <v>56</v>
      </c>
      <c r="C14" t="s">
        <v>57</v>
      </c>
    </row>
    <row r="17" spans="1:3" x14ac:dyDescent="0.25">
      <c r="A17" t="s">
        <v>58</v>
      </c>
      <c r="C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N17" sqref="N17"/>
    </sheetView>
  </sheetViews>
  <sheetFormatPr defaultColWidth="8.85546875" defaultRowHeight="15" x14ac:dyDescent="0.25"/>
  <cols>
    <col min="1" max="1" width="27.42578125" bestFit="1" customWidth="1"/>
    <col min="2" max="2" width="19.42578125" bestFit="1" customWidth="1"/>
    <col min="3" max="3" width="17" bestFit="1" customWidth="1"/>
    <col min="4" max="4" width="16.7109375" bestFit="1" customWidth="1"/>
    <col min="5" max="5" width="16.140625" bestFit="1" customWidth="1"/>
    <col min="6" max="7" width="13.140625" bestFit="1" customWidth="1"/>
    <col min="8" max="8" width="15.42578125" bestFit="1" customWidth="1"/>
    <col min="9" max="9" width="13.140625" bestFit="1" customWidth="1"/>
    <col min="10" max="10" width="18.28515625" customWidth="1"/>
    <col min="14" max="14" width="26.42578125" bestFit="1" customWidth="1"/>
    <col min="15" max="15" width="14.42578125" customWidth="1"/>
    <col min="16" max="16" width="26.28515625" bestFit="1" customWidth="1"/>
  </cols>
  <sheetData>
    <row r="1" spans="1:10" x14ac:dyDescent="0.25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</row>
    <row r="3" spans="1:10" ht="18" customHeight="1" x14ac:dyDescent="0.25">
      <c r="A3" s="2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66</v>
      </c>
    </row>
    <row r="4" spans="1:10" x14ac:dyDescent="0.25">
      <c r="A4" s="16" t="s">
        <v>16</v>
      </c>
      <c r="B4" s="23">
        <f>SUMIFS(сумма_сделки,ФИО_менеджера,$A4,Наименование_Товара,B$3,Дата,"&gt;="&amp;Начало_периода,Дата,"&lt;="&amp;Конец_периода)</f>
        <v>6375</v>
      </c>
      <c r="C4" s="23">
        <f>SUMIFS(сумма_сделки,ФИО_менеджера,$A4,Наименование_Товара,C$3,Дата,"&gt;="&amp;Начало_периода,Дата,"&lt;="&amp;Конец_периода)</f>
        <v>6048</v>
      </c>
      <c r="D4" s="23">
        <f>SUMIFS(сумма_сделки,ФИО_менеджера,$A4,Наименование_Товара,D$3,Дата,"&gt;="&amp;Начало_периода,Дата,"&lt;="&amp;Конец_периода)</f>
        <v>2520</v>
      </c>
      <c r="E4" s="23">
        <f>SUMIFS(сумма_сделки,ФИО_менеджера,$A4,Наименование_Товара,E$3,Дата,"&gt;="&amp;Начало_периода,Дата,"&lt;="&amp;Конец_периода)</f>
        <v>0</v>
      </c>
      <c r="F4" s="23">
        <f>SUMIFS(сумма_сделки,ФИО_менеджера,$A4,Наименование_Товара,F$3,Дата,"&gt;="&amp;Начало_периода,Дата,"&lt;="&amp;Конец_периода)</f>
        <v>11050</v>
      </c>
      <c r="G4" s="23">
        <f>SUMIFS(сумма_сделки,ФИО_менеджера,$A4,Наименование_Товара,G$3,Дата,"&gt;="&amp;Начало_периода,Дата,"&lt;="&amp;Конец_периода)</f>
        <v>15312</v>
      </c>
      <c r="H4" s="23">
        <f>SUMIFS(сумма_сделки,ФИО_менеджера,$A4,Наименование_Товара,H$3,Дата,"&gt;="&amp;Начало_периода,Дата,"&lt;="&amp;Конец_периода)</f>
        <v>100650</v>
      </c>
      <c r="I4" s="23">
        <f>SUMIFS(сумма_сделки,ФИО_менеджера,$A4,Наименование_Товара,I$3,Дата,"&gt;="&amp;Начало_периода,Дата,"&lt;="&amp;Конец_периода)</f>
        <v>13600</v>
      </c>
      <c r="J4" s="23">
        <f>SUM(B4:I4)</f>
        <v>155555</v>
      </c>
    </row>
    <row r="5" spans="1:10" x14ac:dyDescent="0.25">
      <c r="A5" s="16" t="s">
        <v>17</v>
      </c>
      <c r="B5" s="23">
        <f>SUMIFS(сумма_сделки,ФИО_менеджера,$A5,Наименование_Товара,B$3,Дата,"&gt;="&amp;Начало_периода,Дата,"&lt;="&amp;Конец_периода)</f>
        <v>5900</v>
      </c>
      <c r="C5" s="23">
        <f>SUMIFS(сумма_сделки,ФИО_менеджера,$A5,Наименование_Товара,C$3,Дата,"&gt;="&amp;Начало_периода,Дата,"&lt;="&amp;Конец_периода)</f>
        <v>22912</v>
      </c>
      <c r="D5" s="23">
        <f>SUMIFS(сумма_сделки,ФИО_менеджера,$A5,Наименование_Товара,D$3,Дата,"&gt;="&amp;Начало_периода,Дата,"&lt;="&amp;Конец_периода)</f>
        <v>8100</v>
      </c>
      <c r="E5" s="23">
        <f>SUMIFS(сумма_сделки,ФИО_менеджера,$A5,Наименование_Товара,E$3,Дата,"&gt;="&amp;Начало_периода,Дата,"&lt;="&amp;Конец_периода)</f>
        <v>5400</v>
      </c>
      <c r="F5" s="23">
        <f>SUMIFS(сумма_сделки,ФИО_менеджера,$A5,Наименование_Товара,F$3,Дата,"&gt;="&amp;Начало_периода,Дата,"&lt;="&amp;Конец_периода)</f>
        <v>18200</v>
      </c>
      <c r="G5" s="23">
        <f>SUMIFS(сумма_сделки,ФИО_менеджера,$A5,Наименование_Товара,G$3,Дата,"&gt;="&amp;Начало_периода,Дата,"&lt;="&amp;Конец_периода)</f>
        <v>65250</v>
      </c>
      <c r="H5" s="23">
        <f>SUMIFS(сумма_сделки,ФИО_менеджера,$A5,Наименование_Товара,H$3,Дата,"&gt;="&amp;Начало_периода,Дата,"&lt;="&amp;Конец_периода)</f>
        <v>70950</v>
      </c>
      <c r="I5" s="23">
        <f>SUMIFS(сумма_сделки,ФИО_менеджера,$A5,Наименование_Товара,I$3,Дата,"&gt;="&amp;Начало_периода,Дата,"&lt;="&amp;Конец_периода)</f>
        <v>20264</v>
      </c>
      <c r="J5" s="23">
        <f t="shared" ref="J5:J8" si="0">SUM(B5:I5)</f>
        <v>216976</v>
      </c>
    </row>
    <row r="6" spans="1:10" x14ac:dyDescent="0.25">
      <c r="A6" s="16" t="s">
        <v>18</v>
      </c>
      <c r="B6" s="23">
        <f>SUMIFS(сумма_сделки,ФИО_менеджера,$A6,Наименование_Товара,B$3,Дата,"&gt;="&amp;Начало_периода,Дата,"&lt;="&amp;Конец_периода)</f>
        <v>15075</v>
      </c>
      <c r="C6" s="23">
        <f>SUMIFS(сумма_сделки,ФИО_менеджера,$A6,Наименование_Товара,C$3,Дата,"&gt;="&amp;Начало_периода,Дата,"&lt;="&amp;Конец_периода)</f>
        <v>29792</v>
      </c>
      <c r="D6" s="23">
        <f>SUMIFS(сумма_сделки,ФИО_менеджера,$A6,Наименование_Товара,D$3,Дата,"&gt;="&amp;Начало_периода,Дата,"&lt;="&amp;Конец_периода)</f>
        <v>13095</v>
      </c>
      <c r="E6" s="23">
        <f>SUMIFS(сумма_сделки,ФИО_менеджера,$A6,Наименование_Товара,E$3,Дата,"&gt;="&amp;Начало_периода,Дата,"&lt;="&amp;Конец_периода)</f>
        <v>16686</v>
      </c>
      <c r="F6" s="23">
        <f>SUMIFS(сумма_сделки,ФИО_менеджера,$A6,Наименование_Товара,F$3,Дата,"&gt;="&amp;Начало_периода,Дата,"&lt;="&amp;Конец_периода)</f>
        <v>13000</v>
      </c>
      <c r="G6" s="23">
        <f>SUMIFS(сумма_сделки,ФИО_менеджера,$A6,Наименование_Товара,G$3,Дата,"&gt;="&amp;Начало_периода,Дата,"&lt;="&amp;Конец_периода)</f>
        <v>13920</v>
      </c>
      <c r="H6" s="23">
        <f>SUMIFS(сумма_сделки,ФИО_менеджера,$A6,Наименование_Товара,H$3,Дата,"&gt;="&amp;Начало_периода,Дата,"&lt;="&amp;Конец_периода)</f>
        <v>0</v>
      </c>
      <c r="I6" s="23">
        <f>SUMIFS(сумма_сделки,ФИО_менеджера,$A6,Наименование_Товара,I$3,Дата,"&gt;="&amp;Начало_периода,Дата,"&lt;="&amp;Конец_периода)</f>
        <v>28560</v>
      </c>
      <c r="J6" s="23">
        <f t="shared" si="0"/>
        <v>130128</v>
      </c>
    </row>
    <row r="7" spans="1:10" x14ac:dyDescent="0.25">
      <c r="A7" s="16" t="s">
        <v>19</v>
      </c>
      <c r="B7" s="23">
        <f>SUMIFS(сумма_сделки,ФИО_менеджера,$A7,Наименование_Товара,B$3,Дата,"&gt;="&amp;Начало_периода,Дата,"&lt;="&amp;Конец_периода)</f>
        <v>0</v>
      </c>
      <c r="C7" s="23">
        <f>SUMIFS(сумма_сделки,ФИО_менеджера,$A7,Наименование_Товара,C$3,Дата,"&gt;="&amp;Начало_периода,Дата,"&lt;="&amp;Конец_периода)</f>
        <v>11072</v>
      </c>
      <c r="D7" s="23">
        <f>SUMIFS(сумма_сделки,ФИО_менеджера,$A7,Наименование_Товара,D$3,Дата,"&gt;="&amp;Начало_периода,Дата,"&lt;="&amp;Конец_периода)</f>
        <v>13275</v>
      </c>
      <c r="E7" s="23">
        <f>SUMIFS(сумма_сделки,ФИО_менеджера,$A7,Наименование_Товара,E$3,Дата,"&gt;="&amp;Начало_периода,Дата,"&lt;="&amp;Конец_периода)</f>
        <v>10800</v>
      </c>
      <c r="F7" s="23">
        <f>SUMIFS(сумма_сделки,ФИО_менеджера,$A7,Наименование_Товара,F$3,Дата,"&gt;="&amp;Начало_периода,Дата,"&lt;="&amp;Конец_периода)</f>
        <v>25740</v>
      </c>
      <c r="G7" s="23">
        <f>SUMIFS(сумма_сделки,ФИО_менеджера,$A7,Наименование_Товара,G$3,Дата,"&gt;="&amp;Начало_периода,Дата,"&lt;="&amp;Конец_периода)</f>
        <v>36540</v>
      </c>
      <c r="H7" s="23">
        <f>SUMIFS(сумма_сделки,ФИО_менеджера,$A7,Наименование_Товара,H$3,Дата,"&gt;="&amp;Начало_периода,Дата,"&lt;="&amp;Конец_периода)</f>
        <v>14520</v>
      </c>
      <c r="I7" s="23">
        <f>SUMIFS(сумма_сделки,ФИО_менеджера,$A7,Наименование_Товара,I$3,Дата,"&gt;="&amp;Начало_периода,Дата,"&lt;="&amp;Конец_периода)</f>
        <v>21760</v>
      </c>
      <c r="J7" s="23">
        <f t="shared" si="0"/>
        <v>133707</v>
      </c>
    </row>
    <row r="8" spans="1:10" x14ac:dyDescent="0.25">
      <c r="A8" s="16" t="s">
        <v>20</v>
      </c>
      <c r="B8" s="23">
        <f>SUMIFS(сумма_сделки,ФИО_менеджера,$A8,Наименование_Товара,B$3,Дата,"&gt;="&amp;Начало_периода,Дата,"&lt;="&amp;Конец_периода)</f>
        <v>4450</v>
      </c>
      <c r="C8" s="23">
        <f>SUMIFS(сумма_сделки,ФИО_менеджера,$A8,Наименование_Товара,C$3,Дата,"&gt;="&amp;Начало_периода,Дата,"&lt;="&amp;Конец_периода)</f>
        <v>2560</v>
      </c>
      <c r="D8" s="23">
        <f>SUMIFS(сумма_сделки,ФИО_менеджера,$A8,Наименование_Товара,D$3,Дата,"&gt;="&amp;Начало_периода,Дата,"&lt;="&amp;Конец_периода)</f>
        <v>9585</v>
      </c>
      <c r="E8" s="23">
        <f>SUMIFS(сумма_сделки,ФИО_менеджера,$A8,Наименование_Товара,E$3,Дата,"&gt;="&amp;Начало_периода,Дата,"&lt;="&amp;Конец_периода)</f>
        <v>12420</v>
      </c>
      <c r="F8" s="23">
        <f>SUMIFS(сумма_сделки,ФИО_менеджера,$A8,Наименование_Товара,F$3,Дата,"&gt;="&amp;Начало_периода,Дата,"&lt;="&amp;Конец_периода)</f>
        <v>20150</v>
      </c>
      <c r="G8" s="23">
        <f>SUMIFS(сумма_сделки,ФИО_менеджера,$A8,Наименование_Товара,G$3,Дата,"&gt;="&amp;Начало_периода,Дата,"&lt;="&amp;Конец_периода)</f>
        <v>43152</v>
      </c>
      <c r="H8" s="23">
        <f>SUMIFS(сумма_сделки,ФИО_менеджера,$A8,Наименование_Товара,H$3,Дата,"&gt;="&amp;Начало_периода,Дата,"&lt;="&amp;Конец_периода)</f>
        <v>70510</v>
      </c>
      <c r="I8" s="23">
        <f>SUMIFS(сумма_сделки,ФИО_менеджера,$A8,Наименование_Товара,I$3,Дата,"&gt;="&amp;Начало_периода,Дата,"&lt;="&amp;Конец_периода)</f>
        <v>28560</v>
      </c>
      <c r="J8" s="23">
        <f t="shared" si="0"/>
        <v>191387</v>
      </c>
    </row>
    <row r="9" spans="1:10" x14ac:dyDescent="0.25">
      <c r="A9" s="16" t="s">
        <v>67</v>
      </c>
      <c r="B9" s="23">
        <f>SUM(B4:B8)</f>
        <v>31800</v>
      </c>
      <c r="C9" s="23">
        <f t="shared" ref="C9:J9" si="1">SUM(C4:C8)</f>
        <v>72384</v>
      </c>
      <c r="D9" s="23">
        <f t="shared" si="1"/>
        <v>46575</v>
      </c>
      <c r="E9" s="23">
        <f t="shared" si="1"/>
        <v>45306</v>
      </c>
      <c r="F9" s="23">
        <f t="shared" si="1"/>
        <v>88140</v>
      </c>
      <c r="G9" s="23">
        <f t="shared" si="1"/>
        <v>174174</v>
      </c>
      <c r="H9" s="23">
        <f t="shared" si="1"/>
        <v>256630</v>
      </c>
      <c r="I9" s="23">
        <f t="shared" si="1"/>
        <v>112744</v>
      </c>
      <c r="J9" s="23">
        <f t="shared" si="1"/>
        <v>827753</v>
      </c>
    </row>
    <row r="11" spans="1:10" x14ac:dyDescent="0.25">
      <c r="A11" s="2" t="s">
        <v>68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</row>
    <row r="12" spans="1:10" x14ac:dyDescent="0.25">
      <c r="A12" s="16" t="s">
        <v>16</v>
      </c>
      <c r="B12" s="16">
        <f>SUMIFS(Количество,ФИО_менеджера,$A12,Наименование_Товара,B$11,Дата,"&gt;="&amp;Начало_периода,Дата,"&lt;="&amp;Конец_периода)-SUMIFS(Количество_к_возврату,ФИО_менеджера,$A12,Наименование_Товара,B$11,Дата,"&gt;="&amp;Начало_периода,Дата,"&lt;="&amp;Конец_периода)</f>
        <v>255</v>
      </c>
      <c r="C12" s="16">
        <f>SUMIFS(Количество,ФИО_менеджера,$A12,Наименование_Товара,C$11,Дата,"&gt;="&amp;Начало_периода,Дата,"&lt;="&amp;Конец_периода)-SUMIFS(Количество_к_возврату,ФИО_менеджера,$A12,Наименование_Товара,C$11,Дата,"&gt;="&amp;Начало_периода,Дата,"&lt;="&amp;Конец_периода)</f>
        <v>189</v>
      </c>
      <c r="D12" s="16">
        <f>SUMIFS(Количество,ФИО_менеджера,$A12,Наименование_Товара,D$11,Дата,"&gt;="&amp;Начало_периода,Дата,"&lt;="&amp;Конец_периода)-SUMIFS(Количество_к_возврату,ФИО_менеджера,$A12,Наименование_Товара,D$11,Дата,"&gt;="&amp;Начало_периода,Дата,"&lt;="&amp;Конец_периода)</f>
        <v>56</v>
      </c>
      <c r="E12" s="16">
        <f>SUMIFS(Количество,ФИО_менеджера,$A12,Наименование_Товара,E$11,Дата,"&gt;="&amp;Начало_периода,Дата,"&lt;="&amp;Конец_периода)-SUMIFS(Количество_к_возврату,ФИО_менеджера,$A12,Наименование_Товара,E$11,Дата,"&gt;="&amp;Начало_периода,Дата,"&lt;="&amp;Конец_периода)</f>
        <v>0</v>
      </c>
      <c r="F12" s="16">
        <f>SUMIFS(Количество,ФИО_менеджера,$A12,Наименование_Товара,F$11,Дата,"&gt;="&amp;Начало_периода,Дата,"&lt;="&amp;Конец_периода)-SUMIFS(Количество_к_возврату,ФИО_менеджера,$A12,Наименование_Товара,F$11,Дата,"&gt;="&amp;Начало_периода,Дата,"&lt;="&amp;Конец_периода)</f>
        <v>170</v>
      </c>
      <c r="G12" s="16">
        <f>SUMIFS(Количество,ФИО_менеджера,$A12,Наименование_Товара,G$11,Дата,"&gt;="&amp;Начало_периода,Дата,"&lt;="&amp;Конец_периода)-SUMIFS(Количество_к_возврату,ФИО_менеджера,$A12,Наименование_Товара,G$11,Дата,"&gt;="&amp;Начало_периода,Дата,"&lt;="&amp;Конец_периода)</f>
        <v>176</v>
      </c>
      <c r="H12" s="16">
        <f>SUMIFS(Количество,ФИО_менеджера,$A12,Наименование_Товара,H$11,Дата,"&gt;="&amp;Начало_периода,Дата,"&lt;="&amp;Конец_периода)-SUMIFS(Количество_к_возврату,ФИО_менеджера,$A12,Наименование_Товара,H$11,Дата,"&gt;="&amp;Начало_периода,Дата,"&lt;="&amp;Конец_периода)</f>
        <v>915</v>
      </c>
      <c r="I12" s="16">
        <f>SUMIFS(Количество,ФИО_менеджера,$A12,Наименование_Товара,I$11,Дата,"&gt;="&amp;Начало_периода,Дата,"&lt;="&amp;Конец_периода)-SUMIFS(Количество_к_возврату,ФИО_менеджера,$A12,Наименование_Товара,I$11,Дата,"&gt;="&amp;Начало_периода,Дата,"&lt;="&amp;Конец_периода)</f>
        <v>100</v>
      </c>
      <c r="J12" s="61">
        <f>SUM(B12:I12)</f>
        <v>1861</v>
      </c>
    </row>
    <row r="13" spans="1:10" x14ac:dyDescent="0.25">
      <c r="A13" s="16" t="s">
        <v>17</v>
      </c>
      <c r="B13" s="16">
        <f>SUMIFS(Количество,ФИО_менеджера,$A13,Наименование_Товара,B$11,Дата,"&gt;="&amp;Начало_периода,Дата,"&lt;="&amp;Конец_периода)-SUMIFS(Количество_к_возврату,ФИО_менеджера,$A13,Наименование_Товара,B$11,Дата,"&gt;="&amp;Начало_периода,Дата,"&lt;="&amp;Конец_периода)</f>
        <v>236</v>
      </c>
      <c r="C13" s="16">
        <f>SUMIFS(Количество,ФИО_менеджера,$A13,Наименование_Товара,C$11,Дата,"&gt;="&amp;Начало_периода,Дата,"&lt;="&amp;Конец_периода)-SUMIFS(Количество_к_возврату,ФИО_менеджера,$A13,Наименование_Товара,C$11,Дата,"&gt;="&amp;Начало_периода,Дата,"&lt;="&amp;Конец_периода)</f>
        <v>716</v>
      </c>
      <c r="D13" s="16">
        <f>SUMIFS(Количество,ФИО_менеджера,$A13,Наименование_Товара,D$11,Дата,"&gt;="&amp;Начало_периода,Дата,"&lt;="&amp;Конец_периода)-SUMIFS(Количество_к_возврату,ФИО_менеджера,$A13,Наименование_Товара,D$11,Дата,"&gt;="&amp;Начало_периода,Дата,"&lt;="&amp;Конец_периода)</f>
        <v>180</v>
      </c>
      <c r="E13" s="16">
        <f>SUMIFS(Количество,ФИО_менеджера,$A13,Наименование_Товара,E$11,Дата,"&gt;="&amp;Начало_периода,Дата,"&lt;="&amp;Конец_периода)-SUMIFS(Количество_к_возврату,ФИО_менеджера,$A13,Наименование_Товара,E$11,Дата,"&gt;="&amp;Начало_периода,Дата,"&lt;="&amp;Конец_периода)</f>
        <v>100</v>
      </c>
      <c r="F13" s="16">
        <f>SUMIFS(Количество,ФИО_менеджера,$A13,Наименование_Товара,F$11,Дата,"&gt;="&amp;Начало_периода,Дата,"&lt;="&amp;Конец_периода)-SUMIFS(Количество_к_возврату,ФИО_менеджера,$A13,Наименование_Товара,F$11,Дата,"&gt;="&amp;Начало_периода,Дата,"&lt;="&amp;Конец_периода)</f>
        <v>280</v>
      </c>
      <c r="G13" s="16">
        <f>SUMIFS(Количество,ФИО_менеджера,$A13,Наименование_Товара,G$11,Дата,"&gt;="&amp;Начало_периода,Дата,"&lt;="&amp;Конец_периода)-SUMIFS(Количество_к_возврату,ФИО_менеджера,$A13,Наименование_Товара,G$11,Дата,"&gt;="&amp;Начало_периода,Дата,"&lt;="&amp;Конец_периода)</f>
        <v>750</v>
      </c>
      <c r="H13" s="16">
        <f>SUMIFS(Количество,ФИО_менеджера,$A13,Наименование_Товара,H$11,Дата,"&gt;="&amp;Начало_периода,Дата,"&lt;="&amp;Конец_периода)-SUMIFS(Количество_к_возврату,ФИО_менеджера,$A13,Наименование_Товара,H$11,Дата,"&gt;="&amp;Начало_периода,Дата,"&lt;="&amp;Конец_периода)</f>
        <v>645</v>
      </c>
      <c r="I13" s="16">
        <f>SUMIFS(Количество,ФИО_менеджера,$A13,Наименование_Товара,I$11,Дата,"&gt;="&amp;Начало_периода,Дата,"&lt;="&amp;Конец_периода)-SUMIFS(Количество_к_возврату,ФИО_менеджера,$A13,Наименование_Товара,I$11,Дата,"&gt;="&amp;Начало_периода,Дата,"&lt;="&amp;Конец_периода)</f>
        <v>149</v>
      </c>
      <c r="J13" s="61">
        <f t="shared" ref="J13:J19" si="2">SUM(B13:I13)</f>
        <v>3056</v>
      </c>
    </row>
    <row r="14" spans="1:10" x14ac:dyDescent="0.25">
      <c r="A14" s="16" t="s">
        <v>18</v>
      </c>
      <c r="B14" s="16">
        <f>SUMIFS(Количество,ФИО_менеджера,$A14,Наименование_Товара,B$11,Дата,"&gt;="&amp;Начало_периода,Дата,"&lt;="&amp;Конец_периода)-SUMIFS(Количество_к_возврату,ФИО_менеджера,$A14,Наименование_Товара,B$11,Дата,"&gt;="&amp;Начало_периода,Дата,"&lt;="&amp;Конец_периода)</f>
        <v>603</v>
      </c>
      <c r="C14" s="16">
        <f>SUMIFS(Количество,ФИО_менеджера,$A14,Наименование_Товара,C$11,Дата,"&gt;="&amp;Начало_периода,Дата,"&lt;="&amp;Конец_периода)-SUMIFS(Количество_к_возврату,ФИО_менеджера,$A14,Наименование_Товара,C$11,Дата,"&gt;="&amp;Начало_периода,Дата,"&lt;="&amp;Конец_периода)</f>
        <v>931</v>
      </c>
      <c r="D14" s="16">
        <f>SUMIFS(Количество,ФИО_менеджера,$A14,Наименование_Товара,D$11,Дата,"&gt;="&amp;Начало_периода,Дата,"&lt;="&amp;Конец_периода)-SUMIFS(Количество_к_возврату,ФИО_менеджера,$A14,Наименование_Товара,D$11,Дата,"&gt;="&amp;Начало_периода,Дата,"&lt;="&amp;Конец_периода)</f>
        <v>291</v>
      </c>
      <c r="E14" s="16">
        <f>SUMIFS(Количество,ФИО_менеджера,$A14,Наименование_Товара,E$11,Дата,"&gt;="&amp;Начало_периода,Дата,"&lt;="&amp;Конец_периода)-SUMIFS(Количество_к_возврату,ФИО_менеджера,$A14,Наименование_Товара,E$11,Дата,"&gt;="&amp;Начало_периода,Дата,"&lt;="&amp;Конец_периода)</f>
        <v>309</v>
      </c>
      <c r="F14" s="16">
        <f>SUMIFS(Количество,ФИО_менеджера,$A14,Наименование_Товара,F$11,Дата,"&gt;="&amp;Начало_периода,Дата,"&lt;="&amp;Конец_периода)-SUMIFS(Количество_к_возврату,ФИО_менеджера,$A14,Наименование_Товара,F$11,Дата,"&gt;="&amp;Начало_периода,Дата,"&lt;="&amp;Конец_периода)</f>
        <v>200</v>
      </c>
      <c r="G14" s="16">
        <f>SUMIFS(Количество,ФИО_менеджера,$A14,Наименование_Товара,G$11,Дата,"&gt;="&amp;Начало_периода,Дата,"&lt;="&amp;Конец_периода)-SUMIFS(Количество_к_возврату,ФИО_менеджера,$A14,Наименование_Товара,G$11,Дата,"&gt;="&amp;Начало_периода,Дата,"&lt;="&amp;Конец_периода)</f>
        <v>160</v>
      </c>
      <c r="H14" s="16">
        <f>SUMIFS(Количество,ФИО_менеджера,$A14,Наименование_Товара,H$11,Дата,"&gt;="&amp;Начало_периода,Дата,"&lt;="&amp;Конец_периода)-SUMIFS(Количество_к_возврату,ФИО_менеджера,$A14,Наименование_Товара,H$11,Дата,"&gt;="&amp;Начало_периода,Дата,"&lt;="&amp;Конец_периода)</f>
        <v>0</v>
      </c>
      <c r="I14" s="16">
        <f>SUMIFS(Количество,ФИО_менеджера,$A14,Наименование_Товара,I$11,Дата,"&gt;="&amp;Начало_периода,Дата,"&lt;="&amp;Конец_периода)-SUMIFS(Количество_к_возврату,ФИО_менеджера,$A14,Наименование_Товара,I$11,Дата,"&gt;="&amp;Начало_периода,Дата,"&lt;="&amp;Конец_периода)</f>
        <v>210</v>
      </c>
      <c r="J14" s="61">
        <f t="shared" si="2"/>
        <v>2704</v>
      </c>
    </row>
    <row r="15" spans="1:10" x14ac:dyDescent="0.25">
      <c r="A15" s="16" t="s">
        <v>19</v>
      </c>
      <c r="B15" s="16">
        <f>SUMIFS(Количество,ФИО_менеджера,$A15,Наименование_Товара,B$11,Дата,"&gt;="&amp;Начало_периода,Дата,"&lt;="&amp;Конец_периода)-SUMIFS(Количество_к_возврату,ФИО_менеджера,$A15,Наименование_Товара,B$11,Дата,"&gt;="&amp;Начало_периода,Дата,"&lt;="&amp;Конец_периода)</f>
        <v>0</v>
      </c>
      <c r="C15" s="16">
        <f>SUMIFS(Количество,ФИО_менеджера,$A15,Наименование_Товара,C$11,Дата,"&gt;="&amp;Начало_периода,Дата,"&lt;="&amp;Конец_периода)-SUMIFS(Количество_к_возврату,ФИО_менеджера,$A15,Наименование_Товара,C$11,Дата,"&gt;="&amp;Начало_периода,Дата,"&lt;="&amp;Конец_периода)</f>
        <v>346</v>
      </c>
      <c r="D15" s="16">
        <f>SUMIFS(Количество,ФИО_менеджера,$A15,Наименование_Товара,D$11,Дата,"&gt;="&amp;Начало_периода,Дата,"&lt;="&amp;Конец_периода)-SUMIFS(Количество_к_возврату,ФИО_менеджера,$A15,Наименование_Товара,D$11,Дата,"&gt;="&amp;Начало_периода,Дата,"&lt;="&amp;Конец_периода)</f>
        <v>295</v>
      </c>
      <c r="E15" s="16">
        <f>SUMIFS(Количество,ФИО_менеджера,$A15,Наименование_Товара,E$11,Дата,"&gt;="&amp;Начало_периода,Дата,"&lt;="&amp;Конец_периода)-SUMIFS(Количество_к_возврату,ФИО_менеджера,$A15,Наименование_Товара,E$11,Дата,"&gt;="&amp;Начало_периода,Дата,"&lt;="&amp;Конец_периода)</f>
        <v>200</v>
      </c>
      <c r="F15" s="16">
        <f>SUMIFS(Количество,ФИО_менеджера,$A15,Наименование_Товара,F$11,Дата,"&gt;="&amp;Начало_периода,Дата,"&lt;="&amp;Конец_периода)-SUMIFS(Количество_к_возврату,ФИО_менеджера,$A15,Наименование_Товара,F$11,Дата,"&gt;="&amp;Начало_периода,Дата,"&lt;="&amp;Конец_периода)</f>
        <v>396</v>
      </c>
      <c r="G15" s="16">
        <f>SUMIFS(Количество,ФИО_менеджера,$A15,Наименование_Товара,G$11,Дата,"&gt;="&amp;Начало_периода,Дата,"&lt;="&amp;Конец_периода)-SUMIFS(Количество_к_возврату,ФИО_менеджера,$A15,Наименование_Товара,G$11,Дата,"&gt;="&amp;Начало_периода,Дата,"&lt;="&amp;Конец_периода)</f>
        <v>420</v>
      </c>
      <c r="H15" s="16">
        <f>SUMIFS(Количество,ФИО_менеджера,$A15,Наименование_Товара,H$11,Дата,"&gt;="&amp;Начало_периода,Дата,"&lt;="&amp;Конец_периода)-SUMIFS(Количество_к_возврату,ФИО_менеджера,$A15,Наименование_Товара,H$11,Дата,"&gt;="&amp;Начало_периода,Дата,"&lt;="&amp;Конец_периода)</f>
        <v>132</v>
      </c>
      <c r="I15" s="16">
        <f>SUMIFS(Количество,ФИО_менеджера,$A15,Наименование_Товара,I$11,Дата,"&gt;="&amp;Начало_периода,Дата,"&lt;="&amp;Конец_периода)-SUMIFS(Количество_к_возврату,ФИО_менеджера,$A15,Наименование_Товара,I$11,Дата,"&gt;="&amp;Начало_периода,Дата,"&lt;="&amp;Конец_периода)</f>
        <v>160</v>
      </c>
      <c r="J15" s="61">
        <f t="shared" si="2"/>
        <v>1949</v>
      </c>
    </row>
    <row r="16" spans="1:10" x14ac:dyDescent="0.25">
      <c r="A16" s="16" t="s">
        <v>20</v>
      </c>
      <c r="B16" s="16">
        <f>SUMIFS(Количество,ФИО_менеджера,$A16,Наименование_Товара,B$11,Дата,"&gt;="&amp;Начало_периода,Дата,"&lt;="&amp;Конец_периода)-SUMIFS(Количество_к_возврату,ФИО_менеджера,$A16,Наименование_Товара,B$11,Дата,"&gt;="&amp;Начало_периода,Дата,"&lt;="&amp;Конец_периода)</f>
        <v>178</v>
      </c>
      <c r="C16" s="16">
        <f>SUMIFS(Количество,ФИО_менеджера,$A16,Наименование_Товара,C$11,Дата,"&gt;="&amp;Начало_периода,Дата,"&lt;="&amp;Конец_периода)-SUMIFS(Количество_к_возврату,ФИО_менеджера,$A16,Наименование_Товара,C$11,Дата,"&gt;="&amp;Начало_периода,Дата,"&lt;="&amp;Конец_периода)</f>
        <v>80</v>
      </c>
      <c r="D16" s="16">
        <f>SUMIFS(Количество,ФИО_менеджера,$A16,Наименование_Товара,D$11,Дата,"&gt;="&amp;Начало_периода,Дата,"&lt;="&amp;Конец_периода)-SUMIFS(Количество_к_возврату,ФИО_менеджера,$A16,Наименование_Товара,D$11,Дата,"&gt;="&amp;Начало_периода,Дата,"&lt;="&amp;Конец_периода)</f>
        <v>213</v>
      </c>
      <c r="E16" s="16">
        <f>SUMIFS(Количество,ФИО_менеджера,$A16,Наименование_Товара,E$11,Дата,"&gt;="&amp;Начало_периода,Дата,"&lt;="&amp;Конец_периода)-SUMIFS(Количество_к_возврату,ФИО_менеджера,$A16,Наименование_Товара,E$11,Дата,"&gt;="&amp;Начало_периода,Дата,"&lt;="&amp;Конец_периода)</f>
        <v>230</v>
      </c>
      <c r="F16" s="16">
        <f>SUMIFS(Количество,ФИО_менеджера,$A16,Наименование_Товара,F$11,Дата,"&gt;="&amp;Начало_периода,Дата,"&lt;="&amp;Конец_периода)-SUMIFS(Количество_к_возврату,ФИО_менеджера,$A16,Наименование_Товара,F$11,Дата,"&gt;="&amp;Начало_периода,Дата,"&lt;="&amp;Конец_периода)</f>
        <v>310</v>
      </c>
      <c r="G16" s="16">
        <f>SUMIFS(Количество,ФИО_менеджера,$A16,Наименование_Товара,G$11,Дата,"&gt;="&amp;Начало_периода,Дата,"&lt;="&amp;Конец_периода)-SUMIFS(Количество_к_возврату,ФИО_менеджера,$A16,Наименование_Товара,G$11,Дата,"&gt;="&amp;Начало_периода,Дата,"&lt;="&amp;Конец_периода)</f>
        <v>496</v>
      </c>
      <c r="H16" s="16">
        <f>SUMIFS(Количество,ФИО_менеджера,$A16,Наименование_Товара,H$11,Дата,"&gt;="&amp;Начало_периода,Дата,"&lt;="&amp;Конец_периода)-SUMIFS(Количество_к_возврату,ФИО_менеджера,$A16,Наименование_Товара,H$11,Дата,"&gt;="&amp;Начало_периода,Дата,"&lt;="&amp;Конец_периода)</f>
        <v>641</v>
      </c>
      <c r="I16" s="16">
        <f>SUMIFS(Количество,ФИО_менеджера,$A16,Наименование_Товара,I$11,Дата,"&gt;="&amp;Начало_периода,Дата,"&lt;="&amp;Конец_периода)-SUMIFS(Количество_к_возврату,ФИО_менеджера,$A16,Наименование_Товара,I$11,Дата,"&gt;="&amp;Начало_периода,Дата,"&lt;="&amp;Конец_периода)</f>
        <v>210</v>
      </c>
      <c r="J16" s="61">
        <f t="shared" si="2"/>
        <v>2358</v>
      </c>
    </row>
    <row r="17" spans="1:11" x14ac:dyDescent="0.25">
      <c r="A17" s="24" t="s">
        <v>69</v>
      </c>
      <c r="B17" s="16">
        <f>SUMIFS(Количество,Наименование_Товара,B$11,Дата,"&gt;="&amp;Начало_периода,Дата,"&lt;="&amp;Конец_периода)</f>
        <v>1372</v>
      </c>
      <c r="C17" s="16">
        <f>SUMIFS(Количество,Наименование_Товара,C$11,Дата,"&gt;="&amp;Начало_периода,Дата,"&lt;="&amp;Конец_периода)</f>
        <v>2442</v>
      </c>
      <c r="D17" s="16">
        <f>SUMIFS(Количество,Наименование_Товара,D$11,Дата,"&gt;="&amp;Начало_периода,Дата,"&lt;="&amp;Конец_периода)</f>
        <v>1139</v>
      </c>
      <c r="E17" s="16">
        <f>SUMIFS(Количество,Наименование_Товара,E$11,Дата,"&gt;="&amp;Начало_периода,Дата,"&lt;="&amp;Конец_периода)</f>
        <v>889</v>
      </c>
      <c r="F17" s="16">
        <f>SUMIFS(Количество,Наименование_Товара,F$11,Дата,"&gt;="&amp;Начало_периода,Дата,"&lt;="&amp;Конец_периода)</f>
        <v>1430</v>
      </c>
      <c r="G17" s="16">
        <f>SUMIFS(Количество,Наименование_Товара,G$11,Дата,"&gt;="&amp;Начало_периода,Дата,"&lt;="&amp;Конец_периода)</f>
        <v>2122</v>
      </c>
      <c r="H17" s="16">
        <f>SUMIFS(Количество,Наименование_Товара,H$11,Дата,"&gt;="&amp;Начало_периода,Дата,"&lt;="&amp;Конец_периода)</f>
        <v>2638</v>
      </c>
      <c r="I17" s="16">
        <f>SUMIFS(Количество,Наименование_Товара,I$11,Дата,"&gt;="&amp;Начало_периода,Дата,"&lt;="&amp;Конец_периода)</f>
        <v>1039</v>
      </c>
      <c r="J17" s="61">
        <f>SUM(B17:I17)</f>
        <v>13071</v>
      </c>
    </row>
    <row r="18" spans="1:11" x14ac:dyDescent="0.25">
      <c r="A18" s="25" t="s">
        <v>70</v>
      </c>
      <c r="B18" s="26">
        <f>SUMIFS(Количество_к_возврату,Наименование_Товара,B$11,Дата,"&gt;="&amp;Начало_периода,Дата,"&lt;="&amp;Конец_периода)</f>
        <v>100</v>
      </c>
      <c r="C18" s="26">
        <f>SUMIFS(Количество_к_возврату,Наименование_Товара,C$11,Дата,"&gt;="&amp;Начало_периода,Дата,"&lt;="&amp;Конец_периода)</f>
        <v>180</v>
      </c>
      <c r="D18" s="26">
        <f>SUMIFS(Количество_к_возврату,Наименование_Товара,D$11,Дата,"&gt;="&amp;Начало_периода,Дата,"&lt;="&amp;Конец_периода)</f>
        <v>104</v>
      </c>
      <c r="E18" s="26">
        <f>SUMIFS(Количество_к_возврату,Наименование_Товара,E$11,Дата,"&gt;="&amp;Начало_периода,Дата,"&lt;="&amp;Конец_периода)</f>
        <v>50</v>
      </c>
      <c r="F18" s="26">
        <f>SUMIFS(Количество_к_возврату,Наименование_Товара,F$11,Дата,"&gt;="&amp;Начало_периода,Дата,"&lt;="&amp;Конец_периода)</f>
        <v>74</v>
      </c>
      <c r="G18" s="26">
        <f>SUMIFS(Количество_к_возврату,Наименование_Товара,G$11,Дата,"&gt;="&amp;Начало_периода,Дата,"&lt;="&amp;Конец_периода)</f>
        <v>120</v>
      </c>
      <c r="H18" s="26">
        <f>SUMIFS(Количество_к_возврату,Наименование_Товара,H$11,Дата,"&gt;="&amp;Начало_периода,Дата,"&lt;="&amp;Конец_периода)</f>
        <v>305</v>
      </c>
      <c r="I18" s="26">
        <f>SUMIFS(Количество_к_возврату,Наименование_Товара,I$11,Дата,"&gt;="&amp;Начало_периода,Дата,"&lt;="&amp;Конец_периода)</f>
        <v>210</v>
      </c>
      <c r="J18" s="61">
        <f t="shared" si="2"/>
        <v>1143</v>
      </c>
    </row>
    <row r="19" spans="1:11" x14ac:dyDescent="0.25">
      <c r="A19" s="27"/>
      <c r="B19" s="56">
        <f>B17-B18</f>
        <v>1272</v>
      </c>
      <c r="C19" s="56">
        <f t="shared" ref="C19:I19" si="3">C17-C18</f>
        <v>2262</v>
      </c>
      <c r="D19" s="56">
        <f t="shared" si="3"/>
        <v>1035</v>
      </c>
      <c r="E19" s="56">
        <f t="shared" si="3"/>
        <v>839</v>
      </c>
      <c r="F19" s="56">
        <f t="shared" si="3"/>
        <v>1356</v>
      </c>
      <c r="G19" s="56">
        <f t="shared" si="3"/>
        <v>2002</v>
      </c>
      <c r="H19" s="56">
        <f t="shared" si="3"/>
        <v>2333</v>
      </c>
      <c r="I19" s="56">
        <f t="shared" si="3"/>
        <v>829</v>
      </c>
      <c r="J19" s="61">
        <f t="shared" si="2"/>
        <v>11928</v>
      </c>
    </row>
    <row r="20" spans="1:11" x14ac:dyDescent="0.25">
      <c r="A20" s="27" t="s">
        <v>71</v>
      </c>
      <c r="B20" s="22" t="s">
        <v>7</v>
      </c>
      <c r="C20" s="22" t="s">
        <v>9</v>
      </c>
      <c r="D20" s="22" t="s">
        <v>10</v>
      </c>
      <c r="E20" s="22" t="s">
        <v>26</v>
      </c>
      <c r="F20" s="22" t="s">
        <v>27</v>
      </c>
      <c r="G20" s="22" t="s">
        <v>28</v>
      </c>
      <c r="H20" s="22" t="s">
        <v>64</v>
      </c>
      <c r="I20" s="22" t="s">
        <v>65</v>
      </c>
      <c r="J20" s="22" t="s">
        <v>66</v>
      </c>
    </row>
    <row r="21" spans="1:11" x14ac:dyDescent="0.25">
      <c r="A21" s="58" t="s">
        <v>16</v>
      </c>
      <c r="B21" s="28">
        <f>COUNTIFS(ФИО_менеджера,$A21,Наименование_Товара,B$20,Дата,"&gt;="&amp;Начало_периода,Дата,"&lt;="&amp;Конец_периода)</f>
        <v>2</v>
      </c>
      <c r="C21" s="28">
        <f>COUNTIFS(ФИО_менеджера,$A21,Наименование_Товара,C$20,Дата,"&gt;="&amp;Начало_периода,Дата,"&lt;="&amp;Конец_периода)</f>
        <v>2</v>
      </c>
      <c r="D21" s="28">
        <f>COUNTIFS(ФИО_менеджера,$A21,Наименование_Товара,D$20,Дата,"&gt;="&amp;Начало_периода,Дата,"&lt;="&amp;Конец_периода)</f>
        <v>1</v>
      </c>
      <c r="E21" s="28">
        <f>COUNTIFS(ФИО_менеджера,$A21,Наименование_Товара,E$20,Дата,"&gt;="&amp;Начало_периода,Дата,"&lt;="&amp;Конец_периода)</f>
        <v>0</v>
      </c>
      <c r="F21" s="28">
        <f>COUNTIFS(ФИО_менеджера,$A21,Наименование_Товара,F$20,Дата,"&gt;="&amp;Начало_периода,Дата,"&lt;="&amp;Конец_периода)</f>
        <v>1</v>
      </c>
      <c r="G21" s="28">
        <f>COUNTIFS(ФИО_менеджера,$A21,Наименование_Товара,G$20,Дата,"&gt;="&amp;Начало_периода,Дата,"&lt;="&amp;Конец_периода)</f>
        <v>2</v>
      </c>
      <c r="H21" s="28">
        <f>COUNTIFS(ФИО_менеджера,$A21,Наименование_Товара,H$20,Дата,"&gt;="&amp;Начало_периода,Дата,"&lt;="&amp;Конец_периода)</f>
        <v>6</v>
      </c>
      <c r="I21" s="28">
        <f>COUNTIFS(ФИО_менеджера,$A21,Наименование_Товара,I$20,Дата,"&gt;="&amp;Начало_периода,Дата,"&lt;="&amp;Конец_периода)</f>
        <v>2</v>
      </c>
      <c r="J21" s="28">
        <f>SUM(B21:I21)</f>
        <v>16</v>
      </c>
      <c r="K21" s="29"/>
    </row>
    <row r="22" spans="1:11" x14ac:dyDescent="0.25">
      <c r="A22" s="58" t="s">
        <v>17</v>
      </c>
      <c r="B22" s="28">
        <f>COUNTIFS(ФИО_менеджера,$A22,Наименование_Товара,B$20,Дата,"&gt;="&amp;Начало_периода,Дата,"&lt;="&amp;Конец_периода)</f>
        <v>3</v>
      </c>
      <c r="C22" s="28">
        <f>COUNTIFS(ФИО_менеджера,$A22,Наименование_Товара,C$20,Дата,"&gt;="&amp;Начало_периода,Дата,"&lt;="&amp;Конец_периода)</f>
        <v>8</v>
      </c>
      <c r="D22" s="28">
        <f>COUNTIFS(ФИО_менеджера,$A22,Наименование_Товара,D$20,Дата,"&gt;="&amp;Начало_периода,Дата,"&lt;="&amp;Конец_периода)</f>
        <v>2</v>
      </c>
      <c r="E22" s="28">
        <f>COUNTIFS(ФИО_менеджера,$A22,Наименование_Товара,E$20,Дата,"&gt;="&amp;Начало_периода,Дата,"&lt;="&amp;Конец_периода)</f>
        <v>1</v>
      </c>
      <c r="F22" s="28">
        <f>COUNTIFS(ФИО_менеджера,$A22,Наименование_Товара,F$20,Дата,"&gt;="&amp;Начало_периода,Дата,"&lt;="&amp;Конец_периода)</f>
        <v>2</v>
      </c>
      <c r="G22" s="28">
        <f>COUNTIFS(ФИО_менеджера,$A22,Наименование_Товара,G$20,Дата,"&gt;="&amp;Начало_периода,Дата,"&lt;="&amp;Конец_периода)</f>
        <v>5</v>
      </c>
      <c r="H22" s="28">
        <f>COUNTIFS(ФИО_менеджера,$A22,Наименование_Товара,H$20,Дата,"&gt;="&amp;Начало_периода,Дата,"&lt;="&amp;Конец_периода)</f>
        <v>7</v>
      </c>
      <c r="I22" s="28">
        <f>COUNTIFS(ФИО_менеджера,$A22,Наименование_Товара,I$20,Дата,"&gt;="&amp;Начало_периода,Дата,"&lt;="&amp;Конец_периода)</f>
        <v>3</v>
      </c>
      <c r="J22" s="28">
        <f>SUM(B22:I22)</f>
        <v>31</v>
      </c>
      <c r="K22" s="29"/>
    </row>
    <row r="23" spans="1:11" x14ac:dyDescent="0.25">
      <c r="A23" s="58" t="s">
        <v>18</v>
      </c>
      <c r="B23" s="28">
        <f>COUNTIFS(ФИО_менеджера,$A23,Наименование_Товара,B$20,Дата,"&gt;="&amp;Начало_периода,Дата,"&lt;="&amp;Конец_периода)</f>
        <v>7</v>
      </c>
      <c r="C23" s="28">
        <f>COUNTIFS(ФИО_менеджера,$A23,Наименование_Товара,C$20,Дата,"&gt;="&amp;Начало_периода,Дата,"&lt;="&amp;Конец_периода)</f>
        <v>7</v>
      </c>
      <c r="D23" s="28">
        <f>COUNTIFS(ФИО_менеджера,$A23,Наименование_Товара,D$20,Дата,"&gt;="&amp;Начало_периода,Дата,"&lt;="&amp;Конец_периода)</f>
        <v>3</v>
      </c>
      <c r="E23" s="28">
        <f>COUNTIFS(ФИО_менеджера,$A23,Наименование_Товара,E$20,Дата,"&gt;="&amp;Начало_периода,Дата,"&lt;="&amp;Конец_периода)</f>
        <v>3</v>
      </c>
      <c r="F23" s="28">
        <f>COUNTIFS(ФИО_менеджера,$A23,Наименование_Товара,F$20,Дата,"&gt;="&amp;Начало_периода,Дата,"&lt;="&amp;Конец_периода)</f>
        <v>3</v>
      </c>
      <c r="G23" s="28">
        <f>COUNTIFS(ФИО_менеджера,$A23,Наименование_Товара,G$20,Дата,"&gt;="&amp;Начало_периода,Дата,"&lt;="&amp;Конец_периода)</f>
        <v>2</v>
      </c>
      <c r="H23" s="28">
        <f>COUNTIFS(ФИО_менеджера,$A23,Наименование_Товара,H$20,Дата,"&gt;="&amp;Начало_периода,Дата,"&lt;="&amp;Конец_периода)</f>
        <v>0</v>
      </c>
      <c r="I23" s="28">
        <f>COUNTIFS(ФИО_менеджера,$A23,Наименование_Товара,I$20,Дата,"&gt;="&amp;Начало_периода,Дата,"&lt;="&amp;Конец_периода)</f>
        <v>2</v>
      </c>
      <c r="J23" s="28">
        <f>SUM(B23:I23)</f>
        <v>27</v>
      </c>
      <c r="K23" s="29"/>
    </row>
    <row r="24" spans="1:11" x14ac:dyDescent="0.25">
      <c r="A24" s="58" t="s">
        <v>19</v>
      </c>
      <c r="B24" s="28">
        <f>COUNTIFS(ФИО_менеджера,$A24,Наименование_Товара,B$20,Дата,"&gt;="&amp;Начало_периода,Дата,"&lt;="&amp;Конец_периода)</f>
        <v>0</v>
      </c>
      <c r="C24" s="28">
        <f>COUNTIFS(ФИО_менеджера,$A24,Наименование_Товара,C$20,Дата,"&gt;="&amp;Начало_периода,Дата,"&lt;="&amp;Конец_периода)</f>
        <v>4</v>
      </c>
      <c r="D24" s="28">
        <f>COUNTIFS(ФИО_менеджера,$A24,Наименование_Товара,D$20,Дата,"&gt;="&amp;Начало_периода,Дата,"&lt;="&amp;Конец_периода)</f>
        <v>3</v>
      </c>
      <c r="E24" s="28">
        <f>COUNTIFS(ФИО_менеджера,$A24,Наименование_Товара,E$20,Дата,"&gt;="&amp;Начало_периода,Дата,"&lt;="&amp;Конец_периода)</f>
        <v>3</v>
      </c>
      <c r="F24" s="28">
        <f>COUNTIFS(ФИО_менеджера,$A24,Наименование_Товара,F$20,Дата,"&gt;="&amp;Начало_периода,Дата,"&lt;="&amp;Конец_периода)</f>
        <v>2</v>
      </c>
      <c r="G24" s="28">
        <f>COUNTIFS(ФИО_менеджера,$A24,Наименование_Товара,G$20,Дата,"&gt;="&amp;Начало_периода,Дата,"&lt;="&amp;Конец_периода)</f>
        <v>2</v>
      </c>
      <c r="H24" s="28">
        <f>COUNTIFS(ФИО_менеджера,$A24,Наименование_Товара,H$20,Дата,"&gt;="&amp;Начало_периода,Дата,"&lt;="&amp;Конец_периода)</f>
        <v>2</v>
      </c>
      <c r="I24" s="28">
        <f>COUNTIFS(ФИО_менеджера,$A24,Наименование_Товара,I$20,Дата,"&gt;="&amp;Начало_периода,Дата,"&lt;="&amp;Конец_периода)</f>
        <v>2</v>
      </c>
      <c r="J24" s="28">
        <f>SUM(B24:I24)</f>
        <v>18</v>
      </c>
      <c r="K24" s="29"/>
    </row>
    <row r="25" spans="1:11" x14ac:dyDescent="0.25">
      <c r="A25" s="58" t="s">
        <v>20</v>
      </c>
      <c r="B25" s="28">
        <f>COUNTIFS(ФИО_менеджера,$A25,Наименование_Товара,B$20,Дата,"&gt;="&amp;Начало_периода,Дата,"&lt;="&amp;Конец_периода)</f>
        <v>2</v>
      </c>
      <c r="C25" s="28">
        <f>COUNTIFS(ФИО_менеджера,$A25,Наименование_Товара,C$20,Дата,"&gt;="&amp;Начало_периода,Дата,"&lt;="&amp;Конец_периода)</f>
        <v>1</v>
      </c>
      <c r="D25" s="28">
        <f>COUNTIFS(ФИО_менеджера,$A25,Наименование_Товара,D$20,Дата,"&gt;="&amp;Начало_периода,Дата,"&lt;="&amp;Конец_периода)</f>
        <v>1</v>
      </c>
      <c r="E25" s="28">
        <f>COUNTIFS(ФИО_менеджера,$A25,Наименование_Товара,E$20,Дата,"&gt;="&amp;Начало_периода,Дата,"&lt;="&amp;Конец_периода)</f>
        <v>2</v>
      </c>
      <c r="F25" s="28">
        <f>COUNTIFS(ФИО_менеджера,$A25,Наименование_Товара,F$20,Дата,"&gt;="&amp;Начало_периода,Дата,"&lt;="&amp;Конец_периода)</f>
        <v>2</v>
      </c>
      <c r="G25" s="28">
        <f>COUNTIFS(ФИО_менеджера,$A25,Наименование_Товара,G$20,Дата,"&gt;="&amp;Начало_периода,Дата,"&lt;="&amp;Конец_периода)</f>
        <v>3</v>
      </c>
      <c r="H25" s="28">
        <f>COUNTIFS(ФИО_менеджера,$A25,Наименование_Товара,H$20,Дата,"&gt;="&amp;Начало_периода,Дата,"&lt;="&amp;Конец_периода)</f>
        <v>5</v>
      </c>
      <c r="I25" s="28">
        <f>COUNTIFS(ФИО_менеджера,$A25,Наименование_Товара,I$20,Дата,"&gt;="&amp;Начало_периода,Дата,"&lt;="&amp;Конец_периода)</f>
        <v>2</v>
      </c>
      <c r="J25" s="28">
        <f>SUM(B25:I25)</f>
        <v>18</v>
      </c>
      <c r="K25" s="29"/>
    </row>
    <row r="26" spans="1:11" x14ac:dyDescent="0.25">
      <c r="A26" s="16" t="s">
        <v>67</v>
      </c>
      <c r="B26" s="28">
        <f>SUM(B21:B25)</f>
        <v>14</v>
      </c>
      <c r="C26" s="28">
        <f>SUM(C21:C25)</f>
        <v>22</v>
      </c>
      <c r="D26" s="28">
        <f>SUM(D21:D25)</f>
        <v>10</v>
      </c>
      <c r="E26" s="28">
        <f>SUM(E21:E25)</f>
        <v>9</v>
      </c>
      <c r="F26" s="28">
        <f>SUM(F21:F25)</f>
        <v>10</v>
      </c>
      <c r="G26" s="28">
        <f>SUM(G21:G25)</f>
        <v>14</v>
      </c>
      <c r="H26" s="28">
        <f>SUM(H21:H25)</f>
        <v>20</v>
      </c>
      <c r="I26" s="28">
        <f>SUM(I21:I25)</f>
        <v>11</v>
      </c>
      <c r="J26" s="28"/>
      <c r="K26" s="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E19" sqref="E19"/>
    </sheetView>
  </sheetViews>
  <sheetFormatPr defaultColWidth="9.140625" defaultRowHeight="15" x14ac:dyDescent="0.25"/>
  <cols>
    <col min="1" max="1" width="29.85546875" style="37" customWidth="1"/>
    <col min="2" max="2" width="27.42578125" style="37" bestFit="1" customWidth="1"/>
    <col min="3" max="3" width="26.85546875" style="37" bestFit="1" customWidth="1"/>
    <col min="4" max="4" width="27" style="37" bestFit="1" customWidth="1"/>
    <col min="5" max="5" width="39.42578125" style="37" bestFit="1" customWidth="1"/>
    <col min="6" max="6" width="9.140625" style="37"/>
    <col min="7" max="7" width="18.85546875" style="37" customWidth="1"/>
    <col min="8" max="16384" width="9.140625" style="37"/>
  </cols>
  <sheetData>
    <row r="1" spans="1:9" x14ac:dyDescent="0.25">
      <c r="A1" s="2" t="s">
        <v>76</v>
      </c>
    </row>
    <row r="2" spans="1:9" x14ac:dyDescent="0.25">
      <c r="A2" s="24" t="s">
        <v>77</v>
      </c>
      <c r="D2" s="24" t="s">
        <v>78</v>
      </c>
    </row>
    <row r="3" spans="1:9" x14ac:dyDescent="0.25">
      <c r="A3" s="38" t="s">
        <v>26</v>
      </c>
      <c r="D3" s="57" t="s">
        <v>19</v>
      </c>
    </row>
    <row r="4" spans="1:9" x14ac:dyDescent="0.25">
      <c r="A4" s="39"/>
      <c r="G4" s="39"/>
    </row>
    <row r="5" spans="1:9" x14ac:dyDescent="0.25">
      <c r="A5" s="2" t="s">
        <v>79</v>
      </c>
    </row>
    <row r="6" spans="1:9" ht="17.25" customHeight="1" x14ac:dyDescent="0.25">
      <c r="A6" s="24" t="s">
        <v>80</v>
      </c>
      <c r="B6" s="24" t="s">
        <v>81</v>
      </c>
      <c r="D6" s="24" t="s">
        <v>82</v>
      </c>
      <c r="E6" s="24" t="s">
        <v>83</v>
      </c>
      <c r="I6" s="30"/>
    </row>
    <row r="7" spans="1:9" x14ac:dyDescent="0.25">
      <c r="A7" s="16" t="s">
        <v>16</v>
      </c>
      <c r="B7" s="40">
        <f>HLOOKUP(товар_отчет2,кол_во_товара,MATCH(A7,Отчет1!$A$11:$A$18,0),0)/(HLOOKUP(товар_отчет2,кол_во_товара,7,0)-HLOOKUP(товар_отчет2,кол_во_товара,8,0))</f>
        <v>0</v>
      </c>
      <c r="D7" s="16" t="s">
        <v>7</v>
      </c>
      <c r="E7" s="59">
        <f>VLOOKUP($D$3,кол_во_сделок,MATCH(D7,Отчет1!$A$20:$J$20,0),0)/VLOOKUP("Итого товар",кол_во_сделок,MATCH(D7,Отчет1!$A$20:$J$20,0),0)</f>
        <v>0</v>
      </c>
    </row>
    <row r="8" spans="1:9" x14ac:dyDescent="0.25">
      <c r="A8" s="16" t="s">
        <v>17</v>
      </c>
      <c r="B8" s="40">
        <f>HLOOKUP(товар_отчет2,кол_во_товара,MATCH(A8,Отчет1!$A$11:$A$18,0),0)/(HLOOKUP(товар_отчет2,кол_во_товара,7,0)-HLOOKUP(товар_отчет2,кол_во_товара,8,0))</f>
        <v>0.11918951132300358</v>
      </c>
      <c r="D8" s="16" t="s">
        <v>9</v>
      </c>
      <c r="E8" s="59">
        <f>VLOOKUP($D$3,кол_во_сделок,MATCH(D8,Отчет1!$A$20:$J$20,0),0)/VLOOKUP("Итого товар",кол_во_сделок,MATCH(D8,Отчет1!$A$20:$J$20,0),0)</f>
        <v>0.18181818181818182</v>
      </c>
    </row>
    <row r="9" spans="1:9" x14ac:dyDescent="0.25">
      <c r="A9" s="16" t="s">
        <v>18</v>
      </c>
      <c r="B9" s="40">
        <f>HLOOKUP(товар_отчет2,кол_во_товара,MATCH(A9,Отчет1!$A$11:$A$18,0),0)/(HLOOKUP(товар_отчет2,кол_во_товара,7,0)-HLOOKUP(товар_отчет2,кол_во_товара,8,0))</f>
        <v>0.36829558998808104</v>
      </c>
      <c r="D9" s="16" t="s">
        <v>10</v>
      </c>
      <c r="E9" s="59">
        <f>VLOOKUP($D$3,кол_во_сделок,MATCH(D9,Отчет1!$A$20:$J$20,0),0)/VLOOKUP("Итого товар",кол_во_сделок,MATCH(D9,Отчет1!$A$20:$J$20,0),0)</f>
        <v>0.3</v>
      </c>
    </row>
    <row r="10" spans="1:9" x14ac:dyDescent="0.25">
      <c r="A10" s="16" t="s">
        <v>19</v>
      </c>
      <c r="B10" s="40">
        <f>HLOOKUP(товар_отчет2,кол_во_товара,MATCH(A10,Отчет1!$A$11:$A$18,0),0)/(HLOOKUP(товар_отчет2,кол_во_товара,7,0)-HLOOKUP(товар_отчет2,кол_во_товара,8,0))</f>
        <v>0.23837902264600716</v>
      </c>
      <c r="D10" s="16" t="s">
        <v>26</v>
      </c>
      <c r="E10" s="59">
        <f>VLOOKUP($D$3,кол_во_сделок,MATCH(D10,Отчет1!$A$20:$J$20,0),0)/VLOOKUP("Итого товар",кол_во_сделок,MATCH(D10,Отчет1!$A$20:$J$20,0),0)</f>
        <v>0.33333333333333331</v>
      </c>
    </row>
    <row r="11" spans="1:9" x14ac:dyDescent="0.25">
      <c r="A11" s="16" t="s">
        <v>20</v>
      </c>
      <c r="B11" s="40">
        <f>HLOOKUP(товар_отчет2,кол_во_товара,MATCH(A11,Отчет1!$A$11:$A$18,0),0)/(HLOOKUP(товар_отчет2,кол_во_товара,7,0)-HLOOKUP(товар_отчет2,кол_во_товара,8,0))</f>
        <v>0.27413587604290823</v>
      </c>
      <c r="D11" s="16" t="s">
        <v>27</v>
      </c>
      <c r="E11" s="59">
        <f>VLOOKUP($D$3,кол_во_сделок,MATCH(D11,Отчет1!$A$20:$J$20,0),0)/VLOOKUP("Итого товар",кол_во_сделок,MATCH(D11,Отчет1!$A$20:$J$20,0),0)</f>
        <v>0.2</v>
      </c>
    </row>
    <row r="12" spans="1:9" x14ac:dyDescent="0.25">
      <c r="A12" s="13"/>
      <c r="B12" s="41"/>
      <c r="C12" s="42"/>
      <c r="D12" s="16" t="s">
        <v>28</v>
      </c>
      <c r="E12" s="59">
        <f>VLOOKUP($D$3,кол_во_сделок,MATCH(D12,Отчет1!$A$20:$J$20,0),0)/VLOOKUP("Итого товар",кол_во_сделок,MATCH(D12,Отчет1!$A$20:$J$20,0),0)</f>
        <v>0.14285714285714285</v>
      </c>
    </row>
    <row r="13" spans="1:9" x14ac:dyDescent="0.25">
      <c r="A13" s="13"/>
      <c r="B13" s="42"/>
      <c r="C13" s="42"/>
      <c r="D13" s="16" t="s">
        <v>64</v>
      </c>
      <c r="E13" s="59">
        <f>VLOOKUP($D$3,кол_во_сделок,MATCH(D13,Отчет1!$A$20:$J$20,0),0)/VLOOKUP("Итого товар",кол_во_сделок,MATCH(D13,Отчет1!$A$20:$J$20,0),0)</f>
        <v>0.1</v>
      </c>
    </row>
    <row r="14" spans="1:9" x14ac:dyDescent="0.25">
      <c r="D14" s="16" t="s">
        <v>65</v>
      </c>
      <c r="E14" s="59">
        <f>VLOOKUP($D$3,кол_во_сделок,MATCH(D14,Отчет1!$A$20:$J$20,0),0)/VLOOKUP("Итого товар",кол_во_сделок,MATCH(D14,Отчет1!$A$20:$J$20,0),0)</f>
        <v>0.18181818181818182</v>
      </c>
    </row>
    <row r="16" spans="1:9" x14ac:dyDescent="0.25">
      <c r="A16" s="43" t="s">
        <v>84</v>
      </c>
      <c r="B16" s="44">
        <f>Начало_периода</f>
        <v>42736</v>
      </c>
      <c r="C16" s="45" t="s">
        <v>85</v>
      </c>
      <c r="D16" s="46">
        <f>Конец_периода</f>
        <v>43028</v>
      </c>
    </row>
    <row r="17" spans="1:4" x14ac:dyDescent="0.25">
      <c r="A17" s="24" t="s">
        <v>86</v>
      </c>
      <c r="B17" s="24" t="s">
        <v>87</v>
      </c>
      <c r="C17" s="24" t="s">
        <v>88</v>
      </c>
      <c r="D17" s="25" t="s">
        <v>89</v>
      </c>
    </row>
    <row r="18" spans="1:4" x14ac:dyDescent="0.25">
      <c r="A18" s="24" t="s">
        <v>90</v>
      </c>
      <c r="B18" s="60" t="str">
        <f>INDEX(Отчет1!B3:I3,1,MATCH(MAX(Отчет1!B9:I9),Отчет1!B9:I9,0))</f>
        <v>Полярный</v>
      </c>
      <c r="C18" s="47" t="str">
        <f>INDEX(Отчет1!B11:I11,1,MATCH(MAX(Отчет1!B19:I19),Отчет1!B19:I19,0))</f>
        <v>Полярный</v>
      </c>
      <c r="D18" s="38" t="str">
        <f>INDEX(Отчет1!B20:I20,1,MATCH(MAX(Отчет1!B26:I26),Отчет1!B26:I26,0))</f>
        <v>Печенье Вкусное</v>
      </c>
    </row>
    <row r="19" spans="1:4" x14ac:dyDescent="0.25">
      <c r="A19" s="30" t="s">
        <v>91</v>
      </c>
      <c r="B19" s="47" t="str">
        <f>INDEX(Отчет1!A4:A8,MATCH(MAX(Отчет1!J4:J8),Отчет1!J4:J8,0))</f>
        <v>Григорьев Сергей Петрович</v>
      </c>
      <c r="C19" s="47" t="str">
        <f>INDEX(Отчет1!A12:A16,MATCH(MAX(Отчет1!J12:J16),Отчет1!J12:J16,0))</f>
        <v>Григорьев Сергей Петрович</v>
      </c>
      <c r="D19" s="38" t="str">
        <f>INDEX(Отчет1!A21:A25,MATCH(MAX(Отчет1!J21:J25),Отчет1!J21:J25,0))</f>
        <v>Григорьев Сергей Петрович</v>
      </c>
    </row>
    <row r="20" spans="1:4" x14ac:dyDescent="0.25">
      <c r="A20" s="25" t="s">
        <v>92</v>
      </c>
      <c r="B20" s="38" t="str">
        <f>INDEX(Отчет1!B3:I3,1,MATCH(MIN(Отчет1!B9:I9),Отчет1!B9:I9,0))</f>
        <v>Печенье Солнышко</v>
      </c>
      <c r="C20" s="38" t="str">
        <f>INDEX(Отчет1!B11:I11,1,MATCH(MIN(Отчет1!B19:I19),Отчет1!B19:I19,0))</f>
        <v>Балтийский</v>
      </c>
      <c r="D20" s="38" t="str">
        <f>INDEX(Отчет1!B20:I20,1,MATCH(MIN(Отчет1!B26:I26),Отчет1!B26:I26,0))</f>
        <v>Снежок</v>
      </c>
    </row>
    <row r="21" spans="1:4" x14ac:dyDescent="0.25">
      <c r="A21" s="25" t="s">
        <v>93</v>
      </c>
      <c r="B21" s="38" t="str">
        <f>INDEX(Отчет1!A4:A8,MATCH(MIN(Отчет1!J4:J8),Отчет1!J4:J8,0))</f>
        <v>Поснова Ольга Евгеньевна</v>
      </c>
      <c r="C21" s="38" t="str">
        <f>INDEX(Отчет1!A12:A16,MATCH(MIN(Отчет1!J12:J16),Отчет1!J12:J16,0))</f>
        <v>Волокушин Иван Иванович</v>
      </c>
      <c r="D21" s="38" t="str">
        <f>INDEX(Отчет1!A21:A25,MATCH(MIN(Отчет1!J21:J25),Отчет1!J21:J25,0))</f>
        <v>Волокушин Иван Иванович</v>
      </c>
    </row>
  </sheetData>
  <dataValidations count="2">
    <dataValidation type="list" allowBlank="1" showInputMessage="1" showErrorMessage="1" sqref="G4">
      <formula1>ФИО1</formula1>
    </dataValidation>
    <dataValidation type="list" allowBlank="1" showInputMessage="1" showErrorMessage="1" sqref="A3:A4">
      <formula1>Товар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Отчет1!$A$21:$A$25</xm:f>
          </x14:formula1>
          <xm:sqref>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C22" sqref="C22"/>
    </sheetView>
  </sheetViews>
  <sheetFormatPr defaultRowHeight="15" x14ac:dyDescent="0.25"/>
  <cols>
    <col min="1" max="1" width="27.5703125" bestFit="1" customWidth="1"/>
    <col min="2" max="2" width="29.85546875" customWidth="1"/>
    <col min="3" max="3" width="34.85546875" bestFit="1" customWidth="1"/>
  </cols>
  <sheetData>
    <row r="3" spans="1:2" x14ac:dyDescent="0.25">
      <c r="A3" s="51" t="s">
        <v>45</v>
      </c>
      <c r="B3" t="s">
        <v>96</v>
      </c>
    </row>
    <row r="4" spans="1:2" x14ac:dyDescent="0.25">
      <c r="A4" s="52" t="s">
        <v>19</v>
      </c>
      <c r="B4" s="29">
        <v>146227</v>
      </c>
    </row>
    <row r="5" spans="1:2" x14ac:dyDescent="0.25">
      <c r="A5" s="52" t="s">
        <v>16</v>
      </c>
      <c r="B5" s="29">
        <v>184825</v>
      </c>
    </row>
    <row r="6" spans="1:2" x14ac:dyDescent="0.25">
      <c r="A6" s="52" t="s">
        <v>17</v>
      </c>
      <c r="B6" s="29">
        <v>245736</v>
      </c>
    </row>
    <row r="7" spans="1:2" x14ac:dyDescent="0.25">
      <c r="A7" s="52" t="s">
        <v>18</v>
      </c>
      <c r="B7" s="29">
        <v>171242</v>
      </c>
    </row>
    <row r="8" spans="1:2" x14ac:dyDescent="0.25">
      <c r="A8" s="52" t="s">
        <v>20</v>
      </c>
      <c r="B8" s="29">
        <v>202097</v>
      </c>
    </row>
    <row r="9" spans="1:2" x14ac:dyDescent="0.25">
      <c r="A9" s="52" t="s">
        <v>40</v>
      </c>
      <c r="B9" s="29">
        <v>950127</v>
      </c>
    </row>
    <row r="12" spans="1:2" x14ac:dyDescent="0.25">
      <c r="A12" s="15" t="s">
        <v>45</v>
      </c>
      <c r="B12" s="15" t="s">
        <v>47</v>
      </c>
    </row>
    <row r="13" spans="1:2" x14ac:dyDescent="0.25">
      <c r="A13" s="18" t="s">
        <v>19</v>
      </c>
      <c r="B13" s="19">
        <f>SUMIF(ФИО_менеджера,A13,Стоимость)-SUMIF(ФИО_менеджера,A13,Стоимость_возврата)</f>
        <v>146227</v>
      </c>
    </row>
    <row r="14" spans="1:2" x14ac:dyDescent="0.25">
      <c r="A14" s="18" t="s">
        <v>16</v>
      </c>
      <c r="B14" s="19">
        <f>SUMIF(ФИО_менеджера,A14,Стоимость)-SUMIF(ФИО_менеджера,A14,Стоимость_возврата)</f>
        <v>184825</v>
      </c>
    </row>
    <row r="15" spans="1:2" x14ac:dyDescent="0.25">
      <c r="A15" s="18" t="s">
        <v>17</v>
      </c>
      <c r="B15" s="19">
        <f>SUMIF(ФИО_менеджера,A15,Стоимость)-SUMIF(ФИО_менеджера,A15,Стоимость_возврата)</f>
        <v>245736</v>
      </c>
    </row>
    <row r="16" spans="1:2" x14ac:dyDescent="0.25">
      <c r="A16" s="18" t="s">
        <v>18</v>
      </c>
      <c r="B16" s="19">
        <f>SUMIF(ФИО_менеджера,A16,Стоимость)-SUMIF(ФИО_менеджера,A16,Стоимость_возврата)</f>
        <v>171242</v>
      </c>
    </row>
    <row r="17" spans="1:2" x14ac:dyDescent="0.25">
      <c r="A17" s="18" t="s">
        <v>20</v>
      </c>
      <c r="B17" s="19">
        <f>SUMIF(ФИО_менеджера,A17,Стоимость)-SUMIF(ФИО_менеджера,A17,Стоимость_возврата)</f>
        <v>202097</v>
      </c>
    </row>
    <row r="18" spans="1:2" x14ac:dyDescent="0.25">
      <c r="A18" s="20" t="s">
        <v>40</v>
      </c>
      <c r="B18" s="19">
        <f>SUM(B13:B17)</f>
        <v>950127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6"/>
  <sheetViews>
    <sheetView workbookViewId="0">
      <selection activeCell="G13" sqref="G13"/>
    </sheetView>
  </sheetViews>
  <sheetFormatPr defaultRowHeight="15" x14ac:dyDescent="0.25"/>
  <cols>
    <col min="1" max="1" width="29.85546875" bestFit="1" customWidth="1"/>
    <col min="2" max="2" width="20.85546875" customWidth="1"/>
    <col min="3" max="3" width="12.85546875" customWidth="1"/>
    <col min="4" max="4" width="8.85546875" customWidth="1"/>
    <col min="5" max="5" width="27.140625" customWidth="1"/>
    <col min="6" max="6" width="20.140625" customWidth="1"/>
    <col min="7" max="7" width="19.42578125" customWidth="1"/>
    <col min="8" max="8" width="16.5703125" customWidth="1"/>
    <col min="9" max="9" width="11.140625" customWidth="1"/>
    <col min="10" max="10" width="11.85546875" customWidth="1"/>
    <col min="11" max="11" width="12.7109375" bestFit="1" customWidth="1"/>
    <col min="12" max="12" width="10.42578125" bestFit="1" customWidth="1"/>
    <col min="13" max="13" width="11.5703125" bestFit="1" customWidth="1"/>
    <col min="14" max="14" width="26.140625" bestFit="1" customWidth="1"/>
    <col min="15" max="15" width="34.85546875" bestFit="1" customWidth="1"/>
    <col min="16" max="16" width="26.140625" bestFit="1" customWidth="1"/>
    <col min="17" max="17" width="34.85546875" bestFit="1" customWidth="1"/>
    <col min="18" max="18" width="30.85546875" bestFit="1" customWidth="1"/>
    <col min="19" max="19" width="39.5703125" bestFit="1" customWidth="1"/>
  </cols>
  <sheetData>
    <row r="3" spans="1:13" x14ac:dyDescent="0.25">
      <c r="A3" s="51" t="s">
        <v>96</v>
      </c>
      <c r="B3" s="51" t="s">
        <v>94</v>
      </c>
    </row>
    <row r="4" spans="1:13" x14ac:dyDescent="0.25">
      <c r="A4" s="51" t="s">
        <v>45</v>
      </c>
      <c r="B4" t="s">
        <v>65</v>
      </c>
      <c r="C4" t="s">
        <v>28</v>
      </c>
      <c r="D4" t="s">
        <v>27</v>
      </c>
      <c r="E4" t="s">
        <v>9</v>
      </c>
      <c r="F4" t="s">
        <v>10</v>
      </c>
      <c r="G4" t="s">
        <v>7</v>
      </c>
      <c r="H4" t="s">
        <v>64</v>
      </c>
      <c r="I4" t="s">
        <v>26</v>
      </c>
      <c r="J4" t="s">
        <v>40</v>
      </c>
    </row>
    <row r="5" spans="1:13" x14ac:dyDescent="0.25">
      <c r="A5" s="52" t="s">
        <v>19</v>
      </c>
      <c r="B5" s="29">
        <v>25160</v>
      </c>
      <c r="C5" s="29">
        <v>36540</v>
      </c>
      <c r="D5" s="29">
        <v>30940</v>
      </c>
      <c r="E5" s="29">
        <v>12992</v>
      </c>
      <c r="F5" s="29">
        <v>13275</v>
      </c>
      <c r="G5" s="29">
        <v>2000</v>
      </c>
      <c r="H5" s="29">
        <v>14520</v>
      </c>
      <c r="I5" s="29">
        <v>10800</v>
      </c>
      <c r="J5" s="29">
        <v>146227</v>
      </c>
    </row>
    <row r="6" spans="1:13" x14ac:dyDescent="0.25">
      <c r="A6" s="52" t="s">
        <v>16</v>
      </c>
      <c r="B6" s="29">
        <v>31280</v>
      </c>
      <c r="C6" s="29">
        <v>21402</v>
      </c>
      <c r="D6" s="29">
        <v>11050</v>
      </c>
      <c r="E6" s="29">
        <v>6048</v>
      </c>
      <c r="F6" s="29">
        <v>2520</v>
      </c>
      <c r="G6" s="29">
        <v>6375</v>
      </c>
      <c r="H6" s="29">
        <v>106150</v>
      </c>
      <c r="I6" s="29"/>
      <c r="J6" s="29">
        <v>184825</v>
      </c>
    </row>
    <row r="7" spans="1:13" x14ac:dyDescent="0.25">
      <c r="A7" s="52" t="s">
        <v>17</v>
      </c>
      <c r="B7" s="29">
        <v>31144</v>
      </c>
      <c r="C7" s="29">
        <v>71340</v>
      </c>
      <c r="D7" s="29">
        <v>18200</v>
      </c>
      <c r="E7" s="29">
        <v>22912</v>
      </c>
      <c r="F7" s="29">
        <v>8100</v>
      </c>
      <c r="G7" s="29">
        <v>5900</v>
      </c>
      <c r="H7" s="29">
        <v>80850</v>
      </c>
      <c r="I7" s="29">
        <v>7290</v>
      </c>
      <c r="J7" s="29">
        <v>245736</v>
      </c>
    </row>
    <row r="8" spans="1:13" x14ac:dyDescent="0.25">
      <c r="A8" s="52" t="s">
        <v>18</v>
      </c>
      <c r="B8" s="29">
        <v>28560</v>
      </c>
      <c r="C8" s="29">
        <v>13920</v>
      </c>
      <c r="D8" s="29">
        <v>13000</v>
      </c>
      <c r="E8" s="29">
        <v>29792</v>
      </c>
      <c r="F8" s="29">
        <v>29745</v>
      </c>
      <c r="G8" s="29">
        <v>25075</v>
      </c>
      <c r="H8" s="29">
        <v>5500</v>
      </c>
      <c r="I8" s="29">
        <v>25650</v>
      </c>
      <c r="J8" s="29">
        <v>171242</v>
      </c>
    </row>
    <row r="9" spans="1:13" x14ac:dyDescent="0.25">
      <c r="A9" s="52" t="s">
        <v>20</v>
      </c>
      <c r="B9" s="29">
        <v>28560</v>
      </c>
      <c r="C9" s="29">
        <v>43152</v>
      </c>
      <c r="D9" s="29">
        <v>26000</v>
      </c>
      <c r="E9" s="29">
        <v>2560</v>
      </c>
      <c r="F9" s="29">
        <v>9585</v>
      </c>
      <c r="G9" s="29">
        <v>4450</v>
      </c>
      <c r="H9" s="29">
        <v>70510</v>
      </c>
      <c r="I9" s="29">
        <v>17280</v>
      </c>
      <c r="J9" s="29">
        <v>202097</v>
      </c>
    </row>
    <row r="10" spans="1:13" x14ac:dyDescent="0.25">
      <c r="A10" s="52" t="s">
        <v>40</v>
      </c>
      <c r="B10" s="29">
        <v>144704</v>
      </c>
      <c r="C10" s="29">
        <v>186354</v>
      </c>
      <c r="D10" s="29">
        <v>99190</v>
      </c>
      <c r="E10" s="29">
        <v>74304</v>
      </c>
      <c r="F10" s="29">
        <v>63225</v>
      </c>
      <c r="G10" s="29">
        <v>43800</v>
      </c>
      <c r="H10" s="29">
        <v>277530</v>
      </c>
      <c r="I10" s="29">
        <v>61020</v>
      </c>
      <c r="J10" s="29">
        <v>950127</v>
      </c>
    </row>
    <row r="11" spans="1:13" x14ac:dyDescent="0.25">
      <c r="A11" s="53"/>
    </row>
    <row r="12" spans="1:13" x14ac:dyDescent="0.25">
      <c r="A12" s="53"/>
    </row>
    <row r="13" spans="1:13" x14ac:dyDescent="0.25">
      <c r="A13" s="53"/>
    </row>
    <row r="14" spans="1:13" x14ac:dyDescent="0.25">
      <c r="A14" s="53"/>
    </row>
    <row r="15" spans="1:13" x14ac:dyDescent="0.25">
      <c r="A15" s="53"/>
    </row>
    <row r="16" spans="1:13" x14ac:dyDescent="0.25">
      <c r="A16" t="s">
        <v>97</v>
      </c>
      <c r="B16" t="s">
        <v>98</v>
      </c>
      <c r="F16" s="54"/>
      <c r="G16" s="54"/>
      <c r="H16" s="54"/>
      <c r="I16" s="54"/>
      <c r="J16" s="54"/>
      <c r="K16" s="54"/>
      <c r="L16" s="54"/>
      <c r="M16" s="54"/>
    </row>
    <row r="17" spans="1:14" x14ac:dyDescent="0.25">
      <c r="A17" s="18" t="s">
        <v>19</v>
      </c>
      <c r="B17" s="48" t="s">
        <v>7</v>
      </c>
      <c r="C17">
        <f>SUMIFS(Таблица1[Сумма сделки],ФИО_менеджера,'сумма сделок менеджер и товары'!A17,Наименование_Товара,'сумма сделок менеджер и товары'!B17)</f>
        <v>2000</v>
      </c>
      <c r="E17" s="55" t="s">
        <v>99</v>
      </c>
      <c r="F17" t="str">
        <f t="array" ref="F17:M17">TRANSPOSE(B17:B24)</f>
        <v>Печенье Солнышко</v>
      </c>
      <c r="G17" t="str">
        <v>Печенье Вкусное</v>
      </c>
      <c r="H17" t="str">
        <v>Печенье Доброе</v>
      </c>
      <c r="I17" t="str">
        <v>Снежок</v>
      </c>
      <c r="J17" t="str">
        <v>Нежные</v>
      </c>
      <c r="K17" t="str">
        <v>Голландские</v>
      </c>
      <c r="L17" t="str">
        <v>Полярный</v>
      </c>
      <c r="M17" t="str">
        <v>Балтийский</v>
      </c>
      <c r="N17" t="s">
        <v>100</v>
      </c>
    </row>
    <row r="18" spans="1:14" x14ac:dyDescent="0.25">
      <c r="A18" s="18" t="s">
        <v>19</v>
      </c>
      <c r="B18" s="49" t="s">
        <v>9</v>
      </c>
      <c r="C18">
        <f>SUMIFS(Таблица1[Сумма сделки],ФИО_менеджера,'сумма сделок менеджер и товары'!A18,Наименование_Товара,'сумма сделок менеджер и товары'!B18)</f>
        <v>12992</v>
      </c>
      <c r="E18" t="s">
        <v>16</v>
      </c>
      <c r="F18">
        <f>SUMIFS(сумма_сделки,ФИО_менеджера,$E18,Наименование_Товара,F$17)</f>
        <v>6375</v>
      </c>
      <c r="G18">
        <f>SUMIFS(сумма_сделки,ФИО_менеджера,$E18,Наименование_Товара,G$17)</f>
        <v>6048</v>
      </c>
      <c r="H18">
        <f>SUMIFS(сумма_сделки,ФИО_менеджера,$E18,Наименование_Товара,H$17)</f>
        <v>2520</v>
      </c>
      <c r="I18">
        <f>SUMIFS(сумма_сделки,ФИО_менеджера,$E18,Наименование_Товара,I$17)</f>
        <v>0</v>
      </c>
      <c r="J18">
        <f>SUMIFS(сумма_сделки,ФИО_менеджера,$E18,Наименование_Товара,J$17)</f>
        <v>11050</v>
      </c>
      <c r="K18">
        <f>SUMIFS(сумма_сделки,ФИО_менеджера,$E18,Наименование_Товара,K$17)</f>
        <v>21402</v>
      </c>
      <c r="L18">
        <f>SUMIFS(сумма_сделки,ФИО_менеджера,$E18,Наименование_Товара,L$17)</f>
        <v>106150</v>
      </c>
      <c r="M18">
        <f>SUMIFS(сумма_сделки,ФИО_менеджера,$E18,Наименование_Товара,M$17)</f>
        <v>31280</v>
      </c>
      <c r="N18">
        <f>SUM(F18:M18)</f>
        <v>184825</v>
      </c>
    </row>
    <row r="19" spans="1:14" x14ac:dyDescent="0.25">
      <c r="A19" s="18" t="s">
        <v>19</v>
      </c>
      <c r="B19" s="49" t="s">
        <v>10</v>
      </c>
      <c r="C19">
        <f>SUMIFS(Таблица1[Сумма сделки],ФИО_менеджера,'сумма сделок менеджер и товары'!A19,Наименование_Товара,'сумма сделок менеджер и товары'!B19)</f>
        <v>13275</v>
      </c>
      <c r="E19" t="s">
        <v>17</v>
      </c>
      <c r="F19">
        <f>SUMIFS(сумма_сделки,ФИО_менеджера,$E19,Наименование_Товара,F$17)</f>
        <v>5900</v>
      </c>
      <c r="G19">
        <f>SUMIFS(сумма_сделки,ФИО_менеджера,$E19,Наименование_Товара,G$17)</f>
        <v>22912</v>
      </c>
      <c r="H19">
        <f>SUMIFS(сумма_сделки,ФИО_менеджера,$E19,Наименование_Товара,H$17)</f>
        <v>8100</v>
      </c>
      <c r="I19">
        <f>SUMIFS(сумма_сделки,ФИО_менеджера,$E19,Наименование_Товара,I$17)</f>
        <v>7290</v>
      </c>
      <c r="J19">
        <f>SUMIFS(сумма_сделки,ФИО_менеджера,$E19,Наименование_Товара,J$17)</f>
        <v>18200</v>
      </c>
      <c r="K19">
        <f>SUMIFS(сумма_сделки,ФИО_менеджера,$E19,Наименование_Товара,K$17)</f>
        <v>71340</v>
      </c>
      <c r="L19">
        <f>SUMIFS(сумма_сделки,ФИО_менеджера,$E19,Наименование_Товара,L$17)</f>
        <v>80850</v>
      </c>
      <c r="M19">
        <f>SUMIFS(сумма_сделки,ФИО_менеджера,$E19,Наименование_Товара,M$17)</f>
        <v>31144</v>
      </c>
      <c r="N19">
        <f t="shared" ref="N19:N23" si="0">SUM(F19:M19)</f>
        <v>245736</v>
      </c>
    </row>
    <row r="20" spans="1:14" x14ac:dyDescent="0.25">
      <c r="A20" s="18" t="s">
        <v>19</v>
      </c>
      <c r="B20" s="49" t="s">
        <v>26</v>
      </c>
      <c r="C20">
        <f>SUMIFS(Таблица1[Сумма сделки],ФИО_менеджера,'сумма сделок менеджер и товары'!A20,Наименование_Товара,'сумма сделок менеджер и товары'!B20)</f>
        <v>10800</v>
      </c>
      <c r="E20" t="s">
        <v>18</v>
      </c>
      <c r="F20">
        <f>SUMIFS(сумма_сделки,ФИО_менеджера,$E20,Наименование_Товара,F$17)</f>
        <v>25075</v>
      </c>
      <c r="G20">
        <f>SUMIFS(сумма_сделки,ФИО_менеджера,$E20,Наименование_Товара,G$17)</f>
        <v>29792</v>
      </c>
      <c r="H20">
        <f>SUMIFS(сумма_сделки,ФИО_менеджера,$E20,Наименование_Товара,H$17)</f>
        <v>29745</v>
      </c>
      <c r="I20">
        <f>SUMIFS(сумма_сделки,ФИО_менеджера,$E20,Наименование_Товара,I$17)</f>
        <v>25650</v>
      </c>
      <c r="J20">
        <f>SUMIFS(сумма_сделки,ФИО_менеджера,$E20,Наименование_Товара,J$17)</f>
        <v>13000</v>
      </c>
      <c r="K20">
        <f>SUMIFS(сумма_сделки,ФИО_менеджера,$E20,Наименование_Товара,K$17)</f>
        <v>13920</v>
      </c>
      <c r="L20">
        <f>SUMIFS(сумма_сделки,ФИО_менеджера,$E20,Наименование_Товара,L$17)</f>
        <v>5500</v>
      </c>
      <c r="M20">
        <f>SUMIFS(сумма_сделки,ФИО_менеджера,$E20,Наименование_Товара,M$17)</f>
        <v>28560</v>
      </c>
      <c r="N20">
        <f t="shared" si="0"/>
        <v>171242</v>
      </c>
    </row>
    <row r="21" spans="1:14" x14ac:dyDescent="0.25">
      <c r="A21" s="18" t="s">
        <v>19</v>
      </c>
      <c r="B21" s="49" t="s">
        <v>27</v>
      </c>
      <c r="C21">
        <f>SUMIFS(Таблица1[Сумма сделки],ФИО_менеджера,'сумма сделок менеджер и товары'!A21,Наименование_Товара,'сумма сделок менеджер и товары'!B21)</f>
        <v>30940</v>
      </c>
      <c r="E21" t="s">
        <v>19</v>
      </c>
      <c r="F21">
        <f>SUMIFS(сумма_сделки,ФИО_менеджера,$E21,Наименование_Товара,F$17)</f>
        <v>2000</v>
      </c>
      <c r="G21">
        <f>SUMIFS(сумма_сделки,ФИО_менеджера,$E21,Наименование_Товара,G$17)</f>
        <v>12992</v>
      </c>
      <c r="H21">
        <f>SUMIFS(сумма_сделки,ФИО_менеджера,$E21,Наименование_Товара,H$17)</f>
        <v>13275</v>
      </c>
      <c r="I21">
        <f>SUMIFS(сумма_сделки,ФИО_менеджера,$E21,Наименование_Товара,I$17)</f>
        <v>10800</v>
      </c>
      <c r="J21">
        <f>SUMIFS(сумма_сделки,ФИО_менеджера,$E21,Наименование_Товара,J$17)</f>
        <v>30940</v>
      </c>
      <c r="K21">
        <f>SUMIFS(сумма_сделки,ФИО_менеджера,$E21,Наименование_Товара,K$17)</f>
        <v>36540</v>
      </c>
      <c r="L21">
        <f>SUMIFS(сумма_сделки,ФИО_менеджера,$E21,Наименование_Товара,L$17)</f>
        <v>14520</v>
      </c>
      <c r="M21">
        <f>SUMIFS(сумма_сделки,ФИО_менеджера,$E21,Наименование_Товара,M$17)</f>
        <v>25160</v>
      </c>
      <c r="N21">
        <f t="shared" si="0"/>
        <v>146227</v>
      </c>
    </row>
    <row r="22" spans="1:14" x14ac:dyDescent="0.25">
      <c r="A22" s="18" t="s">
        <v>19</v>
      </c>
      <c r="B22" s="49" t="s">
        <v>28</v>
      </c>
      <c r="C22">
        <f>SUMIFS(Таблица1[Сумма сделки],ФИО_менеджера,'сумма сделок менеджер и товары'!A22,Наименование_Товара,'сумма сделок менеджер и товары'!B22)</f>
        <v>36540</v>
      </c>
      <c r="E22" t="s">
        <v>20</v>
      </c>
      <c r="F22">
        <f>SUMIFS(сумма_сделки,ФИО_менеджера,$E22,Наименование_Товара,F$17)</f>
        <v>4450</v>
      </c>
      <c r="G22">
        <f>SUMIFS(сумма_сделки,ФИО_менеджера,$E22,Наименование_Товара,G$17)</f>
        <v>2560</v>
      </c>
      <c r="H22">
        <f>SUMIFS(сумма_сделки,ФИО_менеджера,$E22,Наименование_Товара,H$17)</f>
        <v>9585</v>
      </c>
      <c r="I22">
        <f>SUMIFS(сумма_сделки,ФИО_менеджера,$E22,Наименование_Товара,I$17)</f>
        <v>17280</v>
      </c>
      <c r="J22">
        <f>SUMIFS(сумма_сделки,ФИО_менеджера,$E22,Наименование_Товара,J$17)</f>
        <v>26000</v>
      </c>
      <c r="K22">
        <f>SUMIFS(сумма_сделки,ФИО_менеджера,$E22,Наименование_Товара,K$17)</f>
        <v>43152</v>
      </c>
      <c r="L22">
        <f>SUMIFS(сумма_сделки,ФИО_менеджера,$E22,Наименование_Товара,L$17)</f>
        <v>70510</v>
      </c>
      <c r="M22">
        <f>SUMIFS(сумма_сделки,ФИО_менеджера,$E22,Наименование_Товара,M$17)</f>
        <v>28560</v>
      </c>
      <c r="N22">
        <f t="shared" si="0"/>
        <v>202097</v>
      </c>
    </row>
    <row r="23" spans="1:14" x14ac:dyDescent="0.25">
      <c r="A23" s="18" t="s">
        <v>19</v>
      </c>
      <c r="B23" s="49" t="s">
        <v>64</v>
      </c>
      <c r="C23">
        <f>SUMIFS(Таблица1[Сумма сделки],ФИО_менеджера,'сумма сделок менеджер и товары'!A23,Наименование_Товара,'сумма сделок менеджер и товары'!B23)</f>
        <v>14520</v>
      </c>
      <c r="E23" t="s">
        <v>100</v>
      </c>
      <c r="F23">
        <f>SUM(F18:F22)</f>
        <v>43800</v>
      </c>
      <c r="G23">
        <f t="shared" ref="G23:M23" si="1">SUM(G18:G22)</f>
        <v>74304</v>
      </c>
      <c r="H23">
        <f t="shared" si="1"/>
        <v>63225</v>
      </c>
      <c r="I23">
        <f t="shared" si="1"/>
        <v>61020</v>
      </c>
      <c r="J23">
        <f t="shared" si="1"/>
        <v>99190</v>
      </c>
      <c r="K23">
        <f t="shared" si="1"/>
        <v>186354</v>
      </c>
      <c r="L23">
        <f t="shared" si="1"/>
        <v>277530</v>
      </c>
      <c r="M23">
        <f t="shared" si="1"/>
        <v>144704</v>
      </c>
      <c r="N23">
        <f t="shared" si="0"/>
        <v>950127</v>
      </c>
    </row>
    <row r="24" spans="1:14" x14ac:dyDescent="0.25">
      <c r="A24" s="18" t="s">
        <v>19</v>
      </c>
      <c r="B24" s="50" t="s">
        <v>65</v>
      </c>
      <c r="C24">
        <f>SUMIFS(Таблица1[Сумма сделки],ФИО_менеджера,'сумма сделок менеджер и товары'!A24,Наименование_Товара,'сумма сделок менеджер и товары'!B24)</f>
        <v>25160</v>
      </c>
    </row>
    <row r="25" spans="1:14" x14ac:dyDescent="0.25">
      <c r="A25" s="18" t="s">
        <v>16</v>
      </c>
      <c r="B25" s="48" t="s">
        <v>7</v>
      </c>
      <c r="C25">
        <f>SUMIFS(Таблица1[Сумма сделки],ФИО_менеджера,'сумма сделок менеджер и товары'!A25,Наименование_Товара,'сумма сделок менеджер и товары'!B25)</f>
        <v>6375</v>
      </c>
    </row>
    <row r="26" spans="1:14" x14ac:dyDescent="0.25">
      <c r="A26" s="18" t="s">
        <v>16</v>
      </c>
      <c r="B26" s="49" t="s">
        <v>9</v>
      </c>
      <c r="C26">
        <f>SUMIFS(Таблица1[Сумма сделки],ФИО_менеджера,'сумма сделок менеджер и товары'!A26,Наименование_Товара,'сумма сделок менеджер и товары'!B26)</f>
        <v>6048</v>
      </c>
    </row>
    <row r="27" spans="1:14" x14ac:dyDescent="0.25">
      <c r="A27" s="18" t="s">
        <v>16</v>
      </c>
      <c r="B27" s="49" t="s">
        <v>10</v>
      </c>
      <c r="C27">
        <f>SUMIFS(Таблица1[Сумма сделки],ФИО_менеджера,'сумма сделок менеджер и товары'!A27,Наименование_Товара,'сумма сделок менеджер и товары'!B27)</f>
        <v>2520</v>
      </c>
    </row>
    <row r="28" spans="1:14" x14ac:dyDescent="0.25">
      <c r="A28" s="18" t="s">
        <v>16</v>
      </c>
      <c r="B28" s="49" t="s">
        <v>26</v>
      </c>
      <c r="C28">
        <f>SUMIFS(Таблица1[Сумма сделки],ФИО_менеджера,'сумма сделок менеджер и товары'!A28,Наименование_Товара,'сумма сделок менеджер и товары'!B28)</f>
        <v>0</v>
      </c>
    </row>
    <row r="29" spans="1:14" x14ac:dyDescent="0.25">
      <c r="A29" s="18" t="s">
        <v>16</v>
      </c>
      <c r="B29" s="49" t="s">
        <v>27</v>
      </c>
      <c r="C29">
        <f>SUMIFS(Таблица1[Сумма сделки],ФИО_менеджера,'сумма сделок менеджер и товары'!A29,Наименование_Товара,'сумма сделок менеджер и товары'!B29)</f>
        <v>11050</v>
      </c>
    </row>
    <row r="30" spans="1:14" x14ac:dyDescent="0.25">
      <c r="A30" s="18" t="s">
        <v>16</v>
      </c>
      <c r="B30" s="49" t="s">
        <v>28</v>
      </c>
      <c r="C30">
        <f>SUMIFS(Таблица1[Сумма сделки],ФИО_менеджера,'сумма сделок менеджер и товары'!A30,Наименование_Товара,'сумма сделок менеджер и товары'!B30)</f>
        <v>21402</v>
      </c>
    </row>
    <row r="31" spans="1:14" x14ac:dyDescent="0.25">
      <c r="A31" s="18" t="s">
        <v>16</v>
      </c>
      <c r="B31" s="49" t="s">
        <v>64</v>
      </c>
      <c r="C31">
        <f>SUMIFS(Таблица1[Сумма сделки],ФИО_менеджера,'сумма сделок менеджер и товары'!A31,Наименование_Товара,'сумма сделок менеджер и товары'!B31)</f>
        <v>106150</v>
      </c>
    </row>
    <row r="32" spans="1:14" x14ac:dyDescent="0.25">
      <c r="A32" s="18" t="s">
        <v>16</v>
      </c>
      <c r="B32" s="50" t="s">
        <v>65</v>
      </c>
      <c r="C32">
        <f>SUMIFS(Таблица1[Сумма сделки],ФИО_менеджера,'сумма сделок менеджер и товары'!A32,Наименование_Товара,'сумма сделок менеджер и товары'!B32)</f>
        <v>31280</v>
      </c>
    </row>
    <row r="33" spans="1:3" x14ac:dyDescent="0.25">
      <c r="A33" s="18" t="s">
        <v>17</v>
      </c>
      <c r="B33" s="48" t="s">
        <v>7</v>
      </c>
      <c r="C33">
        <f>SUMIFS(Таблица1[Сумма сделки],ФИО_менеджера,'сумма сделок менеджер и товары'!A33,Наименование_Товара,'сумма сделок менеджер и товары'!B33)</f>
        <v>5900</v>
      </c>
    </row>
    <row r="34" spans="1:3" x14ac:dyDescent="0.25">
      <c r="A34" s="18" t="s">
        <v>17</v>
      </c>
      <c r="B34" s="49" t="s">
        <v>9</v>
      </c>
      <c r="C34">
        <f>SUMIFS(Таблица1[Сумма сделки],ФИО_менеджера,'сумма сделок менеджер и товары'!A34,Наименование_Товара,'сумма сделок менеджер и товары'!B34)</f>
        <v>22912</v>
      </c>
    </row>
    <row r="35" spans="1:3" x14ac:dyDescent="0.25">
      <c r="A35" s="18" t="s">
        <v>17</v>
      </c>
      <c r="B35" s="49" t="s">
        <v>10</v>
      </c>
      <c r="C35">
        <f>SUMIFS(Таблица1[Сумма сделки],ФИО_менеджера,'сумма сделок менеджер и товары'!A35,Наименование_Товара,'сумма сделок менеджер и товары'!B35)</f>
        <v>8100</v>
      </c>
    </row>
    <row r="36" spans="1:3" x14ac:dyDescent="0.25">
      <c r="A36" s="18" t="s">
        <v>17</v>
      </c>
      <c r="B36" s="49" t="s">
        <v>26</v>
      </c>
      <c r="C36">
        <f>SUMIFS(Таблица1[Сумма сделки],ФИО_менеджера,'сумма сделок менеджер и товары'!A36,Наименование_Товара,'сумма сделок менеджер и товары'!B36)</f>
        <v>7290</v>
      </c>
    </row>
    <row r="37" spans="1:3" x14ac:dyDescent="0.25">
      <c r="A37" s="18" t="s">
        <v>17</v>
      </c>
      <c r="B37" s="49" t="s">
        <v>27</v>
      </c>
      <c r="C37">
        <f>SUMIFS(Таблица1[Сумма сделки],ФИО_менеджера,'сумма сделок менеджер и товары'!A37,Наименование_Товара,'сумма сделок менеджер и товары'!B37)</f>
        <v>18200</v>
      </c>
    </row>
    <row r="38" spans="1:3" x14ac:dyDescent="0.25">
      <c r="A38" s="18" t="s">
        <v>17</v>
      </c>
      <c r="B38" s="49" t="s">
        <v>28</v>
      </c>
      <c r="C38">
        <f>SUMIFS(Таблица1[Сумма сделки],ФИО_менеджера,'сумма сделок менеджер и товары'!A38,Наименование_Товара,'сумма сделок менеджер и товары'!B38)</f>
        <v>71340</v>
      </c>
    </row>
    <row r="39" spans="1:3" x14ac:dyDescent="0.25">
      <c r="A39" s="18" t="s">
        <v>17</v>
      </c>
      <c r="B39" s="49" t="s">
        <v>64</v>
      </c>
      <c r="C39">
        <f>SUMIFS(Таблица1[Сумма сделки],ФИО_менеджера,'сумма сделок менеджер и товары'!A39,Наименование_Товара,'сумма сделок менеджер и товары'!B39)</f>
        <v>80850</v>
      </c>
    </row>
    <row r="40" spans="1:3" x14ac:dyDescent="0.25">
      <c r="A40" s="18" t="s">
        <v>17</v>
      </c>
      <c r="B40" s="50" t="s">
        <v>65</v>
      </c>
      <c r="C40">
        <f>SUMIFS(Таблица1[Сумма сделки],ФИО_менеджера,'сумма сделок менеджер и товары'!A40,Наименование_Товара,'сумма сделок менеджер и товары'!B40)</f>
        <v>31144</v>
      </c>
    </row>
    <row r="41" spans="1:3" x14ac:dyDescent="0.25">
      <c r="A41" s="18" t="s">
        <v>18</v>
      </c>
      <c r="B41" s="48" t="s">
        <v>7</v>
      </c>
      <c r="C41">
        <f>SUMIFS(Таблица1[Сумма сделки],ФИО_менеджера,'сумма сделок менеджер и товары'!A41,Наименование_Товара,'сумма сделок менеджер и товары'!B41)</f>
        <v>25075</v>
      </c>
    </row>
    <row r="42" spans="1:3" x14ac:dyDescent="0.25">
      <c r="A42" s="18" t="s">
        <v>18</v>
      </c>
      <c r="B42" s="49" t="s">
        <v>9</v>
      </c>
      <c r="C42">
        <f>SUMIFS(Таблица1[Сумма сделки],ФИО_менеджера,'сумма сделок менеджер и товары'!A42,Наименование_Товара,'сумма сделок менеджер и товары'!B42)</f>
        <v>29792</v>
      </c>
    </row>
    <row r="43" spans="1:3" x14ac:dyDescent="0.25">
      <c r="A43" s="18" t="s">
        <v>18</v>
      </c>
      <c r="B43" s="49" t="s">
        <v>10</v>
      </c>
      <c r="C43">
        <f>SUMIFS(Таблица1[Сумма сделки],ФИО_менеджера,'сумма сделок менеджер и товары'!A43,Наименование_Товара,'сумма сделок менеджер и товары'!B43)</f>
        <v>29745</v>
      </c>
    </row>
    <row r="44" spans="1:3" x14ac:dyDescent="0.25">
      <c r="A44" s="18" t="s">
        <v>18</v>
      </c>
      <c r="B44" s="49" t="s">
        <v>26</v>
      </c>
      <c r="C44">
        <f>SUMIFS(Таблица1[Сумма сделки],ФИО_менеджера,'сумма сделок менеджер и товары'!A44,Наименование_Товара,'сумма сделок менеджер и товары'!B44)</f>
        <v>25650</v>
      </c>
    </row>
    <row r="45" spans="1:3" x14ac:dyDescent="0.25">
      <c r="A45" s="18" t="s">
        <v>18</v>
      </c>
      <c r="B45" s="49" t="s">
        <v>27</v>
      </c>
      <c r="C45">
        <f>SUMIFS(Таблица1[Сумма сделки],ФИО_менеджера,'сумма сделок менеджер и товары'!A45,Наименование_Товара,'сумма сделок менеджер и товары'!B45)</f>
        <v>13000</v>
      </c>
    </row>
    <row r="46" spans="1:3" x14ac:dyDescent="0.25">
      <c r="A46" s="18" t="s">
        <v>18</v>
      </c>
      <c r="B46" s="49" t="s">
        <v>28</v>
      </c>
      <c r="C46">
        <f>SUMIFS(Таблица1[Сумма сделки],ФИО_менеджера,'сумма сделок менеджер и товары'!A46,Наименование_Товара,'сумма сделок менеджер и товары'!B46)</f>
        <v>13920</v>
      </c>
    </row>
    <row r="47" spans="1:3" x14ac:dyDescent="0.25">
      <c r="A47" s="18" t="s">
        <v>18</v>
      </c>
      <c r="B47" s="49" t="s">
        <v>64</v>
      </c>
      <c r="C47">
        <f>SUMIFS(Таблица1[Сумма сделки],ФИО_менеджера,'сумма сделок менеджер и товары'!A47,Наименование_Товара,'сумма сделок менеджер и товары'!B47)</f>
        <v>5500</v>
      </c>
    </row>
    <row r="48" spans="1:3" x14ac:dyDescent="0.25">
      <c r="A48" s="18" t="s">
        <v>18</v>
      </c>
      <c r="B48" s="50" t="s">
        <v>65</v>
      </c>
      <c r="C48">
        <f>SUMIFS(Таблица1[Сумма сделки],ФИО_менеджера,'сумма сделок менеджер и товары'!A48,Наименование_Товара,'сумма сделок менеджер и товары'!B48)</f>
        <v>28560</v>
      </c>
    </row>
    <row r="49" spans="1:3" x14ac:dyDescent="0.25">
      <c r="A49" s="18" t="s">
        <v>20</v>
      </c>
      <c r="B49" s="48" t="s">
        <v>7</v>
      </c>
      <c r="C49">
        <f>SUMIFS(Таблица1[Сумма сделки],ФИО_менеджера,'сумма сделок менеджер и товары'!A49,Наименование_Товара,'сумма сделок менеджер и товары'!B49)</f>
        <v>4450</v>
      </c>
    </row>
    <row r="50" spans="1:3" x14ac:dyDescent="0.25">
      <c r="A50" s="18" t="s">
        <v>20</v>
      </c>
      <c r="B50" s="49" t="s">
        <v>9</v>
      </c>
      <c r="C50">
        <f>SUMIFS(Таблица1[Сумма сделки],ФИО_менеджера,'сумма сделок менеджер и товары'!A50,Наименование_Товара,'сумма сделок менеджер и товары'!B50)</f>
        <v>2560</v>
      </c>
    </row>
    <row r="51" spans="1:3" x14ac:dyDescent="0.25">
      <c r="A51" s="18" t="s">
        <v>20</v>
      </c>
      <c r="B51" s="49" t="s">
        <v>10</v>
      </c>
      <c r="C51">
        <f>SUMIFS(Таблица1[Сумма сделки],ФИО_менеджера,'сумма сделок менеджер и товары'!A51,Наименование_Товара,'сумма сделок менеджер и товары'!B51)</f>
        <v>9585</v>
      </c>
    </row>
    <row r="52" spans="1:3" x14ac:dyDescent="0.25">
      <c r="A52" s="18" t="s">
        <v>20</v>
      </c>
      <c r="B52" s="49" t="s">
        <v>26</v>
      </c>
      <c r="C52">
        <f>SUMIFS(Таблица1[Сумма сделки],ФИО_менеджера,'сумма сделок менеджер и товары'!A52,Наименование_Товара,'сумма сделок менеджер и товары'!B52)</f>
        <v>17280</v>
      </c>
    </row>
    <row r="53" spans="1:3" x14ac:dyDescent="0.25">
      <c r="A53" s="18" t="s">
        <v>20</v>
      </c>
      <c r="B53" s="49" t="s">
        <v>27</v>
      </c>
      <c r="C53">
        <f>SUMIFS(Таблица1[Сумма сделки],ФИО_менеджера,'сумма сделок менеджер и товары'!A53,Наименование_Товара,'сумма сделок менеджер и товары'!B53)</f>
        <v>26000</v>
      </c>
    </row>
    <row r="54" spans="1:3" x14ac:dyDescent="0.25">
      <c r="A54" s="18" t="s">
        <v>20</v>
      </c>
      <c r="B54" s="49" t="s">
        <v>28</v>
      </c>
      <c r="C54">
        <f>SUMIFS(Таблица1[Сумма сделки],ФИО_менеджера,'сумма сделок менеджер и товары'!A54,Наименование_Товара,'сумма сделок менеджер и товары'!B54)</f>
        <v>43152</v>
      </c>
    </row>
    <row r="55" spans="1:3" x14ac:dyDescent="0.25">
      <c r="A55" s="18" t="s">
        <v>20</v>
      </c>
      <c r="B55" s="49" t="s">
        <v>64</v>
      </c>
      <c r="C55">
        <f>SUMIFS(Таблица1[Сумма сделки],ФИО_менеджера,'сумма сделок менеджер и товары'!A55,Наименование_Товара,'сумма сделок менеджер и товары'!B55)</f>
        <v>70510</v>
      </c>
    </row>
    <row r="56" spans="1:3" x14ac:dyDescent="0.25">
      <c r="A56" s="18" t="s">
        <v>20</v>
      </c>
      <c r="B56" s="50" t="s">
        <v>65</v>
      </c>
      <c r="C56">
        <f>SUMIFS(Таблица1[Сумма сделки],ФИО_менеджера,'сумма сделок менеджер и товары'!A56,Наименование_Товара,'сумма сделок менеджер и товары'!B56)</f>
        <v>28560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24</vt:i4>
      </vt:variant>
    </vt:vector>
  </HeadingPairs>
  <TitlesOfParts>
    <vt:vector size="33" baseType="lpstr">
      <vt:lpstr>Продажи</vt:lpstr>
      <vt:lpstr> Информация Клиенты</vt:lpstr>
      <vt:lpstr>ИнформацияТовары</vt:lpstr>
      <vt:lpstr>Информация Менеджеры</vt:lpstr>
      <vt:lpstr>Премии</vt:lpstr>
      <vt:lpstr>Отчет1</vt:lpstr>
      <vt:lpstr>Отчет2</vt:lpstr>
      <vt:lpstr>сумма всех сделок</vt:lpstr>
      <vt:lpstr>сумма сделок менеджер и товары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кол_во_сделок</vt:lpstr>
      <vt:lpstr>кол_во_товара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сумма_сделки</vt:lpstr>
      <vt:lpstr>Товар</vt:lpstr>
      <vt:lpstr>товар_отчет2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Даниил Борисов</cp:lastModifiedBy>
  <dcterms:created xsi:type="dcterms:W3CDTF">2017-07-24T12:01:24Z</dcterms:created>
  <dcterms:modified xsi:type="dcterms:W3CDTF">2021-11-29T07:03:53Z</dcterms:modified>
</cp:coreProperties>
</file>