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Excel\19 lesson\"/>
    </mc:Choice>
  </mc:AlternateContent>
  <xr:revisionPtr revIDLastSave="0" documentId="13_ncr:1_{0FCE2DCC-E9F8-4FBA-A18C-3382AC7528BE}" xr6:coauthVersionLast="40" xr6:coauthVersionMax="40" xr10:uidLastSave="{00000000-0000-0000-0000-000000000000}"/>
  <bookViews>
    <workbookView xWindow="0" yWindow="0" windowWidth="28800" windowHeight="11565" tabRatio="684" activeTab="1" xr2:uid="{00000000-000D-0000-FFFF-FFFF00000000}"/>
  </bookViews>
  <sheets>
    <sheet name="Продажи" sheetId="16" r:id="rId1"/>
    <sheet name="Наибольшее" sheetId="21" r:id="rId2"/>
    <sheet name="Результативность" sheetId="20" r:id="rId3"/>
    <sheet name=" Информация Клиенты" sheetId="1" r:id="rId4"/>
    <sheet name="ИнформацияТовары" sheetId="2" r:id="rId5"/>
    <sheet name="Информация Менеджеры" sheetId="3" r:id="rId6"/>
    <sheet name="Премии" sheetId="14" r:id="rId7"/>
    <sheet name="Отчет1" sheetId="15" r:id="rId8"/>
    <sheet name="Отчет2" sheetId="17" r:id="rId9"/>
    <sheet name="сумма всех сделок" sheetId="18" r:id="rId10"/>
    <sheet name="сумма сделок менеджер и товары" sheetId="19" r:id="rId11"/>
  </sheets>
  <externalReferences>
    <externalReference r:id="rId12"/>
  </externalReferences>
  <definedNames>
    <definedName name="_xlnm._FilterDatabase" localSheetId="7" hidden="1">Отчет1!$A$20:$J$25</definedName>
    <definedName name="_xlnm._FilterDatabase" localSheetId="0" hidden="1">Продажи!$A$1:$G$52</definedName>
    <definedName name="Дата" localSheetId="1">#REF!</definedName>
    <definedName name="Дата" localSheetId="2">#REF!</definedName>
    <definedName name="Дата">Продажи!$A$2:$A$131</definedName>
    <definedName name="Дата_возрата_по_рекламации">#REF!</definedName>
    <definedName name="индекс_товара" localSheetId="1">#REF!</definedName>
    <definedName name="индекс_товара" localSheetId="2">#REF!</definedName>
    <definedName name="индекс_товара">Продажи!$I:$I</definedName>
    <definedName name="индексКлиенты" localSheetId="1">#REF!</definedName>
    <definedName name="индексКлиенты" localSheetId="2">#REF!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 localSheetId="1">#REF!</definedName>
    <definedName name="клиент" localSheetId="2">#REF!</definedName>
    <definedName name="клиент">' Информация Клиенты'!$A$2:$A$4</definedName>
    <definedName name="кол_во_сделок">Отчет1!$A$20:$J$26</definedName>
    <definedName name="кол_во_товара">Отчет1!$A$11:$I$18</definedName>
    <definedName name="Количество" localSheetId="1">#REF!</definedName>
    <definedName name="Количество" localSheetId="2">#REF!</definedName>
    <definedName name="Количество">Продажи!$E$2:$E$131</definedName>
    <definedName name="Количество_к_возврату" localSheetId="1">#REF!</definedName>
    <definedName name="Количество_к_возврату" localSheetId="2">#REF!</definedName>
    <definedName name="Количество_к_возврату">Продажи!$I$2:$I$131</definedName>
    <definedName name="Конец_периода">Отчет1!$I$1</definedName>
    <definedName name="Наименование_клиента" localSheetId="1">#REF!</definedName>
    <definedName name="Наименование_клиента" localSheetId="2">#REF!</definedName>
    <definedName name="Наименование_клиента">Продажи!$C$2:$C$131</definedName>
    <definedName name="Наименование_Товара" localSheetId="1">#REF!</definedName>
    <definedName name="Наименование_Товара" localSheetId="2">#REF!</definedName>
    <definedName name="Наименование_Товара">Продажи!$D$2:$D$131</definedName>
    <definedName name="НаименованиеТовара">ИнформацияТовары!$A$2:$A$10</definedName>
    <definedName name="Начало_периода">Отчет1!$F$1</definedName>
    <definedName name="Стоимость" localSheetId="1">#REF!</definedName>
    <definedName name="Стоимость" localSheetId="2">#REF!</definedName>
    <definedName name="Стоимость">Продажи!$G$2:$G$131</definedName>
    <definedName name="Стоимость_возврата" localSheetId="1">#REF!</definedName>
    <definedName name="Стоимость_возврата" localSheetId="2">#REF!</definedName>
    <definedName name="Стоимость_возврата">Продажи!$J$2:$J$131</definedName>
    <definedName name="сумма_сделки">Таблица1[Сумма сделки]</definedName>
    <definedName name="Товар" localSheetId="1">#REF!</definedName>
    <definedName name="Товар" localSheetId="2">#REF!</definedName>
    <definedName name="Товар">ИнформацияТовары!$A$2:$A$10</definedName>
    <definedName name="товар_отчет2">Отчет2!$A$3</definedName>
    <definedName name="Товары">[1]Товары!$F$1:$F$11</definedName>
    <definedName name="Товары__">#REF!</definedName>
    <definedName name="Товары1">#REF!</definedName>
    <definedName name="ФИО_менеджера">Продажи!$B$2:$B$131</definedName>
    <definedName name="ФИО1" localSheetId="1">#REF!</definedName>
    <definedName name="ФИО1" localSheetId="2">#REF!</definedName>
    <definedName name="ФИО1">'Информация Менеджеры'!$A$2:$A$6</definedName>
    <definedName name="ФИОменеджера">'Информация Менеджеры'!$A$2:$A$6</definedName>
    <definedName name="ХарактеристикаТовара" localSheetId="1">#REF!</definedName>
    <definedName name="ХарактеристикаТовара" localSheetId="2">#REF!</definedName>
    <definedName name="ХарактеристикаТовара">Товары_цена[#All]</definedName>
    <definedName name="Цена_продажи" localSheetId="1">#REF!</definedName>
    <definedName name="Цена_продажи" localSheetId="2">#REF!</definedName>
    <definedName name="Цена_продажи">Продажи!$G$2:$G$131</definedName>
    <definedName name="Цены" localSheetId="1">#REF!</definedName>
    <definedName name="Цены" localSheetId="2">#REF!</definedName>
    <definedName name="Цены">ИнформацияТовары!$H$1:$M$9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1" l="1"/>
  <c r="D7" i="21"/>
  <c r="B7" i="21"/>
  <c r="B6" i="21"/>
  <c r="C6" i="21"/>
  <c r="D6" i="21"/>
  <c r="C5" i="21"/>
  <c r="D5" i="21"/>
  <c r="B5" i="21"/>
  <c r="C4" i="21"/>
  <c r="D4" i="21"/>
  <c r="B4" i="21"/>
  <c r="C3" i="21"/>
  <c r="D3" i="21"/>
  <c r="W3" i="16"/>
  <c r="X3" i="16"/>
  <c r="Y3" i="16"/>
  <c r="Z3" i="16"/>
  <c r="AA3" i="16"/>
  <c r="W4" i="16"/>
  <c r="X4" i="16"/>
  <c r="Y4" i="16"/>
  <c r="Z4" i="16"/>
  <c r="AA4" i="16"/>
  <c r="W5" i="16"/>
  <c r="X5" i="16"/>
  <c r="Y5" i="16"/>
  <c r="Z5" i="16"/>
  <c r="AA5" i="16"/>
  <c r="W6" i="16"/>
  <c r="X6" i="16"/>
  <c r="Y6" i="16"/>
  <c r="Z6" i="16"/>
  <c r="AA6" i="16"/>
  <c r="W7" i="16"/>
  <c r="X7" i="16"/>
  <c r="Y7" i="16"/>
  <c r="Z7" i="16"/>
  <c r="AA7" i="16"/>
  <c r="W8" i="16"/>
  <c r="X8" i="16"/>
  <c r="Y8" i="16"/>
  <c r="Z8" i="16"/>
  <c r="AA8" i="16"/>
  <c r="W9" i="16"/>
  <c r="X9" i="16"/>
  <c r="Y9" i="16"/>
  <c r="Z9" i="16"/>
  <c r="AA9" i="16"/>
  <c r="W10" i="16"/>
  <c r="X10" i="16"/>
  <c r="Y10" i="16"/>
  <c r="Z10" i="16"/>
  <c r="AA10" i="16"/>
  <c r="W11" i="16"/>
  <c r="X11" i="16"/>
  <c r="Y11" i="16"/>
  <c r="Z11" i="16"/>
  <c r="AA11" i="16"/>
  <c r="W12" i="16"/>
  <c r="X12" i="16"/>
  <c r="Y12" i="16"/>
  <c r="Z12" i="16"/>
  <c r="AA12" i="16"/>
  <c r="W13" i="16"/>
  <c r="X13" i="16"/>
  <c r="Y13" i="16"/>
  <c r="Z13" i="16"/>
  <c r="AA13" i="16"/>
  <c r="W14" i="16"/>
  <c r="X14" i="16"/>
  <c r="Y14" i="16"/>
  <c r="Z14" i="16"/>
  <c r="AA14" i="16"/>
  <c r="W15" i="16"/>
  <c r="X15" i="16"/>
  <c r="Y15" i="16"/>
  <c r="Z15" i="16"/>
  <c r="AA15" i="16"/>
  <c r="W16" i="16"/>
  <c r="X16" i="16"/>
  <c r="Y16" i="16"/>
  <c r="Z16" i="16"/>
  <c r="AA16" i="16"/>
  <c r="W17" i="16"/>
  <c r="X17" i="16"/>
  <c r="Y17" i="16"/>
  <c r="Z17" i="16"/>
  <c r="AA17" i="16"/>
  <c r="W18" i="16"/>
  <c r="X18" i="16"/>
  <c r="Y18" i="16"/>
  <c r="Z18" i="16"/>
  <c r="AA18" i="16"/>
  <c r="W19" i="16"/>
  <c r="X19" i="16"/>
  <c r="Y19" i="16"/>
  <c r="Z19" i="16"/>
  <c r="AA19" i="16"/>
  <c r="W20" i="16"/>
  <c r="X20" i="16"/>
  <c r="Y20" i="16"/>
  <c r="Z20" i="16"/>
  <c r="AA20" i="16"/>
  <c r="W21" i="16"/>
  <c r="X21" i="16"/>
  <c r="Y21" i="16"/>
  <c r="Z21" i="16"/>
  <c r="AA21" i="16"/>
  <c r="W22" i="16"/>
  <c r="B3" i="21" s="1"/>
  <c r="X22" i="16"/>
  <c r="Y22" i="16"/>
  <c r="Z22" i="16"/>
  <c r="AA22" i="16"/>
  <c r="W23" i="16"/>
  <c r="X23" i="16"/>
  <c r="Y23" i="16"/>
  <c r="Z23" i="16"/>
  <c r="AA23" i="16"/>
  <c r="W24" i="16"/>
  <c r="X24" i="16"/>
  <c r="Y24" i="16"/>
  <c r="Z24" i="16"/>
  <c r="AA24" i="16"/>
  <c r="W25" i="16"/>
  <c r="X25" i="16"/>
  <c r="Y25" i="16"/>
  <c r="Z25" i="16"/>
  <c r="AA25" i="16"/>
  <c r="W26" i="16"/>
  <c r="X26" i="16"/>
  <c r="Y26" i="16"/>
  <c r="Z26" i="16"/>
  <c r="AA26" i="16"/>
  <c r="W27" i="16"/>
  <c r="X27" i="16"/>
  <c r="Y27" i="16"/>
  <c r="Z27" i="16"/>
  <c r="AA27" i="16"/>
  <c r="W28" i="16"/>
  <c r="X28" i="16"/>
  <c r="Y28" i="16"/>
  <c r="Z28" i="16"/>
  <c r="AA28" i="16"/>
  <c r="W29" i="16"/>
  <c r="X29" i="16"/>
  <c r="Y29" i="16"/>
  <c r="Z29" i="16"/>
  <c r="AA29" i="16"/>
  <c r="W30" i="16"/>
  <c r="X30" i="16"/>
  <c r="Y30" i="16"/>
  <c r="Z30" i="16"/>
  <c r="AA30" i="16"/>
  <c r="W31" i="16"/>
  <c r="X31" i="16"/>
  <c r="Y31" i="16"/>
  <c r="Z31" i="16"/>
  <c r="AA31" i="16"/>
  <c r="W32" i="16"/>
  <c r="X32" i="16"/>
  <c r="Y32" i="16"/>
  <c r="Z32" i="16"/>
  <c r="AA32" i="16"/>
  <c r="W33" i="16"/>
  <c r="X33" i="16"/>
  <c r="Y33" i="16"/>
  <c r="Z33" i="16"/>
  <c r="AA33" i="16"/>
  <c r="W34" i="16"/>
  <c r="X34" i="16"/>
  <c r="Y34" i="16"/>
  <c r="Z34" i="16"/>
  <c r="AA34" i="16"/>
  <c r="W35" i="16"/>
  <c r="X35" i="16"/>
  <c r="Y35" i="16"/>
  <c r="Z35" i="16"/>
  <c r="AA35" i="16"/>
  <c r="W36" i="16"/>
  <c r="X36" i="16"/>
  <c r="Y36" i="16"/>
  <c r="Z36" i="16"/>
  <c r="AA36" i="16"/>
  <c r="W37" i="16"/>
  <c r="X37" i="16"/>
  <c r="Y37" i="16"/>
  <c r="Z37" i="16"/>
  <c r="AA37" i="16"/>
  <c r="W38" i="16"/>
  <c r="X38" i="16"/>
  <c r="Y38" i="16"/>
  <c r="Z38" i="16"/>
  <c r="AA38" i="16"/>
  <c r="W39" i="16"/>
  <c r="X39" i="16"/>
  <c r="Y39" i="16"/>
  <c r="Z39" i="16"/>
  <c r="AA39" i="16"/>
  <c r="W40" i="16"/>
  <c r="X40" i="16"/>
  <c r="Y40" i="16"/>
  <c r="Z40" i="16"/>
  <c r="AA40" i="16"/>
  <c r="W41" i="16"/>
  <c r="X41" i="16"/>
  <c r="Y41" i="16"/>
  <c r="Z41" i="16"/>
  <c r="AA41" i="16"/>
  <c r="W42" i="16"/>
  <c r="X42" i="16"/>
  <c r="Y42" i="16"/>
  <c r="Z42" i="16"/>
  <c r="AA42" i="16"/>
  <c r="W43" i="16"/>
  <c r="X43" i="16"/>
  <c r="Y43" i="16"/>
  <c r="Z43" i="16"/>
  <c r="AA43" i="16"/>
  <c r="W44" i="16"/>
  <c r="X44" i="16"/>
  <c r="Y44" i="16"/>
  <c r="Z44" i="16"/>
  <c r="AA44" i="16"/>
  <c r="W45" i="16"/>
  <c r="X45" i="16"/>
  <c r="Y45" i="16"/>
  <c r="Z45" i="16"/>
  <c r="AA45" i="16"/>
  <c r="W46" i="16"/>
  <c r="X46" i="16"/>
  <c r="Y46" i="16"/>
  <c r="Z46" i="16"/>
  <c r="AA46" i="16"/>
  <c r="W47" i="16"/>
  <c r="X47" i="16"/>
  <c r="Y47" i="16"/>
  <c r="Z47" i="16"/>
  <c r="AA47" i="16"/>
  <c r="W48" i="16"/>
  <c r="X48" i="16"/>
  <c r="Y48" i="16"/>
  <c r="Z48" i="16"/>
  <c r="AA48" i="16"/>
  <c r="W49" i="16"/>
  <c r="X49" i="16"/>
  <c r="Y49" i="16"/>
  <c r="Z49" i="16"/>
  <c r="AA49" i="16"/>
  <c r="W50" i="16"/>
  <c r="X50" i="16"/>
  <c r="Y50" i="16"/>
  <c r="Z50" i="16"/>
  <c r="AA50" i="16"/>
  <c r="W51" i="16"/>
  <c r="X51" i="16"/>
  <c r="Y51" i="16"/>
  <c r="Z51" i="16"/>
  <c r="AA51" i="16"/>
  <c r="W52" i="16"/>
  <c r="X52" i="16"/>
  <c r="Y52" i="16"/>
  <c r="Z52" i="16"/>
  <c r="AA52" i="16"/>
  <c r="W53" i="16"/>
  <c r="X53" i="16"/>
  <c r="Y53" i="16"/>
  <c r="Z53" i="16"/>
  <c r="AA53" i="16"/>
  <c r="W54" i="16"/>
  <c r="X54" i="16"/>
  <c r="Y54" i="16"/>
  <c r="Z54" i="16"/>
  <c r="AA54" i="16"/>
  <c r="W55" i="16"/>
  <c r="X55" i="16"/>
  <c r="Y55" i="16"/>
  <c r="Z55" i="16"/>
  <c r="AA55" i="16"/>
  <c r="W56" i="16"/>
  <c r="X56" i="16"/>
  <c r="Y56" i="16"/>
  <c r="Z56" i="16"/>
  <c r="AA56" i="16"/>
  <c r="W57" i="16"/>
  <c r="X57" i="16"/>
  <c r="Y57" i="16"/>
  <c r="Z57" i="16"/>
  <c r="AA57" i="16"/>
  <c r="W58" i="16"/>
  <c r="X58" i="16"/>
  <c r="Y58" i="16"/>
  <c r="Z58" i="16"/>
  <c r="AA58" i="16"/>
  <c r="W59" i="16"/>
  <c r="X59" i="16"/>
  <c r="Y59" i="16"/>
  <c r="Z59" i="16"/>
  <c r="AA59" i="16"/>
  <c r="W60" i="16"/>
  <c r="X60" i="16"/>
  <c r="Y60" i="16"/>
  <c r="Z60" i="16"/>
  <c r="AA60" i="16"/>
  <c r="W61" i="16"/>
  <c r="X61" i="16"/>
  <c r="Y61" i="16"/>
  <c r="Z61" i="16"/>
  <c r="AA61" i="16"/>
  <c r="W62" i="16"/>
  <c r="X62" i="16"/>
  <c r="Y62" i="16"/>
  <c r="Z62" i="16"/>
  <c r="AA62" i="16"/>
  <c r="W63" i="16"/>
  <c r="X63" i="16"/>
  <c r="Y63" i="16"/>
  <c r="Z63" i="16"/>
  <c r="AA63" i="16"/>
  <c r="W64" i="16"/>
  <c r="X64" i="16"/>
  <c r="Y64" i="16"/>
  <c r="Z64" i="16"/>
  <c r="AA64" i="16"/>
  <c r="W65" i="16"/>
  <c r="X65" i="16"/>
  <c r="Y65" i="16"/>
  <c r="Z65" i="16"/>
  <c r="AA65" i="16"/>
  <c r="W66" i="16"/>
  <c r="X66" i="16"/>
  <c r="Y66" i="16"/>
  <c r="Z66" i="16"/>
  <c r="AA66" i="16"/>
  <c r="W67" i="16"/>
  <c r="X67" i="16"/>
  <c r="Y67" i="16"/>
  <c r="Z67" i="16"/>
  <c r="AA67" i="16"/>
  <c r="W68" i="16"/>
  <c r="X68" i="16"/>
  <c r="Y68" i="16"/>
  <c r="Z68" i="16"/>
  <c r="AA68" i="16"/>
  <c r="W69" i="16"/>
  <c r="X69" i="16"/>
  <c r="Y69" i="16"/>
  <c r="Z69" i="16"/>
  <c r="AA69" i="16"/>
  <c r="W70" i="16"/>
  <c r="X70" i="16"/>
  <c r="Y70" i="16"/>
  <c r="Z70" i="16"/>
  <c r="AA70" i="16"/>
  <c r="W71" i="16"/>
  <c r="X71" i="16"/>
  <c r="Y71" i="16"/>
  <c r="Z71" i="16"/>
  <c r="AA71" i="16"/>
  <c r="W72" i="16"/>
  <c r="X72" i="16"/>
  <c r="Y72" i="16"/>
  <c r="Z72" i="16"/>
  <c r="AA72" i="16"/>
  <c r="W73" i="16"/>
  <c r="X73" i="16"/>
  <c r="Y73" i="16"/>
  <c r="Z73" i="16"/>
  <c r="AA73" i="16"/>
  <c r="W74" i="16"/>
  <c r="X74" i="16"/>
  <c r="Y74" i="16"/>
  <c r="Z74" i="16"/>
  <c r="AA74" i="16"/>
  <c r="W75" i="16"/>
  <c r="X75" i="16"/>
  <c r="Y75" i="16"/>
  <c r="Z75" i="16"/>
  <c r="AA75" i="16"/>
  <c r="W76" i="16"/>
  <c r="X76" i="16"/>
  <c r="Y76" i="16"/>
  <c r="Z76" i="16"/>
  <c r="AA76" i="16"/>
  <c r="W77" i="16"/>
  <c r="X77" i="16"/>
  <c r="Y77" i="16"/>
  <c r="Z77" i="16"/>
  <c r="AA77" i="16"/>
  <c r="W78" i="16"/>
  <c r="X78" i="16"/>
  <c r="Y78" i="16"/>
  <c r="Z78" i="16"/>
  <c r="AA78" i="16"/>
  <c r="W79" i="16"/>
  <c r="X79" i="16"/>
  <c r="Y79" i="16"/>
  <c r="Z79" i="16"/>
  <c r="AA79" i="16"/>
  <c r="W80" i="16"/>
  <c r="X80" i="16"/>
  <c r="Y80" i="16"/>
  <c r="Z80" i="16"/>
  <c r="AA80" i="16"/>
  <c r="W81" i="16"/>
  <c r="X81" i="16"/>
  <c r="Y81" i="16"/>
  <c r="Z81" i="16"/>
  <c r="AA81" i="16"/>
  <c r="W82" i="16"/>
  <c r="X82" i="16"/>
  <c r="Y82" i="16"/>
  <c r="Z82" i="16"/>
  <c r="AA82" i="16"/>
  <c r="W83" i="16"/>
  <c r="X83" i="16"/>
  <c r="Y83" i="16"/>
  <c r="Z83" i="16"/>
  <c r="AA83" i="16"/>
  <c r="W84" i="16"/>
  <c r="X84" i="16"/>
  <c r="Y84" i="16"/>
  <c r="Z84" i="16"/>
  <c r="AA84" i="16"/>
  <c r="W85" i="16"/>
  <c r="X85" i="16"/>
  <c r="Y85" i="16"/>
  <c r="Z85" i="16"/>
  <c r="AA85" i="16"/>
  <c r="W86" i="16"/>
  <c r="X86" i="16"/>
  <c r="Y86" i="16"/>
  <c r="Z86" i="16"/>
  <c r="AA86" i="16"/>
  <c r="W87" i="16"/>
  <c r="X87" i="16"/>
  <c r="Y87" i="16"/>
  <c r="Z87" i="16"/>
  <c r="AA87" i="16"/>
  <c r="W88" i="16"/>
  <c r="X88" i="16"/>
  <c r="Y88" i="16"/>
  <c r="Z88" i="16"/>
  <c r="AA88" i="16"/>
  <c r="W89" i="16"/>
  <c r="X89" i="16"/>
  <c r="Y89" i="16"/>
  <c r="Z89" i="16"/>
  <c r="AA89" i="16"/>
  <c r="W90" i="16"/>
  <c r="X90" i="16"/>
  <c r="Y90" i="16"/>
  <c r="Z90" i="16"/>
  <c r="AA90" i="16"/>
  <c r="W91" i="16"/>
  <c r="X91" i="16"/>
  <c r="Y91" i="16"/>
  <c r="Z91" i="16"/>
  <c r="AA91" i="16"/>
  <c r="W92" i="16"/>
  <c r="X92" i="16"/>
  <c r="Y92" i="16"/>
  <c r="Z92" i="16"/>
  <c r="AA92" i="16"/>
  <c r="W93" i="16"/>
  <c r="X93" i="16"/>
  <c r="Y93" i="16"/>
  <c r="Z93" i="16"/>
  <c r="AA93" i="16"/>
  <c r="W94" i="16"/>
  <c r="X94" i="16"/>
  <c r="Y94" i="16"/>
  <c r="Z94" i="16"/>
  <c r="AA94" i="16"/>
  <c r="W95" i="16"/>
  <c r="X95" i="16"/>
  <c r="Y95" i="16"/>
  <c r="Z95" i="16"/>
  <c r="AA95" i="16"/>
  <c r="W96" i="16"/>
  <c r="X96" i="16"/>
  <c r="Y96" i="16"/>
  <c r="Z96" i="16"/>
  <c r="AA96" i="16"/>
  <c r="W97" i="16"/>
  <c r="X97" i="16"/>
  <c r="Y97" i="16"/>
  <c r="Z97" i="16"/>
  <c r="AA97" i="16"/>
  <c r="W98" i="16"/>
  <c r="X98" i="16"/>
  <c r="Y98" i="16"/>
  <c r="Z98" i="16"/>
  <c r="AA98" i="16"/>
  <c r="W99" i="16"/>
  <c r="X99" i="16"/>
  <c r="Y99" i="16"/>
  <c r="Z99" i="16"/>
  <c r="AA99" i="16"/>
  <c r="W100" i="16"/>
  <c r="X100" i="16"/>
  <c r="Y100" i="16"/>
  <c r="Z100" i="16"/>
  <c r="AA100" i="16"/>
  <c r="W101" i="16"/>
  <c r="X101" i="16"/>
  <c r="Y101" i="16"/>
  <c r="Z101" i="16"/>
  <c r="AA101" i="16"/>
  <c r="W102" i="16"/>
  <c r="X102" i="16"/>
  <c r="Y102" i="16"/>
  <c r="Z102" i="16"/>
  <c r="AA102" i="16"/>
  <c r="W103" i="16"/>
  <c r="X103" i="16"/>
  <c r="Y103" i="16"/>
  <c r="Z103" i="16"/>
  <c r="AA103" i="16"/>
  <c r="W104" i="16"/>
  <c r="X104" i="16"/>
  <c r="Y104" i="16"/>
  <c r="Z104" i="16"/>
  <c r="AA104" i="16"/>
  <c r="W105" i="16"/>
  <c r="X105" i="16"/>
  <c r="Y105" i="16"/>
  <c r="Z105" i="16"/>
  <c r="AA105" i="16"/>
  <c r="W106" i="16"/>
  <c r="X106" i="16"/>
  <c r="Y106" i="16"/>
  <c r="Z106" i="16"/>
  <c r="AA106" i="16"/>
  <c r="W107" i="16"/>
  <c r="X107" i="16"/>
  <c r="Y107" i="16"/>
  <c r="Z107" i="16"/>
  <c r="AA107" i="16"/>
  <c r="W108" i="16"/>
  <c r="X108" i="16"/>
  <c r="Y108" i="16"/>
  <c r="Z108" i="16"/>
  <c r="AA108" i="16"/>
  <c r="W109" i="16"/>
  <c r="X109" i="16"/>
  <c r="Y109" i="16"/>
  <c r="Z109" i="16"/>
  <c r="AA109" i="16"/>
  <c r="W110" i="16"/>
  <c r="X110" i="16"/>
  <c r="Y110" i="16"/>
  <c r="Z110" i="16"/>
  <c r="AA110" i="16"/>
  <c r="W111" i="16"/>
  <c r="X111" i="16"/>
  <c r="Y111" i="16"/>
  <c r="Z111" i="16"/>
  <c r="AA111" i="16"/>
  <c r="W112" i="16"/>
  <c r="X112" i="16"/>
  <c r="Y112" i="16"/>
  <c r="Z112" i="16"/>
  <c r="AA112" i="16"/>
  <c r="W113" i="16"/>
  <c r="X113" i="16"/>
  <c r="Y113" i="16"/>
  <c r="Z113" i="16"/>
  <c r="AA113" i="16"/>
  <c r="W114" i="16"/>
  <c r="X114" i="16"/>
  <c r="Y114" i="16"/>
  <c r="Z114" i="16"/>
  <c r="AA114" i="16"/>
  <c r="W115" i="16"/>
  <c r="X115" i="16"/>
  <c r="Y115" i="16"/>
  <c r="Z115" i="16"/>
  <c r="AA115" i="16"/>
  <c r="W116" i="16"/>
  <c r="X116" i="16"/>
  <c r="Y116" i="16"/>
  <c r="Z116" i="16"/>
  <c r="AA116" i="16"/>
  <c r="W117" i="16"/>
  <c r="X117" i="16"/>
  <c r="Y117" i="16"/>
  <c r="Z117" i="16"/>
  <c r="AA117" i="16"/>
  <c r="W118" i="16"/>
  <c r="X118" i="16"/>
  <c r="Y118" i="16"/>
  <c r="Z118" i="16"/>
  <c r="AA118" i="16"/>
  <c r="W119" i="16"/>
  <c r="X119" i="16"/>
  <c r="Y119" i="16"/>
  <c r="Z119" i="16"/>
  <c r="AA119" i="16"/>
  <c r="W120" i="16"/>
  <c r="X120" i="16"/>
  <c r="Y120" i="16"/>
  <c r="Z120" i="16"/>
  <c r="AA120" i="16"/>
  <c r="W121" i="16"/>
  <c r="X121" i="16"/>
  <c r="Y121" i="16"/>
  <c r="Z121" i="16"/>
  <c r="AA121" i="16"/>
  <c r="W122" i="16"/>
  <c r="X122" i="16"/>
  <c r="Y122" i="16"/>
  <c r="Z122" i="16"/>
  <c r="AA122" i="16"/>
  <c r="W123" i="16"/>
  <c r="X123" i="16"/>
  <c r="Y123" i="16"/>
  <c r="Z123" i="16"/>
  <c r="AA123" i="16"/>
  <c r="W124" i="16"/>
  <c r="X124" i="16"/>
  <c r="Y124" i="16"/>
  <c r="Z124" i="16"/>
  <c r="AA124" i="16"/>
  <c r="W125" i="16"/>
  <c r="X125" i="16"/>
  <c r="Y125" i="16"/>
  <c r="Z125" i="16"/>
  <c r="AA125" i="16"/>
  <c r="W126" i="16"/>
  <c r="X126" i="16"/>
  <c r="Y126" i="16"/>
  <c r="Z126" i="16"/>
  <c r="AA126" i="16"/>
  <c r="W127" i="16"/>
  <c r="X127" i="16"/>
  <c r="Y127" i="16"/>
  <c r="Z127" i="16"/>
  <c r="AA127" i="16"/>
  <c r="W128" i="16"/>
  <c r="X128" i="16"/>
  <c r="Y128" i="16"/>
  <c r="Z128" i="16"/>
  <c r="AA128" i="16"/>
  <c r="W129" i="16"/>
  <c r="X129" i="16"/>
  <c r="Y129" i="16"/>
  <c r="Z129" i="16"/>
  <c r="AA129" i="16"/>
  <c r="W130" i="16"/>
  <c r="X130" i="16"/>
  <c r="Y130" i="16"/>
  <c r="Z130" i="16"/>
  <c r="AA130" i="16"/>
  <c r="W131" i="16"/>
  <c r="X131" i="16"/>
  <c r="Y131" i="16"/>
  <c r="Z131" i="16"/>
  <c r="AA131" i="16"/>
  <c r="X2" i="16"/>
  <c r="Y2" i="16"/>
  <c r="Z2" i="16"/>
  <c r="AA2" i="16"/>
  <c r="W2" i="16"/>
  <c r="W1" i="16" a="1"/>
  <c r="W1" i="16" s="1"/>
  <c r="B4" i="20"/>
  <c r="C4" i="20"/>
  <c r="D4" i="20"/>
  <c r="E4" i="20"/>
  <c r="F4" i="20"/>
  <c r="G4" i="20"/>
  <c r="I4" i="20" s="1"/>
  <c r="H4" i="20"/>
  <c r="B5" i="20"/>
  <c r="C5" i="20"/>
  <c r="D5" i="20"/>
  <c r="E5" i="20"/>
  <c r="F5" i="20"/>
  <c r="G5" i="20"/>
  <c r="H5" i="20"/>
  <c r="B6" i="20"/>
  <c r="C6" i="20"/>
  <c r="D6" i="20"/>
  <c r="E6" i="20"/>
  <c r="F6" i="20"/>
  <c r="G6" i="20"/>
  <c r="H6" i="20"/>
  <c r="B7" i="20"/>
  <c r="C7" i="20"/>
  <c r="D7" i="20"/>
  <c r="D8" i="20" s="1"/>
  <c r="E7" i="20"/>
  <c r="F7" i="20"/>
  <c r="G7" i="20"/>
  <c r="H7" i="20"/>
  <c r="C3" i="20"/>
  <c r="D3" i="20"/>
  <c r="E3" i="20"/>
  <c r="F3" i="20"/>
  <c r="G3" i="20"/>
  <c r="H3" i="20"/>
  <c r="H8" i="20" s="1"/>
  <c r="B3" i="20"/>
  <c r="O132" i="16"/>
  <c r="P132" i="16"/>
  <c r="Q132" i="16"/>
  <c r="R132" i="16"/>
  <c r="S132" i="16"/>
  <c r="T132" i="16"/>
  <c r="N132" i="16"/>
  <c r="C8" i="20"/>
  <c r="N3" i="16"/>
  <c r="O3" i="16"/>
  <c r="P3" i="16"/>
  <c r="Q3" i="16"/>
  <c r="R3" i="16"/>
  <c r="S3" i="16"/>
  <c r="T3" i="16"/>
  <c r="N4" i="16"/>
  <c r="O4" i="16"/>
  <c r="P4" i="16"/>
  <c r="Q4" i="16"/>
  <c r="R4" i="16"/>
  <c r="S4" i="16"/>
  <c r="T4" i="16"/>
  <c r="N5" i="16"/>
  <c r="O5" i="16"/>
  <c r="P5" i="16"/>
  <c r="Q5" i="16"/>
  <c r="R5" i="16"/>
  <c r="S5" i="16"/>
  <c r="T5" i="16"/>
  <c r="N6" i="16"/>
  <c r="O6" i="16"/>
  <c r="P6" i="16"/>
  <c r="Q6" i="16"/>
  <c r="R6" i="16"/>
  <c r="S6" i="16"/>
  <c r="T6" i="16"/>
  <c r="N7" i="16"/>
  <c r="O7" i="16"/>
  <c r="P7" i="16"/>
  <c r="Q7" i="16"/>
  <c r="R7" i="16"/>
  <c r="S7" i="16"/>
  <c r="T7" i="16"/>
  <c r="N8" i="16"/>
  <c r="O8" i="16"/>
  <c r="P8" i="16"/>
  <c r="Q8" i="16"/>
  <c r="R8" i="16"/>
  <c r="S8" i="16"/>
  <c r="T8" i="16"/>
  <c r="N9" i="16"/>
  <c r="O9" i="16"/>
  <c r="P9" i="16"/>
  <c r="Q9" i="16"/>
  <c r="R9" i="16"/>
  <c r="S9" i="16"/>
  <c r="T9" i="16"/>
  <c r="N10" i="16"/>
  <c r="O10" i="16"/>
  <c r="P10" i="16"/>
  <c r="Q10" i="16"/>
  <c r="R10" i="16"/>
  <c r="S10" i="16"/>
  <c r="T10" i="16"/>
  <c r="N11" i="16"/>
  <c r="O11" i="16"/>
  <c r="P11" i="16"/>
  <c r="Q11" i="16"/>
  <c r="R11" i="16"/>
  <c r="S11" i="16"/>
  <c r="T11" i="16"/>
  <c r="N12" i="16"/>
  <c r="O12" i="16"/>
  <c r="P12" i="16"/>
  <c r="Q12" i="16"/>
  <c r="R12" i="16"/>
  <c r="S12" i="16"/>
  <c r="T12" i="16"/>
  <c r="N13" i="16"/>
  <c r="O13" i="16"/>
  <c r="P13" i="16"/>
  <c r="Q13" i="16"/>
  <c r="R13" i="16"/>
  <c r="S13" i="16"/>
  <c r="T13" i="16"/>
  <c r="N14" i="16"/>
  <c r="O14" i="16"/>
  <c r="P14" i="16"/>
  <c r="Q14" i="16"/>
  <c r="R14" i="16"/>
  <c r="S14" i="16"/>
  <c r="T14" i="16"/>
  <c r="N15" i="16"/>
  <c r="O15" i="16"/>
  <c r="P15" i="16"/>
  <c r="Q15" i="16"/>
  <c r="R15" i="16"/>
  <c r="S15" i="16"/>
  <c r="T15" i="16"/>
  <c r="N16" i="16"/>
  <c r="O16" i="16"/>
  <c r="P16" i="16"/>
  <c r="Q16" i="16"/>
  <c r="R16" i="16"/>
  <c r="S16" i="16"/>
  <c r="T16" i="16"/>
  <c r="N17" i="16"/>
  <c r="O17" i="16"/>
  <c r="P17" i="16"/>
  <c r="Q17" i="16"/>
  <c r="R17" i="16"/>
  <c r="S17" i="16"/>
  <c r="T17" i="16"/>
  <c r="N18" i="16"/>
  <c r="O18" i="16"/>
  <c r="P18" i="16"/>
  <c r="Q18" i="16"/>
  <c r="R18" i="16"/>
  <c r="S18" i="16"/>
  <c r="T18" i="16"/>
  <c r="N19" i="16"/>
  <c r="O19" i="16"/>
  <c r="P19" i="16"/>
  <c r="Q19" i="16"/>
  <c r="R19" i="16"/>
  <c r="S19" i="16"/>
  <c r="T19" i="16"/>
  <c r="N20" i="16"/>
  <c r="O20" i="16"/>
  <c r="P20" i="16"/>
  <c r="Q20" i="16"/>
  <c r="R20" i="16"/>
  <c r="S20" i="16"/>
  <c r="T20" i="16"/>
  <c r="N21" i="16"/>
  <c r="O21" i="16"/>
  <c r="P21" i="16"/>
  <c r="Q21" i="16"/>
  <c r="R21" i="16"/>
  <c r="S21" i="16"/>
  <c r="T21" i="16"/>
  <c r="N22" i="16"/>
  <c r="O22" i="16"/>
  <c r="P22" i="16"/>
  <c r="Q22" i="16"/>
  <c r="R22" i="16"/>
  <c r="S22" i="16"/>
  <c r="T22" i="16"/>
  <c r="N23" i="16"/>
  <c r="O23" i="16"/>
  <c r="P23" i="16"/>
  <c r="Q23" i="16"/>
  <c r="R23" i="16"/>
  <c r="S23" i="16"/>
  <c r="T23" i="16"/>
  <c r="N24" i="16"/>
  <c r="O24" i="16"/>
  <c r="P24" i="16"/>
  <c r="Q24" i="16"/>
  <c r="R24" i="16"/>
  <c r="S24" i="16"/>
  <c r="T24" i="16"/>
  <c r="N25" i="16"/>
  <c r="O25" i="16"/>
  <c r="P25" i="16"/>
  <c r="Q25" i="16"/>
  <c r="R25" i="16"/>
  <c r="S25" i="16"/>
  <c r="T25" i="16"/>
  <c r="N26" i="16"/>
  <c r="O26" i="16"/>
  <c r="P26" i="16"/>
  <c r="Q26" i="16"/>
  <c r="R26" i="16"/>
  <c r="S26" i="16"/>
  <c r="T26" i="16"/>
  <c r="N27" i="16"/>
  <c r="O27" i="16"/>
  <c r="P27" i="16"/>
  <c r="Q27" i="16"/>
  <c r="R27" i="16"/>
  <c r="S27" i="16"/>
  <c r="T27" i="16"/>
  <c r="N28" i="16"/>
  <c r="O28" i="16"/>
  <c r="P28" i="16"/>
  <c r="Q28" i="16"/>
  <c r="R28" i="16"/>
  <c r="S28" i="16"/>
  <c r="T28" i="16"/>
  <c r="N29" i="16"/>
  <c r="O29" i="16"/>
  <c r="P29" i="16"/>
  <c r="Q29" i="16"/>
  <c r="R29" i="16"/>
  <c r="S29" i="16"/>
  <c r="T29" i="16"/>
  <c r="N30" i="16"/>
  <c r="O30" i="16"/>
  <c r="P30" i="16"/>
  <c r="Q30" i="16"/>
  <c r="R30" i="16"/>
  <c r="S30" i="16"/>
  <c r="T30" i="16"/>
  <c r="N31" i="16"/>
  <c r="O31" i="16"/>
  <c r="P31" i="16"/>
  <c r="Q31" i="16"/>
  <c r="R31" i="16"/>
  <c r="S31" i="16"/>
  <c r="T31" i="16"/>
  <c r="N32" i="16"/>
  <c r="O32" i="16"/>
  <c r="P32" i="16"/>
  <c r="Q32" i="16"/>
  <c r="R32" i="16"/>
  <c r="S32" i="16"/>
  <c r="T32" i="16"/>
  <c r="N33" i="16"/>
  <c r="O33" i="16"/>
  <c r="P33" i="16"/>
  <c r="Q33" i="16"/>
  <c r="R33" i="16"/>
  <c r="S33" i="16"/>
  <c r="T33" i="16"/>
  <c r="N34" i="16"/>
  <c r="O34" i="16"/>
  <c r="P34" i="16"/>
  <c r="Q34" i="16"/>
  <c r="R34" i="16"/>
  <c r="S34" i="16"/>
  <c r="T34" i="16"/>
  <c r="N35" i="16"/>
  <c r="O35" i="16"/>
  <c r="P35" i="16"/>
  <c r="Q35" i="16"/>
  <c r="R35" i="16"/>
  <c r="S35" i="16"/>
  <c r="T35" i="16"/>
  <c r="N36" i="16"/>
  <c r="O36" i="16"/>
  <c r="P36" i="16"/>
  <c r="Q36" i="16"/>
  <c r="R36" i="16"/>
  <c r="S36" i="16"/>
  <c r="T36" i="16"/>
  <c r="N37" i="16"/>
  <c r="O37" i="16"/>
  <c r="P37" i="16"/>
  <c r="Q37" i="16"/>
  <c r="R37" i="16"/>
  <c r="S37" i="16"/>
  <c r="T37" i="16"/>
  <c r="N38" i="16"/>
  <c r="O38" i="16"/>
  <c r="P38" i="16"/>
  <c r="Q38" i="16"/>
  <c r="R38" i="16"/>
  <c r="S38" i="16"/>
  <c r="T38" i="16"/>
  <c r="N39" i="16"/>
  <c r="O39" i="16"/>
  <c r="P39" i="16"/>
  <c r="Q39" i="16"/>
  <c r="R39" i="16"/>
  <c r="S39" i="16"/>
  <c r="T39" i="16"/>
  <c r="N40" i="16"/>
  <c r="O40" i="16"/>
  <c r="P40" i="16"/>
  <c r="Q40" i="16"/>
  <c r="R40" i="16"/>
  <c r="S40" i="16"/>
  <c r="T40" i="16"/>
  <c r="N41" i="16"/>
  <c r="O41" i="16"/>
  <c r="P41" i="16"/>
  <c r="Q41" i="16"/>
  <c r="R41" i="16"/>
  <c r="S41" i="16"/>
  <c r="T41" i="16"/>
  <c r="N42" i="16"/>
  <c r="O42" i="16"/>
  <c r="P42" i="16"/>
  <c r="Q42" i="16"/>
  <c r="R42" i="16"/>
  <c r="S42" i="16"/>
  <c r="T42" i="16"/>
  <c r="N43" i="16"/>
  <c r="O43" i="16"/>
  <c r="P43" i="16"/>
  <c r="Q43" i="16"/>
  <c r="R43" i="16"/>
  <c r="S43" i="16"/>
  <c r="T43" i="16"/>
  <c r="N44" i="16"/>
  <c r="O44" i="16"/>
  <c r="P44" i="16"/>
  <c r="Q44" i="16"/>
  <c r="R44" i="16"/>
  <c r="S44" i="16"/>
  <c r="T44" i="16"/>
  <c r="N45" i="16"/>
  <c r="O45" i="16"/>
  <c r="P45" i="16"/>
  <c r="Q45" i="16"/>
  <c r="R45" i="16"/>
  <c r="S45" i="16"/>
  <c r="T45" i="16"/>
  <c r="N46" i="16"/>
  <c r="O46" i="16"/>
  <c r="P46" i="16"/>
  <c r="Q46" i="16"/>
  <c r="R46" i="16"/>
  <c r="S46" i="16"/>
  <c r="T46" i="16"/>
  <c r="N47" i="16"/>
  <c r="O47" i="16"/>
  <c r="P47" i="16"/>
  <c r="Q47" i="16"/>
  <c r="R47" i="16"/>
  <c r="S47" i="16"/>
  <c r="T47" i="16"/>
  <c r="N48" i="16"/>
  <c r="O48" i="16"/>
  <c r="P48" i="16"/>
  <c r="Q48" i="16"/>
  <c r="R48" i="16"/>
  <c r="S48" i="16"/>
  <c r="T48" i="16"/>
  <c r="N49" i="16"/>
  <c r="O49" i="16"/>
  <c r="P49" i="16"/>
  <c r="Q49" i="16"/>
  <c r="R49" i="16"/>
  <c r="S49" i="16"/>
  <c r="T49" i="16"/>
  <c r="N50" i="16"/>
  <c r="O50" i="16"/>
  <c r="P50" i="16"/>
  <c r="Q50" i="16"/>
  <c r="R50" i="16"/>
  <c r="S50" i="16"/>
  <c r="T50" i="16"/>
  <c r="N51" i="16"/>
  <c r="O51" i="16"/>
  <c r="P51" i="16"/>
  <c r="Q51" i="16"/>
  <c r="R51" i="16"/>
  <c r="S51" i="16"/>
  <c r="T51" i="16"/>
  <c r="N52" i="16"/>
  <c r="O52" i="16"/>
  <c r="P52" i="16"/>
  <c r="Q52" i="16"/>
  <c r="R52" i="16"/>
  <c r="S52" i="16"/>
  <c r="T52" i="16"/>
  <c r="N53" i="16"/>
  <c r="O53" i="16"/>
  <c r="P53" i="16"/>
  <c r="Q53" i="16"/>
  <c r="R53" i="16"/>
  <c r="S53" i="16"/>
  <c r="T53" i="16"/>
  <c r="N54" i="16"/>
  <c r="O54" i="16"/>
  <c r="P54" i="16"/>
  <c r="Q54" i="16"/>
  <c r="R54" i="16"/>
  <c r="S54" i="16"/>
  <c r="T54" i="16"/>
  <c r="N55" i="16"/>
  <c r="O55" i="16"/>
  <c r="P55" i="16"/>
  <c r="Q55" i="16"/>
  <c r="R55" i="16"/>
  <c r="S55" i="16"/>
  <c r="T55" i="16"/>
  <c r="N56" i="16"/>
  <c r="O56" i="16"/>
  <c r="P56" i="16"/>
  <c r="Q56" i="16"/>
  <c r="R56" i="16"/>
  <c r="S56" i="16"/>
  <c r="T56" i="16"/>
  <c r="N57" i="16"/>
  <c r="O57" i="16"/>
  <c r="P57" i="16"/>
  <c r="Q57" i="16"/>
  <c r="R57" i="16"/>
  <c r="S57" i="16"/>
  <c r="T57" i="16"/>
  <c r="N58" i="16"/>
  <c r="O58" i="16"/>
  <c r="P58" i="16"/>
  <c r="Q58" i="16"/>
  <c r="R58" i="16"/>
  <c r="S58" i="16"/>
  <c r="T58" i="16"/>
  <c r="N59" i="16"/>
  <c r="O59" i="16"/>
  <c r="P59" i="16"/>
  <c r="Q59" i="16"/>
  <c r="R59" i="16"/>
  <c r="S59" i="16"/>
  <c r="T59" i="16"/>
  <c r="N60" i="16"/>
  <c r="O60" i="16"/>
  <c r="P60" i="16"/>
  <c r="Q60" i="16"/>
  <c r="R60" i="16"/>
  <c r="S60" i="16"/>
  <c r="T60" i="16"/>
  <c r="N61" i="16"/>
  <c r="O61" i="16"/>
  <c r="P61" i="16"/>
  <c r="Q61" i="16"/>
  <c r="R61" i="16"/>
  <c r="S61" i="16"/>
  <c r="T61" i="16"/>
  <c r="N62" i="16"/>
  <c r="O62" i="16"/>
  <c r="P62" i="16"/>
  <c r="Q62" i="16"/>
  <c r="R62" i="16"/>
  <c r="S62" i="16"/>
  <c r="T62" i="16"/>
  <c r="N63" i="16"/>
  <c r="O63" i="16"/>
  <c r="P63" i="16"/>
  <c r="Q63" i="16"/>
  <c r="R63" i="16"/>
  <c r="S63" i="16"/>
  <c r="T63" i="16"/>
  <c r="N64" i="16"/>
  <c r="O64" i="16"/>
  <c r="P64" i="16"/>
  <c r="Q64" i="16"/>
  <c r="R64" i="16"/>
  <c r="S64" i="16"/>
  <c r="T64" i="16"/>
  <c r="N65" i="16"/>
  <c r="O65" i="16"/>
  <c r="P65" i="16"/>
  <c r="Q65" i="16"/>
  <c r="R65" i="16"/>
  <c r="S65" i="16"/>
  <c r="T65" i="16"/>
  <c r="N66" i="16"/>
  <c r="O66" i="16"/>
  <c r="P66" i="16"/>
  <c r="Q66" i="16"/>
  <c r="R66" i="16"/>
  <c r="S66" i="16"/>
  <c r="T66" i="16"/>
  <c r="N67" i="16"/>
  <c r="O67" i="16"/>
  <c r="P67" i="16"/>
  <c r="Q67" i="16"/>
  <c r="R67" i="16"/>
  <c r="S67" i="16"/>
  <c r="T67" i="16"/>
  <c r="N68" i="16"/>
  <c r="O68" i="16"/>
  <c r="P68" i="16"/>
  <c r="Q68" i="16"/>
  <c r="R68" i="16"/>
  <c r="S68" i="16"/>
  <c r="T68" i="16"/>
  <c r="N69" i="16"/>
  <c r="O69" i="16"/>
  <c r="P69" i="16"/>
  <c r="Q69" i="16"/>
  <c r="R69" i="16"/>
  <c r="S69" i="16"/>
  <c r="T69" i="16"/>
  <c r="N70" i="16"/>
  <c r="O70" i="16"/>
  <c r="P70" i="16"/>
  <c r="Q70" i="16"/>
  <c r="R70" i="16"/>
  <c r="S70" i="16"/>
  <c r="T70" i="16"/>
  <c r="N71" i="16"/>
  <c r="O71" i="16"/>
  <c r="P71" i="16"/>
  <c r="Q71" i="16"/>
  <c r="R71" i="16"/>
  <c r="S71" i="16"/>
  <c r="T71" i="16"/>
  <c r="N72" i="16"/>
  <c r="O72" i="16"/>
  <c r="P72" i="16"/>
  <c r="Q72" i="16"/>
  <c r="R72" i="16"/>
  <c r="S72" i="16"/>
  <c r="T72" i="16"/>
  <c r="N73" i="16"/>
  <c r="O73" i="16"/>
  <c r="P73" i="16"/>
  <c r="Q73" i="16"/>
  <c r="R73" i="16"/>
  <c r="S73" i="16"/>
  <c r="T73" i="16"/>
  <c r="N74" i="16"/>
  <c r="O74" i="16"/>
  <c r="P74" i="16"/>
  <c r="Q74" i="16"/>
  <c r="R74" i="16"/>
  <c r="S74" i="16"/>
  <c r="T74" i="16"/>
  <c r="N75" i="16"/>
  <c r="O75" i="16"/>
  <c r="P75" i="16"/>
  <c r="Q75" i="16"/>
  <c r="R75" i="16"/>
  <c r="S75" i="16"/>
  <c r="T75" i="16"/>
  <c r="N76" i="16"/>
  <c r="O76" i="16"/>
  <c r="P76" i="16"/>
  <c r="Q76" i="16"/>
  <c r="R76" i="16"/>
  <c r="S76" i="16"/>
  <c r="T76" i="16"/>
  <c r="N77" i="16"/>
  <c r="O77" i="16"/>
  <c r="P77" i="16"/>
  <c r="Q77" i="16"/>
  <c r="R77" i="16"/>
  <c r="S77" i="16"/>
  <c r="T77" i="16"/>
  <c r="N78" i="16"/>
  <c r="O78" i="16"/>
  <c r="P78" i="16"/>
  <c r="Q78" i="16"/>
  <c r="R78" i="16"/>
  <c r="S78" i="16"/>
  <c r="T78" i="16"/>
  <c r="N79" i="16"/>
  <c r="O79" i="16"/>
  <c r="P79" i="16"/>
  <c r="Q79" i="16"/>
  <c r="R79" i="16"/>
  <c r="S79" i="16"/>
  <c r="T79" i="16"/>
  <c r="N80" i="16"/>
  <c r="O80" i="16"/>
  <c r="P80" i="16"/>
  <c r="Q80" i="16"/>
  <c r="R80" i="16"/>
  <c r="S80" i="16"/>
  <c r="T80" i="16"/>
  <c r="N81" i="16"/>
  <c r="O81" i="16"/>
  <c r="P81" i="16"/>
  <c r="Q81" i="16"/>
  <c r="R81" i="16"/>
  <c r="S81" i="16"/>
  <c r="T81" i="16"/>
  <c r="N82" i="16"/>
  <c r="O82" i="16"/>
  <c r="P82" i="16"/>
  <c r="Q82" i="16"/>
  <c r="R82" i="16"/>
  <c r="S82" i="16"/>
  <c r="T82" i="16"/>
  <c r="N83" i="16"/>
  <c r="O83" i="16"/>
  <c r="P83" i="16"/>
  <c r="Q83" i="16"/>
  <c r="R83" i="16"/>
  <c r="S83" i="16"/>
  <c r="T83" i="16"/>
  <c r="N84" i="16"/>
  <c r="O84" i="16"/>
  <c r="P84" i="16"/>
  <c r="Q84" i="16"/>
  <c r="R84" i="16"/>
  <c r="S84" i="16"/>
  <c r="T84" i="16"/>
  <c r="N85" i="16"/>
  <c r="O85" i="16"/>
  <c r="P85" i="16"/>
  <c r="Q85" i="16"/>
  <c r="R85" i="16"/>
  <c r="S85" i="16"/>
  <c r="T85" i="16"/>
  <c r="N86" i="16"/>
  <c r="O86" i="16"/>
  <c r="P86" i="16"/>
  <c r="Q86" i="16"/>
  <c r="R86" i="16"/>
  <c r="S86" i="16"/>
  <c r="T86" i="16"/>
  <c r="N87" i="16"/>
  <c r="O87" i="16"/>
  <c r="P87" i="16"/>
  <c r="Q87" i="16"/>
  <c r="R87" i="16"/>
  <c r="S87" i="16"/>
  <c r="T87" i="16"/>
  <c r="N88" i="16"/>
  <c r="O88" i="16"/>
  <c r="P88" i="16"/>
  <c r="Q88" i="16"/>
  <c r="R88" i="16"/>
  <c r="S88" i="16"/>
  <c r="T88" i="16"/>
  <c r="N89" i="16"/>
  <c r="O89" i="16"/>
  <c r="P89" i="16"/>
  <c r="Q89" i="16"/>
  <c r="R89" i="16"/>
  <c r="S89" i="16"/>
  <c r="T89" i="16"/>
  <c r="N90" i="16"/>
  <c r="O90" i="16"/>
  <c r="P90" i="16"/>
  <c r="Q90" i="16"/>
  <c r="R90" i="16"/>
  <c r="S90" i="16"/>
  <c r="T90" i="16"/>
  <c r="N91" i="16"/>
  <c r="O91" i="16"/>
  <c r="P91" i="16"/>
  <c r="Q91" i="16"/>
  <c r="R91" i="16"/>
  <c r="S91" i="16"/>
  <c r="T91" i="16"/>
  <c r="N92" i="16"/>
  <c r="O92" i="16"/>
  <c r="P92" i="16"/>
  <c r="Q92" i="16"/>
  <c r="R92" i="16"/>
  <c r="S92" i="16"/>
  <c r="T92" i="16"/>
  <c r="N93" i="16"/>
  <c r="O93" i="16"/>
  <c r="P93" i="16"/>
  <c r="Q93" i="16"/>
  <c r="R93" i="16"/>
  <c r="S93" i="16"/>
  <c r="T93" i="16"/>
  <c r="N94" i="16"/>
  <c r="O94" i="16"/>
  <c r="P94" i="16"/>
  <c r="Q94" i="16"/>
  <c r="R94" i="16"/>
  <c r="S94" i="16"/>
  <c r="T94" i="16"/>
  <c r="N95" i="16"/>
  <c r="O95" i="16"/>
  <c r="P95" i="16"/>
  <c r="Q95" i="16"/>
  <c r="R95" i="16"/>
  <c r="S95" i="16"/>
  <c r="T95" i="16"/>
  <c r="N96" i="16"/>
  <c r="O96" i="16"/>
  <c r="P96" i="16"/>
  <c r="Q96" i="16"/>
  <c r="R96" i="16"/>
  <c r="S96" i="16"/>
  <c r="T96" i="16"/>
  <c r="N97" i="16"/>
  <c r="O97" i="16"/>
  <c r="P97" i="16"/>
  <c r="Q97" i="16"/>
  <c r="R97" i="16"/>
  <c r="S97" i="16"/>
  <c r="T97" i="16"/>
  <c r="N98" i="16"/>
  <c r="O98" i="16"/>
  <c r="P98" i="16"/>
  <c r="Q98" i="16"/>
  <c r="R98" i="16"/>
  <c r="S98" i="16"/>
  <c r="T98" i="16"/>
  <c r="N99" i="16"/>
  <c r="O99" i="16"/>
  <c r="P99" i="16"/>
  <c r="Q99" i="16"/>
  <c r="R99" i="16"/>
  <c r="S99" i="16"/>
  <c r="T99" i="16"/>
  <c r="N100" i="16"/>
  <c r="O100" i="16"/>
  <c r="P100" i="16"/>
  <c r="Q100" i="16"/>
  <c r="R100" i="16"/>
  <c r="S100" i="16"/>
  <c r="T100" i="16"/>
  <c r="N101" i="16"/>
  <c r="O101" i="16"/>
  <c r="P101" i="16"/>
  <c r="Q101" i="16"/>
  <c r="R101" i="16"/>
  <c r="S101" i="16"/>
  <c r="T101" i="16"/>
  <c r="N102" i="16"/>
  <c r="O102" i="16"/>
  <c r="P102" i="16"/>
  <c r="Q102" i="16"/>
  <c r="R102" i="16"/>
  <c r="S102" i="16"/>
  <c r="T102" i="16"/>
  <c r="N103" i="16"/>
  <c r="O103" i="16"/>
  <c r="P103" i="16"/>
  <c r="Q103" i="16"/>
  <c r="R103" i="16"/>
  <c r="S103" i="16"/>
  <c r="T103" i="16"/>
  <c r="N104" i="16"/>
  <c r="O104" i="16"/>
  <c r="P104" i="16"/>
  <c r="Q104" i="16"/>
  <c r="R104" i="16"/>
  <c r="S104" i="16"/>
  <c r="T104" i="16"/>
  <c r="N105" i="16"/>
  <c r="O105" i="16"/>
  <c r="P105" i="16"/>
  <c r="Q105" i="16"/>
  <c r="R105" i="16"/>
  <c r="S105" i="16"/>
  <c r="T105" i="16"/>
  <c r="N106" i="16"/>
  <c r="O106" i="16"/>
  <c r="P106" i="16"/>
  <c r="Q106" i="16"/>
  <c r="R106" i="16"/>
  <c r="S106" i="16"/>
  <c r="T106" i="16"/>
  <c r="N107" i="16"/>
  <c r="O107" i="16"/>
  <c r="P107" i="16"/>
  <c r="Q107" i="16"/>
  <c r="R107" i="16"/>
  <c r="S107" i="16"/>
  <c r="T107" i="16"/>
  <c r="N108" i="16"/>
  <c r="O108" i="16"/>
  <c r="P108" i="16"/>
  <c r="Q108" i="16"/>
  <c r="R108" i="16"/>
  <c r="S108" i="16"/>
  <c r="T108" i="16"/>
  <c r="N109" i="16"/>
  <c r="O109" i="16"/>
  <c r="P109" i="16"/>
  <c r="Q109" i="16"/>
  <c r="R109" i="16"/>
  <c r="S109" i="16"/>
  <c r="T109" i="16"/>
  <c r="N110" i="16"/>
  <c r="O110" i="16"/>
  <c r="P110" i="16"/>
  <c r="Q110" i="16"/>
  <c r="R110" i="16"/>
  <c r="S110" i="16"/>
  <c r="T110" i="16"/>
  <c r="N111" i="16"/>
  <c r="O111" i="16"/>
  <c r="P111" i="16"/>
  <c r="Q111" i="16"/>
  <c r="R111" i="16"/>
  <c r="S111" i="16"/>
  <c r="T111" i="16"/>
  <c r="N112" i="16"/>
  <c r="O112" i="16"/>
  <c r="P112" i="16"/>
  <c r="Q112" i="16"/>
  <c r="R112" i="16"/>
  <c r="S112" i="16"/>
  <c r="T112" i="16"/>
  <c r="N113" i="16"/>
  <c r="O113" i="16"/>
  <c r="P113" i="16"/>
  <c r="Q113" i="16"/>
  <c r="R113" i="16"/>
  <c r="S113" i="16"/>
  <c r="T113" i="16"/>
  <c r="N114" i="16"/>
  <c r="O114" i="16"/>
  <c r="P114" i="16"/>
  <c r="Q114" i="16"/>
  <c r="R114" i="16"/>
  <c r="S114" i="16"/>
  <c r="T114" i="16"/>
  <c r="N115" i="16"/>
  <c r="O115" i="16"/>
  <c r="P115" i="16"/>
  <c r="Q115" i="16"/>
  <c r="R115" i="16"/>
  <c r="S115" i="16"/>
  <c r="T115" i="16"/>
  <c r="N116" i="16"/>
  <c r="O116" i="16"/>
  <c r="P116" i="16"/>
  <c r="Q116" i="16"/>
  <c r="R116" i="16"/>
  <c r="S116" i="16"/>
  <c r="T116" i="16"/>
  <c r="N117" i="16"/>
  <c r="O117" i="16"/>
  <c r="P117" i="16"/>
  <c r="Q117" i="16"/>
  <c r="R117" i="16"/>
  <c r="S117" i="16"/>
  <c r="T117" i="16"/>
  <c r="N118" i="16"/>
  <c r="O118" i="16"/>
  <c r="P118" i="16"/>
  <c r="Q118" i="16"/>
  <c r="R118" i="16"/>
  <c r="S118" i="16"/>
  <c r="T118" i="16"/>
  <c r="N119" i="16"/>
  <c r="O119" i="16"/>
  <c r="P119" i="16"/>
  <c r="Q119" i="16"/>
  <c r="R119" i="16"/>
  <c r="S119" i="16"/>
  <c r="T119" i="16"/>
  <c r="N120" i="16"/>
  <c r="O120" i="16"/>
  <c r="P120" i="16"/>
  <c r="Q120" i="16"/>
  <c r="R120" i="16"/>
  <c r="S120" i="16"/>
  <c r="T120" i="16"/>
  <c r="N121" i="16"/>
  <c r="O121" i="16"/>
  <c r="P121" i="16"/>
  <c r="Q121" i="16"/>
  <c r="R121" i="16"/>
  <c r="S121" i="16"/>
  <c r="T121" i="16"/>
  <c r="N122" i="16"/>
  <c r="O122" i="16"/>
  <c r="P122" i="16"/>
  <c r="Q122" i="16"/>
  <c r="R122" i="16"/>
  <c r="S122" i="16"/>
  <c r="T122" i="16"/>
  <c r="N123" i="16"/>
  <c r="O123" i="16"/>
  <c r="P123" i="16"/>
  <c r="Q123" i="16"/>
  <c r="R123" i="16"/>
  <c r="S123" i="16"/>
  <c r="T123" i="16"/>
  <c r="N124" i="16"/>
  <c r="O124" i="16"/>
  <c r="P124" i="16"/>
  <c r="Q124" i="16"/>
  <c r="R124" i="16"/>
  <c r="S124" i="16"/>
  <c r="T124" i="16"/>
  <c r="N125" i="16"/>
  <c r="O125" i="16"/>
  <c r="P125" i="16"/>
  <c r="Q125" i="16"/>
  <c r="R125" i="16"/>
  <c r="S125" i="16"/>
  <c r="T125" i="16"/>
  <c r="N126" i="16"/>
  <c r="O126" i="16"/>
  <c r="P126" i="16"/>
  <c r="Q126" i="16"/>
  <c r="R126" i="16"/>
  <c r="S126" i="16"/>
  <c r="T126" i="16"/>
  <c r="N127" i="16"/>
  <c r="O127" i="16"/>
  <c r="P127" i="16"/>
  <c r="Q127" i="16"/>
  <c r="R127" i="16"/>
  <c r="S127" i="16"/>
  <c r="T127" i="16"/>
  <c r="N128" i="16"/>
  <c r="O128" i="16"/>
  <c r="P128" i="16"/>
  <c r="Q128" i="16"/>
  <c r="R128" i="16"/>
  <c r="S128" i="16"/>
  <c r="T128" i="16"/>
  <c r="N129" i="16"/>
  <c r="O129" i="16"/>
  <c r="P129" i="16"/>
  <c r="Q129" i="16"/>
  <c r="R129" i="16"/>
  <c r="S129" i="16"/>
  <c r="T129" i="16"/>
  <c r="N130" i="16"/>
  <c r="O130" i="16"/>
  <c r="P130" i="16"/>
  <c r="Q130" i="16"/>
  <c r="R130" i="16"/>
  <c r="S130" i="16"/>
  <c r="T130" i="16"/>
  <c r="N131" i="16"/>
  <c r="O131" i="16"/>
  <c r="P131" i="16"/>
  <c r="Q131" i="16"/>
  <c r="R131" i="16"/>
  <c r="S131" i="16"/>
  <c r="T131" i="16"/>
  <c r="O2" i="16"/>
  <c r="P2" i="16"/>
  <c r="Q2" i="16"/>
  <c r="R2" i="16"/>
  <c r="S2" i="16"/>
  <c r="T2" i="16"/>
  <c r="N2" i="16"/>
  <c r="AA1" i="16" l="1"/>
  <c r="Z1" i="16"/>
  <c r="Y1" i="16"/>
  <c r="X1" i="16"/>
  <c r="E15" i="20"/>
  <c r="F15" i="20"/>
  <c r="B15" i="20"/>
  <c r="H15" i="20"/>
  <c r="C15" i="20"/>
  <c r="D15" i="20"/>
  <c r="I7" i="20"/>
  <c r="F18" i="20" s="1"/>
  <c r="I6" i="20"/>
  <c r="G8" i="20"/>
  <c r="I5" i="20"/>
  <c r="G15" i="20"/>
  <c r="F8" i="20"/>
  <c r="E8" i="20"/>
  <c r="I3" i="20"/>
  <c r="B8" i="20"/>
  <c r="B22" i="15"/>
  <c r="C22" i="15"/>
  <c r="D22" i="15"/>
  <c r="E22" i="15"/>
  <c r="F22" i="15"/>
  <c r="G22" i="15"/>
  <c r="H22" i="15"/>
  <c r="I22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13" i="15"/>
  <c r="C13" i="15"/>
  <c r="D13" i="15"/>
  <c r="E13" i="15"/>
  <c r="F13" i="15"/>
  <c r="G13" i="15"/>
  <c r="H13" i="15"/>
  <c r="I13" i="15"/>
  <c r="B14" i="15"/>
  <c r="C14" i="15"/>
  <c r="D14" i="15"/>
  <c r="E14" i="15"/>
  <c r="F14" i="15"/>
  <c r="G14" i="15"/>
  <c r="H14" i="15"/>
  <c r="I14" i="15"/>
  <c r="B15" i="15"/>
  <c r="C15" i="15"/>
  <c r="D15" i="15"/>
  <c r="E15" i="15"/>
  <c r="F15" i="15"/>
  <c r="G15" i="15"/>
  <c r="H15" i="15"/>
  <c r="I15" i="15"/>
  <c r="B16" i="15"/>
  <c r="C16" i="15"/>
  <c r="D16" i="15"/>
  <c r="E16" i="15"/>
  <c r="F16" i="15"/>
  <c r="G16" i="15"/>
  <c r="H16" i="15"/>
  <c r="I16" i="15"/>
  <c r="C12" i="15"/>
  <c r="D12" i="15"/>
  <c r="E12" i="15"/>
  <c r="F12" i="15"/>
  <c r="G12" i="15"/>
  <c r="H12" i="15"/>
  <c r="I12" i="15"/>
  <c r="B12" i="15"/>
  <c r="B21" i="15"/>
  <c r="C18" i="15"/>
  <c r="D18" i="15"/>
  <c r="E18" i="15"/>
  <c r="F18" i="15"/>
  <c r="J18" i="15" s="1"/>
  <c r="G18" i="15"/>
  <c r="H18" i="15"/>
  <c r="I18" i="15"/>
  <c r="B18" i="15"/>
  <c r="B17" i="15"/>
  <c r="B19" i="15" s="1"/>
  <c r="C17" i="15"/>
  <c r="C19" i="15" s="1"/>
  <c r="D17" i="15"/>
  <c r="E17" i="15"/>
  <c r="F17" i="15"/>
  <c r="G17" i="15"/>
  <c r="G19" i="15" s="1"/>
  <c r="H17" i="15"/>
  <c r="H19" i="15" s="1"/>
  <c r="I17" i="15"/>
  <c r="I19" i="15" s="1"/>
  <c r="H6" i="15"/>
  <c r="B7" i="15"/>
  <c r="E4" i="15"/>
  <c r="B5" i="14"/>
  <c r="B6" i="14"/>
  <c r="B7" i="14"/>
  <c r="B8" i="14"/>
  <c r="B4" i="14"/>
  <c r="F98" i="16"/>
  <c r="J98" i="16" s="1"/>
  <c r="F17" i="19" a="1"/>
  <c r="F17" i="19" s="1"/>
  <c r="C28" i="19"/>
  <c r="F2" i="16"/>
  <c r="G2" i="16" s="1"/>
  <c r="F3" i="16"/>
  <c r="G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J11" i="16" s="1"/>
  <c r="F12" i="16"/>
  <c r="G12" i="16" s="1"/>
  <c r="F13" i="16"/>
  <c r="J13" i="16" s="1"/>
  <c r="F14" i="16"/>
  <c r="J14" i="16" s="1"/>
  <c r="F15" i="16"/>
  <c r="F16" i="16"/>
  <c r="J16" i="16" s="1"/>
  <c r="F17" i="16"/>
  <c r="J17" i="16" s="1"/>
  <c r="F18" i="16"/>
  <c r="G18" i="16" s="1"/>
  <c r="F19" i="16"/>
  <c r="J19" i="16" s="1"/>
  <c r="F20" i="16"/>
  <c r="G20" i="16" s="1"/>
  <c r="F21" i="16"/>
  <c r="G21" i="16" s="1"/>
  <c r="F22" i="16"/>
  <c r="J22" i="16" s="1"/>
  <c r="F23" i="16"/>
  <c r="J23" i="16" s="1"/>
  <c r="F24" i="16"/>
  <c r="G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G30" i="16" s="1"/>
  <c r="F31" i="16"/>
  <c r="J31" i="16" s="1"/>
  <c r="F32" i="16"/>
  <c r="J32" i="16" s="1"/>
  <c r="F33" i="16"/>
  <c r="F34" i="16"/>
  <c r="J34" i="16" s="1"/>
  <c r="F35" i="16"/>
  <c r="J35" i="16" s="1"/>
  <c r="F36" i="16"/>
  <c r="G36" i="16" s="1"/>
  <c r="F37" i="16"/>
  <c r="G37" i="16" s="1"/>
  <c r="F38" i="16"/>
  <c r="G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F52" i="16"/>
  <c r="J52" i="16" s="1"/>
  <c r="F53" i="16"/>
  <c r="J53" i="16" s="1"/>
  <c r="F54" i="16"/>
  <c r="G54" i="16" s="1"/>
  <c r="F55" i="16"/>
  <c r="G55" i="16" s="1"/>
  <c r="F56" i="16"/>
  <c r="G56" i="16" s="1"/>
  <c r="F57" i="16"/>
  <c r="G57" i="16" s="1"/>
  <c r="F58" i="16"/>
  <c r="J58" i="16" s="1"/>
  <c r="F59" i="16"/>
  <c r="J59" i="16" s="1"/>
  <c r="F60" i="16"/>
  <c r="G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G67" i="16" s="1"/>
  <c r="F68" i="16"/>
  <c r="J68" i="16" s="1"/>
  <c r="F69" i="16"/>
  <c r="F70" i="16"/>
  <c r="J70" i="16" s="1"/>
  <c r="F71" i="16"/>
  <c r="J71" i="16" s="1"/>
  <c r="F72" i="16"/>
  <c r="G72" i="16" s="1"/>
  <c r="F73" i="16"/>
  <c r="J73" i="16" s="1"/>
  <c r="F74" i="16"/>
  <c r="G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J83" i="16" s="1"/>
  <c r="F84" i="16"/>
  <c r="G84" i="16" s="1"/>
  <c r="F85" i="16"/>
  <c r="J85" i="16" s="1"/>
  <c r="F86" i="16"/>
  <c r="J86" i="16" s="1"/>
  <c r="F87" i="16"/>
  <c r="F88" i="16"/>
  <c r="J88" i="16" s="1"/>
  <c r="F89" i="16"/>
  <c r="J89" i="16" s="1"/>
  <c r="F90" i="16"/>
  <c r="G90" i="16" s="1"/>
  <c r="F91" i="16"/>
  <c r="G91" i="16" s="1"/>
  <c r="F92" i="16"/>
  <c r="G92" i="16" s="1"/>
  <c r="F93" i="16"/>
  <c r="G93" i="16" s="1"/>
  <c r="F94" i="16"/>
  <c r="J94" i="16" s="1"/>
  <c r="F95" i="16"/>
  <c r="J95" i="16" s="1"/>
  <c r="F96" i="16"/>
  <c r="G96" i="16" s="1"/>
  <c r="F97" i="16"/>
  <c r="J97" i="16" s="1"/>
  <c r="F99" i="16"/>
  <c r="J99" i="16" s="1"/>
  <c r="F100" i="16"/>
  <c r="J100" i="16" s="1"/>
  <c r="F101" i="16"/>
  <c r="J101" i="16" s="1"/>
  <c r="F102" i="16"/>
  <c r="G102" i="16" s="1"/>
  <c r="F103" i="16"/>
  <c r="G103" i="16" s="1"/>
  <c r="F104" i="16"/>
  <c r="J104" i="16" s="1"/>
  <c r="F105" i="16"/>
  <c r="F106" i="16"/>
  <c r="J106" i="16" s="1"/>
  <c r="F107" i="16"/>
  <c r="J107" i="16" s="1"/>
  <c r="F108" i="16"/>
  <c r="G108" i="16" s="1"/>
  <c r="F109" i="16"/>
  <c r="J109" i="16" s="1"/>
  <c r="F110" i="16"/>
  <c r="G110" i="16" s="1"/>
  <c r="F111" i="16"/>
  <c r="G111" i="16" s="1"/>
  <c r="F112" i="16"/>
  <c r="J112" i="16" s="1"/>
  <c r="F113" i="16"/>
  <c r="J113" i="16" s="1"/>
  <c r="F114" i="16"/>
  <c r="G114" i="16" s="1"/>
  <c r="F115" i="16"/>
  <c r="G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F124" i="16"/>
  <c r="J124" i="16" s="1"/>
  <c r="F125" i="16"/>
  <c r="J125" i="16" s="1"/>
  <c r="F126" i="16"/>
  <c r="G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E18" i="20" l="1"/>
  <c r="I15" i="20"/>
  <c r="C17" i="20"/>
  <c r="D17" i="20"/>
  <c r="F17" i="20"/>
  <c r="G17" i="20"/>
  <c r="B17" i="20"/>
  <c r="H17" i="20"/>
  <c r="D18" i="20"/>
  <c r="D16" i="20"/>
  <c r="E16" i="20"/>
  <c r="C16" i="20"/>
  <c r="G16" i="20"/>
  <c r="B16" i="20"/>
  <c r="H16" i="20"/>
  <c r="F16" i="20"/>
  <c r="B18" i="20"/>
  <c r="H18" i="20"/>
  <c r="C18" i="20"/>
  <c r="G18" i="20"/>
  <c r="E17" i="20"/>
  <c r="F14" i="20"/>
  <c r="G14" i="20"/>
  <c r="C14" i="20"/>
  <c r="C19" i="20" s="1"/>
  <c r="D14" i="20"/>
  <c r="E14" i="20"/>
  <c r="H14" i="20"/>
  <c r="B14" i="20"/>
  <c r="E19" i="15"/>
  <c r="D19" i="15"/>
  <c r="B10" i="17"/>
  <c r="J16" i="15"/>
  <c r="J13" i="15"/>
  <c r="F19" i="15"/>
  <c r="B9" i="17"/>
  <c r="B7" i="17"/>
  <c r="J15" i="15"/>
  <c r="J12" i="15"/>
  <c r="B11" i="17"/>
  <c r="B8" i="17"/>
  <c r="J14" i="15"/>
  <c r="J19" i="15"/>
  <c r="C20" i="17"/>
  <c r="C18" i="17"/>
  <c r="C21" i="17"/>
  <c r="C19" i="17"/>
  <c r="J17" i="15"/>
  <c r="K17" i="19"/>
  <c r="J17" i="19"/>
  <c r="I17" i="19"/>
  <c r="I18" i="19" s="1"/>
  <c r="H17" i="19"/>
  <c r="G17" i="19"/>
  <c r="M17" i="19"/>
  <c r="L17" i="19"/>
  <c r="G124" i="16"/>
  <c r="K124" i="16" s="1"/>
  <c r="G117" i="16"/>
  <c r="K117" i="16" s="1"/>
  <c r="G59" i="16"/>
  <c r="K59" i="16" s="1"/>
  <c r="G88" i="16"/>
  <c r="K88" i="16" s="1"/>
  <c r="G113" i="16"/>
  <c r="K113" i="16" s="1"/>
  <c r="G16" i="16"/>
  <c r="K16" i="16" s="1"/>
  <c r="G107" i="16"/>
  <c r="K107" i="16" s="1"/>
  <c r="G71" i="16"/>
  <c r="K71" i="16" s="1"/>
  <c r="G41" i="16"/>
  <c r="K41" i="16" s="1"/>
  <c r="G9" i="16"/>
  <c r="K9" i="16" s="1"/>
  <c r="G89" i="16"/>
  <c r="K89" i="16" s="1"/>
  <c r="G23" i="16"/>
  <c r="K23" i="16" s="1"/>
  <c r="G53" i="16"/>
  <c r="K53" i="16" s="1"/>
  <c r="G77" i="16"/>
  <c r="K77" i="16" s="1"/>
  <c r="G52" i="16"/>
  <c r="K52" i="16" s="1"/>
  <c r="C7" i="15" s="1"/>
  <c r="G131" i="16"/>
  <c r="K131" i="16" s="1"/>
  <c r="G106" i="16"/>
  <c r="K106" i="16" s="1"/>
  <c r="G70" i="16"/>
  <c r="K70" i="16" s="1"/>
  <c r="G35" i="16"/>
  <c r="K35" i="16" s="1"/>
  <c r="G5" i="16"/>
  <c r="K5" i="16" s="1"/>
  <c r="G17" i="16"/>
  <c r="K17" i="16" s="1"/>
  <c r="G5" i="15" s="1"/>
  <c r="G125" i="16"/>
  <c r="K125" i="16" s="1"/>
  <c r="G95" i="16"/>
  <c r="K95" i="16" s="1"/>
  <c r="G63" i="16"/>
  <c r="K63" i="16" s="1"/>
  <c r="G34" i="16"/>
  <c r="K34" i="16" s="1"/>
  <c r="J57" i="16"/>
  <c r="K57" i="16" s="1"/>
  <c r="G123" i="16"/>
  <c r="J123" i="16"/>
  <c r="J87" i="16"/>
  <c r="G87" i="16"/>
  <c r="J51" i="16"/>
  <c r="G51" i="16"/>
  <c r="K39" i="16"/>
  <c r="J105" i="16"/>
  <c r="G105" i="16"/>
  <c r="J69" i="16"/>
  <c r="G69" i="16"/>
  <c r="G33" i="16"/>
  <c r="J33" i="16"/>
  <c r="J15" i="16"/>
  <c r="G15" i="16"/>
  <c r="J39" i="16"/>
  <c r="G81" i="16"/>
  <c r="K81" i="16" s="1"/>
  <c r="G27" i="16"/>
  <c r="K27" i="16" s="1"/>
  <c r="D7" i="15" s="1"/>
  <c r="J129" i="16"/>
  <c r="K129" i="16" s="1"/>
  <c r="J21" i="16"/>
  <c r="K21" i="16" s="1"/>
  <c r="J111" i="16"/>
  <c r="K111" i="16" s="1"/>
  <c r="J3" i="16"/>
  <c r="K3" i="16" s="1"/>
  <c r="G99" i="16"/>
  <c r="K99" i="16" s="1"/>
  <c r="G45" i="16"/>
  <c r="K45" i="16" s="1"/>
  <c r="F5" i="15" s="1"/>
  <c r="J93" i="16"/>
  <c r="K93" i="16" s="1"/>
  <c r="J75" i="16"/>
  <c r="K75" i="16" s="1"/>
  <c r="G116" i="16"/>
  <c r="K116" i="16" s="1"/>
  <c r="G80" i="16"/>
  <c r="K80" i="16" s="1"/>
  <c r="G44" i="16"/>
  <c r="K44" i="16" s="1"/>
  <c r="J110" i="16"/>
  <c r="K110" i="16" s="1"/>
  <c r="J56" i="16"/>
  <c r="K56" i="16" s="1"/>
  <c r="J2" i="16"/>
  <c r="K2" i="16" s="1"/>
  <c r="G130" i="16"/>
  <c r="K130" i="16" s="1"/>
  <c r="G122" i="16"/>
  <c r="K122" i="16" s="1"/>
  <c r="G112" i="16"/>
  <c r="K112" i="16" s="1"/>
  <c r="G104" i="16"/>
  <c r="K104" i="16" s="1"/>
  <c r="G94" i="16"/>
  <c r="K94" i="16" s="1"/>
  <c r="G86" i="16"/>
  <c r="K86" i="16" s="1"/>
  <c r="G76" i="16"/>
  <c r="K76" i="16" s="1"/>
  <c r="G68" i="16"/>
  <c r="K68" i="16" s="1"/>
  <c r="G58" i="16"/>
  <c r="K58" i="16" s="1"/>
  <c r="G50" i="16"/>
  <c r="K50" i="16" s="1"/>
  <c r="G40" i="16"/>
  <c r="K40" i="16" s="1"/>
  <c r="G32" i="16"/>
  <c r="K32" i="16" s="1"/>
  <c r="G22" i="16"/>
  <c r="K22" i="16" s="1"/>
  <c r="G14" i="16"/>
  <c r="K14" i="16" s="1"/>
  <c r="G4" i="16"/>
  <c r="K4" i="16" s="1"/>
  <c r="G98" i="16"/>
  <c r="K98" i="16" s="1"/>
  <c r="G26" i="16"/>
  <c r="K26" i="16" s="1"/>
  <c r="D4" i="15" s="1"/>
  <c r="J128" i="16"/>
  <c r="K128" i="16" s="1"/>
  <c r="J74" i="16"/>
  <c r="K74" i="16" s="1"/>
  <c r="J20" i="16"/>
  <c r="K20" i="16" s="1"/>
  <c r="G119" i="16"/>
  <c r="K119" i="16" s="1"/>
  <c r="G101" i="16"/>
  <c r="K101" i="16" s="1"/>
  <c r="G83" i="16"/>
  <c r="K83" i="16" s="1"/>
  <c r="G65" i="16"/>
  <c r="K65" i="16" s="1"/>
  <c r="G47" i="16"/>
  <c r="K47" i="16" s="1"/>
  <c r="G29" i="16"/>
  <c r="K29" i="16" s="1"/>
  <c r="G11" i="16"/>
  <c r="K11" i="16" s="1"/>
  <c r="G7" i="15" s="1"/>
  <c r="G62" i="16"/>
  <c r="K62" i="16" s="1"/>
  <c r="G8" i="16"/>
  <c r="K8" i="16" s="1"/>
  <c r="J92" i="16"/>
  <c r="K92" i="16" s="1"/>
  <c r="J38" i="16"/>
  <c r="K38" i="16" s="1"/>
  <c r="G118" i="16"/>
  <c r="K118" i="16" s="1"/>
  <c r="G100" i="16"/>
  <c r="K100" i="16" s="1"/>
  <c r="G82" i="16"/>
  <c r="K82" i="16" s="1"/>
  <c r="G64" i="16"/>
  <c r="K64" i="16" s="1"/>
  <c r="G46" i="16"/>
  <c r="K46" i="16" s="1"/>
  <c r="G28" i="16"/>
  <c r="K28" i="16" s="1"/>
  <c r="G10" i="16"/>
  <c r="K10" i="16" s="1"/>
  <c r="J121" i="16"/>
  <c r="K121" i="16" s="1"/>
  <c r="J115" i="16"/>
  <c r="K115" i="16" s="1"/>
  <c r="J103" i="16"/>
  <c r="K103" i="16" s="1"/>
  <c r="J91" i="16"/>
  <c r="K91" i="16" s="1"/>
  <c r="J79" i="16"/>
  <c r="K79" i="16" s="1"/>
  <c r="J67" i="16"/>
  <c r="K67" i="16" s="1"/>
  <c r="J55" i="16"/>
  <c r="K55" i="16" s="1"/>
  <c r="J49" i="16"/>
  <c r="K49" i="16" s="1"/>
  <c r="F7" i="15" s="1"/>
  <c r="J37" i="16"/>
  <c r="K37" i="16" s="1"/>
  <c r="J126" i="16"/>
  <c r="K126" i="16" s="1"/>
  <c r="J114" i="16"/>
  <c r="K114" i="16" s="1"/>
  <c r="J108" i="16"/>
  <c r="K108" i="16" s="1"/>
  <c r="J96" i="16"/>
  <c r="K96" i="16" s="1"/>
  <c r="J78" i="16"/>
  <c r="K78" i="16" s="1"/>
  <c r="J66" i="16"/>
  <c r="K66" i="16" s="1"/>
  <c r="B8" i="15" s="1"/>
  <c r="J54" i="16"/>
  <c r="K54" i="16" s="1"/>
  <c r="J42" i="16"/>
  <c r="K42" i="16" s="1"/>
  <c r="D8" i="15" s="1"/>
  <c r="J30" i="16"/>
  <c r="K30" i="16" s="1"/>
  <c r="J24" i="16"/>
  <c r="K24" i="16" s="1"/>
  <c r="G6" i="15" s="1"/>
  <c r="J12" i="16"/>
  <c r="K12" i="16" s="1"/>
  <c r="H4" i="15" s="1"/>
  <c r="J6" i="16"/>
  <c r="K6" i="16" s="1"/>
  <c r="G127" i="16"/>
  <c r="G109" i="16"/>
  <c r="K109" i="16" s="1"/>
  <c r="G97" i="16"/>
  <c r="G85" i="16"/>
  <c r="K85" i="16" s="1"/>
  <c r="G73" i="16"/>
  <c r="K73" i="16" s="1"/>
  <c r="G61" i="16"/>
  <c r="K61" i="16" s="1"/>
  <c r="G43" i="16"/>
  <c r="K43" i="16" s="1"/>
  <c r="F4" i="15" s="1"/>
  <c r="G31" i="16"/>
  <c r="G25" i="16"/>
  <c r="G19" i="16"/>
  <c r="K19" i="16" s="1"/>
  <c r="H8" i="15" s="1"/>
  <c r="G13" i="16"/>
  <c r="K13" i="16" s="1"/>
  <c r="I7" i="15" s="1"/>
  <c r="G7" i="16"/>
  <c r="K7" i="16" s="1"/>
  <c r="I4" i="15" s="1"/>
  <c r="J120" i="16"/>
  <c r="K120" i="16" s="1"/>
  <c r="J102" i="16"/>
  <c r="K102" i="16" s="1"/>
  <c r="J90" i="16"/>
  <c r="K90" i="16" s="1"/>
  <c r="J84" i="16"/>
  <c r="K84" i="16" s="1"/>
  <c r="J72" i="16"/>
  <c r="K72" i="16" s="1"/>
  <c r="J60" i="16"/>
  <c r="K60" i="16" s="1"/>
  <c r="F6" i="15" s="1"/>
  <c r="J48" i="16"/>
  <c r="K48" i="16" s="1"/>
  <c r="J36" i="16"/>
  <c r="K36" i="16" s="1"/>
  <c r="J18" i="16"/>
  <c r="K18" i="16" s="1"/>
  <c r="D16" i="17"/>
  <c r="B16" i="17"/>
  <c r="B26" i="15"/>
  <c r="C26" i="15"/>
  <c r="E8" i="17" s="1"/>
  <c r="D26" i="15"/>
  <c r="E9" i="17" s="1"/>
  <c r="E26" i="15"/>
  <c r="E10" i="17" s="1"/>
  <c r="F26" i="15"/>
  <c r="E11" i="17" s="1"/>
  <c r="G26" i="15"/>
  <c r="E12" i="17" s="1"/>
  <c r="H26" i="15"/>
  <c r="E13" i="17" s="1"/>
  <c r="I26" i="15"/>
  <c r="E14" i="17" s="1"/>
  <c r="J25" i="15"/>
  <c r="J24" i="15"/>
  <c r="J23" i="15"/>
  <c r="J22" i="15"/>
  <c r="J21" i="15"/>
  <c r="H19" i="20" l="1"/>
  <c r="G19" i="20"/>
  <c r="E19" i="20"/>
  <c r="I16" i="20"/>
  <c r="I18" i="20"/>
  <c r="F19" i="20"/>
  <c r="D19" i="20"/>
  <c r="I17" i="20"/>
  <c r="B19" i="20"/>
  <c r="I14" i="20"/>
  <c r="I8" i="15"/>
  <c r="E6" i="15"/>
  <c r="I6" i="15"/>
  <c r="H5" i="15"/>
  <c r="B6" i="15"/>
  <c r="D6" i="15"/>
  <c r="E8" i="15"/>
  <c r="I5" i="15"/>
  <c r="I9" i="15" s="1"/>
  <c r="G8" i="15"/>
  <c r="B4" i="15"/>
  <c r="D5" i="15"/>
  <c r="D21" i="17"/>
  <c r="D19" i="17"/>
  <c r="D20" i="17"/>
  <c r="D18" i="17"/>
  <c r="E7" i="17"/>
  <c r="B5" i="15"/>
  <c r="F8" i="15"/>
  <c r="F9" i="15" s="1"/>
  <c r="C4" i="15"/>
  <c r="H20" i="19"/>
  <c r="K15" i="16"/>
  <c r="C5" i="15" s="1"/>
  <c r="K105" i="16"/>
  <c r="K87" i="16"/>
  <c r="C6" i="15" s="1"/>
  <c r="J6" i="15" s="1"/>
  <c r="C51" i="19"/>
  <c r="H22" i="19"/>
  <c r="C29" i="19"/>
  <c r="J18" i="19"/>
  <c r="M19" i="19"/>
  <c r="C40" i="19"/>
  <c r="C25" i="19"/>
  <c r="F18" i="19"/>
  <c r="J20" i="19"/>
  <c r="C45" i="19"/>
  <c r="F22" i="19"/>
  <c r="C49" i="19"/>
  <c r="J22" i="19"/>
  <c r="C53" i="19"/>
  <c r="C43" i="19"/>
  <c r="K21" i="19"/>
  <c r="C22" i="19"/>
  <c r="M22" i="19"/>
  <c r="C56" i="19"/>
  <c r="C17" i="19"/>
  <c r="F21" i="19"/>
  <c r="L20" i="19"/>
  <c r="C47" i="19"/>
  <c r="K22" i="19"/>
  <c r="C54" i="19"/>
  <c r="H19" i="19"/>
  <c r="C35" i="19"/>
  <c r="C32" i="19"/>
  <c r="M18" i="19"/>
  <c r="F19" i="19"/>
  <c r="C33" i="19"/>
  <c r="C27" i="19"/>
  <c r="H18" i="19"/>
  <c r="C26" i="19"/>
  <c r="G18" i="19"/>
  <c r="C24" i="19"/>
  <c r="M21" i="19"/>
  <c r="L18" i="19"/>
  <c r="C31" i="19"/>
  <c r="J21" i="19"/>
  <c r="C21" i="19"/>
  <c r="J19" i="19"/>
  <c r="C37" i="19"/>
  <c r="H21" i="19"/>
  <c r="C19" i="19"/>
  <c r="C38" i="19"/>
  <c r="K19" i="19"/>
  <c r="G21" i="19"/>
  <c r="C18" i="19"/>
  <c r="C55" i="19"/>
  <c r="L22" i="19"/>
  <c r="K20" i="19"/>
  <c r="C46" i="19"/>
  <c r="I20" i="19"/>
  <c r="C44" i="19"/>
  <c r="M20" i="19"/>
  <c r="C48" i="19"/>
  <c r="C39" i="19"/>
  <c r="L19" i="19"/>
  <c r="B17" i="18"/>
  <c r="K69" i="16"/>
  <c r="E7" i="15" s="1"/>
  <c r="K51" i="16"/>
  <c r="C6" i="14"/>
  <c r="K31" i="16"/>
  <c r="E5" i="15" s="1"/>
  <c r="C8" i="14"/>
  <c r="K127" i="16"/>
  <c r="C52" i="19" s="1"/>
  <c r="K33" i="16"/>
  <c r="G4" i="15" s="1"/>
  <c r="G9" i="15" s="1"/>
  <c r="C4" i="14"/>
  <c r="K25" i="16"/>
  <c r="H7" i="15" s="1"/>
  <c r="C7" i="14"/>
  <c r="K97" i="16"/>
  <c r="K123" i="16"/>
  <c r="C41" i="19" s="1"/>
  <c r="B13" i="18"/>
  <c r="B15" i="18"/>
  <c r="B14" i="18"/>
  <c r="C5" i="14"/>
  <c r="B16" i="18"/>
  <c r="N2" i="2"/>
  <c r="N3" i="2"/>
  <c r="N4" i="2"/>
  <c r="N5" i="2"/>
  <c r="N6" i="2"/>
  <c r="N7" i="2"/>
  <c r="N8" i="2"/>
  <c r="N9" i="2"/>
  <c r="I19" i="20" l="1"/>
  <c r="D9" i="15"/>
  <c r="J7" i="15"/>
  <c r="H9" i="15"/>
  <c r="J5" i="15"/>
  <c r="B9" i="15"/>
  <c r="E9" i="15"/>
  <c r="G22" i="19"/>
  <c r="C8" i="15"/>
  <c r="J8" i="15" s="1"/>
  <c r="G19" i="19"/>
  <c r="G20" i="19"/>
  <c r="J23" i="19"/>
  <c r="C42" i="19"/>
  <c r="C34" i="19"/>
  <c r="C50" i="19"/>
  <c r="D4" i="14"/>
  <c r="F4" i="14"/>
  <c r="G8" i="14"/>
  <c r="E4" i="14"/>
  <c r="G4" i="14"/>
  <c r="M23" i="19"/>
  <c r="I22" i="19"/>
  <c r="N22" i="19" s="1"/>
  <c r="F20" i="19"/>
  <c r="J4" i="15"/>
  <c r="C30" i="19"/>
  <c r="K18" i="19"/>
  <c r="K23" i="19" s="1"/>
  <c r="I21" i="19"/>
  <c r="C20" i="19"/>
  <c r="E8" i="14"/>
  <c r="F8" i="14"/>
  <c r="D8" i="14"/>
  <c r="H23" i="19"/>
  <c r="G6" i="14"/>
  <c r="G7" i="14"/>
  <c r="E5" i="14"/>
  <c r="F5" i="14"/>
  <c r="D5" i="14"/>
  <c r="G5" i="14"/>
  <c r="F7" i="14"/>
  <c r="D7" i="14"/>
  <c r="E7" i="14"/>
  <c r="I19" i="19"/>
  <c r="C36" i="19"/>
  <c r="L21" i="19"/>
  <c r="L23" i="19" s="1"/>
  <c r="C23" i="19"/>
  <c r="D6" i="14"/>
  <c r="E6" i="14"/>
  <c r="F6" i="14"/>
  <c r="G23" i="19"/>
  <c r="N19" i="19"/>
  <c r="C9" i="14"/>
  <c r="B18" i="18"/>
  <c r="N21" i="19" l="1"/>
  <c r="C9" i="15"/>
  <c r="B20" i="17" s="1"/>
  <c r="J9" i="15"/>
  <c r="B19" i="17"/>
  <c r="B21" i="17"/>
  <c r="B18" i="17"/>
  <c r="N20" i="19"/>
  <c r="N18" i="19"/>
  <c r="E9" i="14"/>
  <c r="I23" i="19"/>
  <c r="F9" i="14"/>
  <c r="G9" i="14"/>
  <c r="F23" i="19"/>
  <c r="D9" i="14"/>
  <c r="N23" i="19" l="1"/>
</calcChain>
</file>

<file path=xl/sharedStrings.xml><?xml version="1.0" encoding="utf-8"?>
<sst xmlns="http://schemas.openxmlformats.org/spreadsheetml/2006/main" count="721" uniqueCount="111">
  <si>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</si>
  <si>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</si>
  <si>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</si>
  <si>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</si>
  <si>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</si>
  <si>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</si>
  <si>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</si>
  <si>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</si>
  <si>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</si>
  <si>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</si>
  <si>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</si>
  <si>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</si>
  <si>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</si>
  <si>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</si>
  <si>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</si>
  <si>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</si>
  <si>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</si>
  <si>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</si>
  <si>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</si>
  <si>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</si>
  <si>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</si>
  <si>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</si>
  <si>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</si>
  <si>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</si>
  <si>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</si>
  <si>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</si>
  <si>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</si>
  <si>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</si>
  <si>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</si>
  <si>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</si>
  <si>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</si>
  <si>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</si>
  <si>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</si>
  <si>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</si>
  <si>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</si>
  <si>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</si>
  <si>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</si>
  <si>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</si>
  <si>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</si>
  <si>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</si>
  <si>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</si>
  <si>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</si>
  <si>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</si>
  <si>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</si>
  <si>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</si>
  <si>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</si>
  <si>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</si>
  <si>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</si>
  <si>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</si>
  <si>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</si>
  <si>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</si>
  <si>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</si>
  <si>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</si>
  <si>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</si>
  <si>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</si>
  <si>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</si>
  <si>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</si>
  <si>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</si>
  <si>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</si>
  <si>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</si>
  <si>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</si>
  <si>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</si>
  <si>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</si>
  <si>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</si>
  <si>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</si>
  <si>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</si>
  <si>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</si>
  <si>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</si>
  <si>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</si>
  <si>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</si>
  <si>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</si>
  <si>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</si>
  <si>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</si>
  <si>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</si>
  <si>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</si>
  <si>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</si>
  <si>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</si>
  <si>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</si>
  <si>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</si>
  <si>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</si>
  <si>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</si>
  <si>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</si>
  <si>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</si>
  <si>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</si>
  <si>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</si>
  <si>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</si>
  <si>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</si>
  <si>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</si>
  <si>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</si>
  <si>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</si>
  <si>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</si>
  <si>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</si>
  <si>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</si>
  <si>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</si>
  <si>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Названия столбцов</t>
  </si>
  <si>
    <t>Сумма сделки</t>
  </si>
  <si>
    <t>Сумма по полю Сумма сделки</t>
  </si>
  <si>
    <t>менеджер</t>
  </si>
  <si>
    <t>товар</t>
  </si>
  <si>
    <t xml:space="preserve"> менеджер / товар</t>
  </si>
  <si>
    <t>итог</t>
  </si>
  <si>
    <t>Средняя нагрузка на день недели</t>
  </si>
  <si>
    <t>Дни недели/Менеджеры</t>
  </si>
  <si>
    <t>Распределение выработки менеджеров по дням недели (в процентах от общего числа сделок менеджера)</t>
  </si>
  <si>
    <t>Итого на день недели</t>
  </si>
  <si>
    <t>Год</t>
  </si>
  <si>
    <t>Месяц с</t>
  </si>
  <si>
    <t>Распределение выработки менеджеров по дням недели  (по количеству заключенных сделок)</t>
  </si>
  <si>
    <t>Показатели трех наибольших значений продаж за месяц (за вычетом возврата)</t>
  </si>
  <si>
    <t>Месяц</t>
  </si>
  <si>
    <t>ДАННЫХ НА ЛИСТЕ ПРОДАЖИ ОЧЕНЬ МАЛО, в связи с этим, год с 2017 изменен на 2018, чтобы были хотя бы какие - нибудь данные, а не сплошные нули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</si>
</sst>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0" xfId="0" applyFill="1" applyBorder="1"/>
    <xf numFmtId="49" fontId="0" fillId="0" borderId="3" xfId="0" applyNumberFormat="1" applyFont="1" applyBorder="1"/>
    <xf numFmtId="49" fontId="0" fillId="0" borderId="3" xfId="0" applyNumberFormat="1" applyBorder="1"/>
    <xf numFmtId="9" fontId="1" fillId="0" borderId="3" xfId="0" applyNumberFormat="1" applyFont="1" applyBorder="1"/>
    <xf numFmtId="44" fontId="5" fillId="0" borderId="3" xfId="0" applyNumberFormat="1" applyFont="1" applyBorder="1"/>
    <xf numFmtId="0" fontId="0" fillId="0" borderId="9" xfId="0" applyFill="1" applyBorder="1"/>
    <xf numFmtId="0" fontId="6" fillId="0" borderId="0" xfId="0" applyFont="1"/>
    <xf numFmtId="0" fontId="7" fillId="0" borderId="0" xfId="0" applyFont="1"/>
    <xf numFmtId="0" fontId="8" fillId="0" borderId="0" xfId="0" applyNumberFormat="1" applyFont="1"/>
    <xf numFmtId="0" fontId="1" fillId="0" borderId="2" xfId="0" applyFont="1" applyBorder="1"/>
    <xf numFmtId="0" fontId="8" fillId="0" borderId="0" xfId="0" applyFont="1"/>
    <xf numFmtId="44" fontId="1" fillId="0" borderId="0" xfId="0" applyNumberFormat="1" applyFont="1"/>
    <xf numFmtId="0" fontId="6" fillId="0" borderId="10" xfId="0" applyFont="1" applyBorder="1"/>
    <xf numFmtId="0" fontId="0" fillId="0" borderId="10" xfId="0" applyBorder="1"/>
    <xf numFmtId="0" fontId="6" fillId="0" borderId="11" xfId="0" applyFont="1" applyBorder="1"/>
    <xf numFmtId="0" fontId="2" fillId="0" borderId="11" xfId="0" applyFont="1" applyBorder="1"/>
    <xf numFmtId="0" fontId="0" fillId="0" borderId="12" xfId="0" applyBorder="1"/>
    <xf numFmtId="9" fontId="0" fillId="0" borderId="12" xfId="0" applyNumberFormat="1" applyBorder="1"/>
    <xf numFmtId="9" fontId="2" fillId="0" borderId="10" xfId="0" applyNumberFormat="1" applyFont="1" applyBorder="1"/>
    <xf numFmtId="9" fontId="0" fillId="0" borderId="13" xfId="0" applyNumberFormat="1" applyBorder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Денежный" xfId="1" builtinId="4"/>
    <cellStyle name="Обычный" xfId="0" builtinId="0"/>
    <cellStyle name="Процентный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1;&#1077;&#1090;&#1086;%2017%20&#1075;&#1086;&#1076;&#1072;/&#1054;&#1088;&#1075;&#1072;&#1085;&#1080;&#1079;&#1072;&#1094;&#1080;&#1103;%20&#1076;&#1072;&#1085;&#1085;&#1099;&#1093;%20&#1055;&#1077;&#1088;&#1074;&#1099;&#1081;%20&#1091;&#1088;&#1086;&#1074;&#1077;&#1085;&#1100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дажи__ (2)"/>
      <sheetName val=" Информация Продажи"/>
      <sheetName val="Товары"/>
      <sheetName val="Информация Менеджеры"/>
      <sheetName val="Вознаграждение менеджерам"/>
      <sheetName val="Вознаграждение менеджерам__"/>
      <sheetName val="Новый ABCXYZ"/>
      <sheetName val="Новый ABCXYZ_"/>
      <sheetName val="Отчеты простые"/>
      <sheetName val="Организация данных Первый урове"/>
    </sheetNames>
    <sheetDataSet>
      <sheetData sheetId="0"/>
      <sheetData sheetId="1"/>
      <sheetData sheetId="2">
        <row r="1">
          <cell r="F1" t="str">
            <v>Наименование Товара</v>
          </cell>
        </row>
        <row r="2">
          <cell r="F2" t="str">
            <v>Печенье Солнышко</v>
          </cell>
        </row>
        <row r="3">
          <cell r="F3" t="str">
            <v>Печенье Вкусное</v>
          </cell>
        </row>
        <row r="4">
          <cell r="F4" t="str">
            <v>Печенье Доброе</v>
          </cell>
        </row>
        <row r="5">
          <cell r="F5" t="str">
            <v>Вафли Радость</v>
          </cell>
        </row>
        <row r="6">
          <cell r="F6" t="str">
            <v>Вафли Грусть</v>
          </cell>
        </row>
        <row r="7">
          <cell r="F7" t="str">
            <v>СТ Мишка с шишками</v>
          </cell>
        </row>
        <row r="8">
          <cell r="F8" t="str">
            <v>Вафли Смех</v>
          </cell>
        </row>
        <row r="9">
          <cell r="F9" t="str">
            <v>Голланские</v>
          </cell>
        </row>
        <row r="10">
          <cell r="F10" t="str">
            <v>СТ Полярный</v>
          </cell>
        </row>
        <row r="11">
          <cell r="F11" t="str">
            <v>СТ Балтийский</v>
          </cell>
        </row>
      </sheetData>
      <sheetData sheetId="3">
        <row r="1">
          <cell r="A1" t="str">
            <v>ФИО менеджера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аниил Борисов" refreshedDate="44529.327837731478" createdVersion="6" refreshedVersion="6" minRefreshableVersion="3" recordCount="130" xr:uid="{00000000-000A-0000-FFFF-FFFF0B000000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Сумма сделки" numFmtId="0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d v="2017-01-10T00:00:00"/>
    <x v="0"/>
    <s v="ООО Четвертый"/>
    <x v="0"/>
    <n v="120"/>
    <n v="45"/>
    <x v="0"/>
    <d v="2017-01-16T00:00:00"/>
    <n v="20"/>
    <n v="900"/>
    <n v="4500"/>
  </r>
  <r>
    <d v="2017-01-11T00:00:00"/>
    <x v="0"/>
    <s v="ООО Четвертый"/>
    <x v="1"/>
    <n v="110"/>
    <n v="32"/>
    <x v="1"/>
    <m/>
    <m/>
    <n v="0"/>
    <n v="3520"/>
  </r>
  <r>
    <d v="2017-01-12T00:00:00"/>
    <x v="1"/>
    <s v="ООО Второй"/>
    <x v="2"/>
    <n v="110"/>
    <n v="136"/>
    <x v="2"/>
    <m/>
    <m/>
    <n v="0"/>
    <n v="14960"/>
  </r>
  <r>
    <d v="2017-01-17T00:00:00"/>
    <x v="2"/>
    <s v="ООО Первый"/>
    <x v="3"/>
    <n v="70"/>
    <n v="25"/>
    <x v="3"/>
    <m/>
    <m/>
    <n v="0"/>
    <n v="1750"/>
  </r>
  <r>
    <d v="2017-01-19T00:00:00"/>
    <x v="0"/>
    <s v="ООО Первый"/>
    <x v="3"/>
    <n v="78"/>
    <n v="25"/>
    <x v="4"/>
    <m/>
    <m/>
    <n v="0"/>
    <n v="1950"/>
  </r>
  <r>
    <d v="2017-01-24T00:00:00"/>
    <x v="3"/>
    <s v="ООО Четвертый"/>
    <x v="2"/>
    <n v="120"/>
    <n v="136"/>
    <x v="5"/>
    <d v="2017-01-30T00:00:00"/>
    <n v="80"/>
    <n v="10880"/>
    <n v="5440"/>
  </r>
  <r>
    <d v="2017-01-24T00:00:00"/>
    <x v="1"/>
    <s v="ООО Второй"/>
    <x v="4"/>
    <n v="230"/>
    <n v="65"/>
    <x v="6"/>
    <m/>
    <m/>
    <n v="0"/>
    <n v="14950"/>
  </r>
  <r>
    <d v="2017-01-25T00:00:00"/>
    <x v="3"/>
    <s v="ООО Первый"/>
    <x v="1"/>
    <n v="100"/>
    <n v="32"/>
    <x v="7"/>
    <m/>
    <m/>
    <n v="0"/>
    <n v="3200"/>
  </r>
  <r>
    <d v="2017-01-31T00:00:00"/>
    <x v="2"/>
    <s v="ООО Четвертый"/>
    <x v="5"/>
    <n v="129"/>
    <n v="54"/>
    <x v="8"/>
    <m/>
    <m/>
    <n v="0"/>
    <n v="6966"/>
  </r>
  <r>
    <d v="2017-02-02T00:00:00"/>
    <x v="4"/>
    <s v="ООО Четвертый"/>
    <x v="6"/>
    <n v="300"/>
    <n v="87"/>
    <x v="9"/>
    <m/>
    <m/>
    <n v="0"/>
    <n v="26100"/>
  </r>
  <r>
    <d v="2017-02-03T00:00:00"/>
    <x v="3"/>
    <s v="ООО Второй"/>
    <x v="7"/>
    <n v="500"/>
    <n v="110"/>
    <x v="10"/>
    <m/>
    <m/>
    <n v="0"/>
    <n v="55000"/>
  </r>
  <r>
    <d v="2017-02-03T00:00:00"/>
    <x v="4"/>
    <s v="ООО Первый"/>
    <x v="2"/>
    <n v="110"/>
    <n v="136"/>
    <x v="2"/>
    <d v="2017-02-20T00:00:00"/>
    <n v="50"/>
    <n v="6800"/>
    <n v="8160"/>
  </r>
  <r>
    <d v="2017-02-03T00:00:00"/>
    <x v="2"/>
    <s v="ООО Первый"/>
    <x v="3"/>
    <n v="80"/>
    <n v="25"/>
    <x v="11"/>
    <m/>
    <m/>
    <n v="0"/>
    <n v="2000"/>
  </r>
  <r>
    <d v="2017-02-08T00:00:00"/>
    <x v="0"/>
    <s v="ООО Четвертый"/>
    <x v="1"/>
    <n v="150"/>
    <n v="32"/>
    <x v="12"/>
    <d v="2017-02-16T00:00:00"/>
    <n v="50"/>
    <n v="1600"/>
    <n v="3200"/>
  </r>
  <r>
    <d v="2017-02-09T00:00:00"/>
    <x v="1"/>
    <s v="ООО Второй"/>
    <x v="5"/>
    <n v="90"/>
    <n v="54"/>
    <x v="13"/>
    <m/>
    <m/>
    <n v="0"/>
    <n v="4860"/>
  </r>
  <r>
    <d v="2017-02-17T00:00:00"/>
    <x v="0"/>
    <s v="ООО Четвертый"/>
    <x v="6"/>
    <n v="310"/>
    <n v="87"/>
    <x v="14"/>
    <m/>
    <m/>
    <n v="0"/>
    <n v="26970"/>
  </r>
  <r>
    <d v="2017-02-17T00:00:00"/>
    <x v="0"/>
    <s v="ООО Четвертый"/>
    <x v="1"/>
    <n v="100"/>
    <n v="32"/>
    <x v="7"/>
    <d v="2017-03-01T00:00:00"/>
    <n v="10"/>
    <n v="320"/>
    <n v="2880"/>
  </r>
  <r>
    <d v="2017-02-20T00:00:00"/>
    <x v="1"/>
    <s v="ООО Четвертый"/>
    <x v="7"/>
    <n v="120"/>
    <n v="110"/>
    <x v="15"/>
    <m/>
    <m/>
    <n v="0"/>
    <n v="13200"/>
  </r>
  <r>
    <d v="2017-02-21T00:00:00"/>
    <x v="2"/>
    <s v="ООО Второй"/>
    <x v="2"/>
    <n v="130"/>
    <n v="136"/>
    <x v="16"/>
    <m/>
    <m/>
    <n v="0"/>
    <n v="17680"/>
  </r>
  <r>
    <d v="2017-02-21T00:00:00"/>
    <x v="0"/>
    <s v="ООО Первый"/>
    <x v="3"/>
    <n v="78"/>
    <n v="25"/>
    <x v="4"/>
    <m/>
    <m/>
    <n v="0"/>
    <n v="1950"/>
  </r>
  <r>
    <d v="2017-03-13T00:00:00"/>
    <x v="3"/>
    <s v="ООО Первый"/>
    <x v="1"/>
    <n v="89"/>
    <n v="32"/>
    <x v="17"/>
    <m/>
    <m/>
    <n v="0"/>
    <n v="2848"/>
  </r>
  <r>
    <d v="2017-03-13T00:00:00"/>
    <x v="1"/>
    <s v="ООО Четвертый"/>
    <x v="5"/>
    <n v="140"/>
    <n v="54"/>
    <x v="18"/>
    <m/>
    <m/>
    <n v="0"/>
    <n v="7560"/>
  </r>
  <r>
    <d v="2017-03-14T00:00:00"/>
    <x v="2"/>
    <s v="ООО Второй"/>
    <x v="6"/>
    <n v="160"/>
    <n v="87"/>
    <x v="19"/>
    <d v="2017-03-29T00:00:00"/>
    <n v="60"/>
    <n v="5220"/>
    <n v="8700"/>
  </r>
  <r>
    <d v="2017-03-15T00:00:00"/>
    <x v="4"/>
    <s v="ООО Четвертый"/>
    <x v="7"/>
    <n v="160"/>
    <n v="110"/>
    <x v="20"/>
    <d v="2017-03-30T00:00:00"/>
    <n v="40"/>
    <n v="4400"/>
    <n v="13200"/>
  </r>
  <r>
    <d v="2017-03-16T00:00:00"/>
    <x v="3"/>
    <s v="ООО Четвертый"/>
    <x v="0"/>
    <n v="56"/>
    <n v="45"/>
    <x v="21"/>
    <m/>
    <m/>
    <n v="0"/>
    <n v="2520"/>
  </r>
  <r>
    <d v="2017-03-17T00:00:00"/>
    <x v="4"/>
    <s v="ООО Второй"/>
    <x v="0"/>
    <n v="120"/>
    <n v="45"/>
    <x v="0"/>
    <m/>
    <m/>
    <n v="0"/>
    <n v="5400"/>
  </r>
  <r>
    <d v="2017-03-17T00:00:00"/>
    <x v="2"/>
    <s v="ООО Первый"/>
    <x v="1"/>
    <n v="80"/>
    <n v="32"/>
    <x v="22"/>
    <d v="2017-03-20T00:00:00"/>
    <n v="10"/>
    <n v="320"/>
    <n v="2240"/>
  </r>
  <r>
    <d v="2017-03-17T00:00:00"/>
    <x v="0"/>
    <s v="ООО Первый"/>
    <x v="1"/>
    <n v="70"/>
    <n v="32"/>
    <x v="23"/>
    <m/>
    <m/>
    <n v="0"/>
    <n v="2240"/>
  </r>
  <r>
    <d v="2017-03-18T00:00:00"/>
    <x v="0"/>
    <s v="ООО Четвертый"/>
    <x v="1"/>
    <n v="60"/>
    <n v="32"/>
    <x v="24"/>
    <m/>
    <m/>
    <n v="0"/>
    <n v="1920"/>
  </r>
  <r>
    <d v="2017-03-20T00:00:00"/>
    <x v="0"/>
    <s v="ООО Второй"/>
    <x v="5"/>
    <n v="150"/>
    <n v="54"/>
    <x v="25"/>
    <d v="2017-04-01T00:00:00"/>
    <n v="50"/>
    <n v="2700"/>
    <n v="5400"/>
  </r>
  <r>
    <d v="2017-03-20T00:00:00"/>
    <x v="1"/>
    <s v="ООО Второй"/>
    <x v="6"/>
    <n v="166"/>
    <n v="87"/>
    <x v="26"/>
    <m/>
    <m/>
    <n v="0"/>
    <n v="14442"/>
  </r>
  <r>
    <d v="2017-03-21T00:00:00"/>
    <x v="3"/>
    <s v="ООО Четвертый"/>
    <x v="6"/>
    <n v="120"/>
    <n v="87"/>
    <x v="27"/>
    <m/>
    <m/>
    <n v="0"/>
    <n v="10440"/>
  </r>
  <r>
    <d v="2017-03-23T00:00:00"/>
    <x v="0"/>
    <s v="ООО Второй"/>
    <x v="7"/>
    <n v="190"/>
    <n v="110"/>
    <x v="28"/>
    <m/>
    <m/>
    <n v="0"/>
    <n v="20900"/>
  </r>
  <r>
    <d v="2017-03-24T00:00:00"/>
    <x v="1"/>
    <s v="ООО Четвертый"/>
    <x v="7"/>
    <n v="210"/>
    <n v="110"/>
    <x v="29"/>
    <d v="2017-04-02T00:00:00"/>
    <n v="30"/>
    <n v="3300"/>
    <n v="19800"/>
  </r>
  <r>
    <d v="2017-03-27T00:00:00"/>
    <x v="2"/>
    <s v="ООО Четвертый"/>
    <x v="3"/>
    <n v="160"/>
    <n v="25"/>
    <x v="30"/>
    <m/>
    <m/>
    <n v="0"/>
    <n v="4000"/>
  </r>
  <r>
    <d v="2017-04-13T00:00:00"/>
    <x v="4"/>
    <s v="ООО Четвертый"/>
    <x v="6"/>
    <n v="120"/>
    <n v="87"/>
    <x v="27"/>
    <m/>
    <m/>
    <n v="0"/>
    <n v="10440"/>
  </r>
  <r>
    <d v="2017-04-14T00:00:00"/>
    <x v="2"/>
    <s v="ООО Второй"/>
    <x v="3"/>
    <n v="135"/>
    <n v="25"/>
    <x v="31"/>
    <d v="2017-04-23T00:00:00"/>
    <n v="48"/>
    <n v="1200"/>
    <n v="2175"/>
  </r>
  <r>
    <d v="2017-04-14T00:00:00"/>
    <x v="0"/>
    <s v="ООО Первый"/>
    <x v="3"/>
    <n v="80"/>
    <n v="25"/>
    <x v="11"/>
    <m/>
    <m/>
    <n v="0"/>
    <n v="2000"/>
  </r>
  <r>
    <d v="2017-04-18T00:00:00"/>
    <x v="3"/>
    <s v="ООО Первый"/>
    <x v="7"/>
    <n v="80"/>
    <n v="110"/>
    <x v="32"/>
    <d v="2017-04-22T00:00:00"/>
    <n v="20"/>
    <n v="2200"/>
    <n v="6600"/>
  </r>
  <r>
    <d v="2017-04-17T00:00:00"/>
    <x v="0"/>
    <s v="ООО Четвертый"/>
    <x v="1"/>
    <n v="150"/>
    <n v="32"/>
    <x v="12"/>
    <m/>
    <m/>
    <n v="0"/>
    <n v="4800"/>
  </r>
  <r>
    <d v="2017-04-17T00:00:00"/>
    <x v="1"/>
    <s v="ООО Второй"/>
    <x v="0"/>
    <n v="213"/>
    <n v="45"/>
    <x v="33"/>
    <m/>
    <m/>
    <n v="0"/>
    <n v="9585"/>
  </r>
  <r>
    <d v="2017-04-17T00:00:00"/>
    <x v="3"/>
    <s v="ООО Второй"/>
    <x v="4"/>
    <n v="210"/>
    <n v="65"/>
    <x v="34"/>
    <d v="2017-04-25T00:00:00"/>
    <n v="40"/>
    <n v="2600"/>
    <n v="11050"/>
  </r>
  <r>
    <d v="2017-04-18T00:00:00"/>
    <x v="3"/>
    <s v="ООО Второй"/>
    <x v="7"/>
    <n v="120"/>
    <n v="110"/>
    <x v="15"/>
    <m/>
    <m/>
    <n v="0"/>
    <n v="13200"/>
  </r>
  <r>
    <d v="2017-04-19T00:00:00"/>
    <x v="0"/>
    <s v="ООО Первый"/>
    <x v="4"/>
    <n v="100"/>
    <n v="65"/>
    <x v="35"/>
    <m/>
    <m/>
    <n v="0"/>
    <n v="6500"/>
  </r>
  <r>
    <d v="2017-04-20T00:00:00"/>
    <x v="0"/>
    <s v="ООО Четвертый"/>
    <x v="7"/>
    <n v="90"/>
    <n v="110"/>
    <x v="36"/>
    <m/>
    <m/>
    <n v="0"/>
    <n v="9900"/>
  </r>
  <r>
    <d v="2017-04-21T00:00:00"/>
    <x v="2"/>
    <s v="ООО Второй"/>
    <x v="0"/>
    <n v="110"/>
    <n v="45"/>
    <x v="37"/>
    <m/>
    <m/>
    <n v="0"/>
    <n v="4950"/>
  </r>
  <r>
    <d v="2017-04-20T00:00:00"/>
    <x v="0"/>
    <s v="ООО Четвертый"/>
    <x v="7"/>
    <n v="100"/>
    <n v="110"/>
    <x v="38"/>
    <d v="2017-04-30T00:00:00"/>
    <n v="60"/>
    <n v="6600"/>
    <n v="4400"/>
  </r>
  <r>
    <d v="2017-04-21T00:00:00"/>
    <x v="4"/>
    <s v="ООО Второй"/>
    <x v="4"/>
    <n v="310"/>
    <n v="65"/>
    <x v="39"/>
    <m/>
    <m/>
    <n v="0"/>
    <n v="20150"/>
  </r>
  <r>
    <d v="2017-04-22T00:00:00"/>
    <x v="2"/>
    <s v="ООО Четвертый"/>
    <x v="1"/>
    <n v="231"/>
    <n v="32"/>
    <x v="40"/>
    <m/>
    <m/>
    <n v="0"/>
    <n v="7392"/>
  </r>
  <r>
    <d v="2017-04-24T00:00:00"/>
    <x v="0"/>
    <s v="ООО Второй"/>
    <x v="1"/>
    <n v="80"/>
    <n v="32"/>
    <x v="22"/>
    <m/>
    <m/>
    <n v="0"/>
    <n v="2560"/>
  </r>
  <r>
    <d v="2017-04-24T00:00:00"/>
    <x v="4"/>
    <s v="ООО Первый"/>
    <x v="1"/>
    <n v="60"/>
    <n v="32"/>
    <x v="24"/>
    <m/>
    <m/>
    <n v="0"/>
    <n v="1920"/>
  </r>
  <r>
    <d v="2017-05-17T00:00:00"/>
    <x v="2"/>
    <s v="ООО Первый"/>
    <x v="1"/>
    <n v="130"/>
    <n v="32"/>
    <x v="41"/>
    <d v="2017-05-20T00:00:00"/>
    <n v="30"/>
    <n v="960"/>
    <n v="3200"/>
  </r>
  <r>
    <d v="2017-05-25T00:00:00"/>
    <x v="2"/>
    <s v="ООО Первый"/>
    <x v="3"/>
    <n v="56"/>
    <n v="25"/>
    <x v="42"/>
    <m/>
    <m/>
    <n v="0"/>
    <n v="1400"/>
  </r>
  <r>
    <d v="2017-05-25T00:00:00"/>
    <x v="4"/>
    <s v="ООО Четвертый"/>
    <x v="4"/>
    <n v="120"/>
    <n v="65"/>
    <x v="43"/>
    <d v="2017-06-01T00:00:00"/>
    <n v="34"/>
    <n v="2210"/>
    <n v="5590"/>
  </r>
  <r>
    <d v="2017-05-26T00:00:00"/>
    <x v="4"/>
    <s v="ООО Четвертый"/>
    <x v="1"/>
    <n v="100"/>
    <n v="32"/>
    <x v="7"/>
    <m/>
    <m/>
    <n v="0"/>
    <n v="3200"/>
  </r>
  <r>
    <d v="2017-05-26T00:00:00"/>
    <x v="2"/>
    <s v="ООО Второй"/>
    <x v="3"/>
    <n v="60"/>
    <n v="25"/>
    <x v="44"/>
    <m/>
    <m/>
    <n v="0"/>
    <n v="1500"/>
  </r>
  <r>
    <d v="2017-05-27T00:00:00"/>
    <x v="2"/>
    <s v="ООО Второй"/>
    <x v="1"/>
    <n v="200"/>
    <n v="32"/>
    <x v="45"/>
    <m/>
    <m/>
    <n v="0"/>
    <n v="6400"/>
  </r>
  <r>
    <d v="2017-06-06T00:00:00"/>
    <x v="1"/>
    <s v="ООО Второй"/>
    <x v="6"/>
    <n v="210"/>
    <n v="87"/>
    <x v="46"/>
    <d v="2017-06-18T00:00:00"/>
    <n v="50"/>
    <n v="4350"/>
    <n v="13920"/>
  </r>
  <r>
    <d v="2017-06-08T00:00:00"/>
    <x v="2"/>
    <s v="ООО Первый"/>
    <x v="4"/>
    <n v="120"/>
    <n v="65"/>
    <x v="43"/>
    <m/>
    <m/>
    <n v="0"/>
    <n v="7800"/>
  </r>
  <r>
    <d v="2017-06-09T00:00:00"/>
    <x v="4"/>
    <s v="ООО Первый"/>
    <x v="2"/>
    <n v="180"/>
    <n v="136"/>
    <x v="47"/>
    <d v="2017-06-28T00:00:00"/>
    <n v="80"/>
    <n v="10880"/>
    <n v="13600"/>
  </r>
  <r>
    <d v="2017-06-10T00:00:00"/>
    <x v="4"/>
    <s v="ООО Четвертый"/>
    <x v="7"/>
    <n v="12"/>
    <n v="110"/>
    <x v="48"/>
    <m/>
    <m/>
    <n v="0"/>
    <n v="1320"/>
  </r>
  <r>
    <d v="2017-06-13T00:00:00"/>
    <x v="0"/>
    <s v="ООО Второй"/>
    <x v="6"/>
    <n v="160"/>
    <n v="87"/>
    <x v="19"/>
    <m/>
    <m/>
    <n v="0"/>
    <n v="13920"/>
  </r>
  <r>
    <d v="2017-06-12T00:00:00"/>
    <x v="1"/>
    <s v="ООО Второй"/>
    <x v="7"/>
    <n v="41"/>
    <n v="110"/>
    <x v="49"/>
    <m/>
    <m/>
    <n v="0"/>
    <n v="4510"/>
  </r>
  <r>
    <d v="2017-06-13T00:00:00"/>
    <x v="0"/>
    <s v="ООО Второй"/>
    <x v="2"/>
    <n v="20"/>
    <n v="136"/>
    <x v="50"/>
    <m/>
    <m/>
    <n v="0"/>
    <n v="2720"/>
  </r>
  <r>
    <d v="2017-06-15T00:00:00"/>
    <x v="1"/>
    <s v="ООО Первый"/>
    <x v="3"/>
    <n v="100"/>
    <n v="25"/>
    <x v="51"/>
    <d v="2017-07-01T00:00:00"/>
    <n v="12"/>
    <n v="300"/>
    <n v="2200"/>
  </r>
  <r>
    <d v="2017-06-15T00:00:00"/>
    <x v="4"/>
    <s v="ООО Первый"/>
    <x v="1"/>
    <n v="210"/>
    <n v="32"/>
    <x v="52"/>
    <d v="2017-06-26T00:00:00"/>
    <n v="80"/>
    <n v="2560"/>
    <n v="4160"/>
  </r>
  <r>
    <d v="2017-07-15T00:00:00"/>
    <x v="2"/>
    <s v="ООО Первый"/>
    <x v="1"/>
    <n v="100"/>
    <n v="32"/>
    <x v="7"/>
    <m/>
    <m/>
    <n v="0"/>
    <n v="3200"/>
  </r>
  <r>
    <d v="2017-07-16T00:00:00"/>
    <x v="4"/>
    <s v="ООО Четвертый"/>
    <x v="5"/>
    <n v="40"/>
    <n v="54"/>
    <x v="53"/>
    <m/>
    <m/>
    <n v="0"/>
    <n v="2160"/>
  </r>
  <r>
    <d v="2017-07-17T00:00:00"/>
    <x v="2"/>
    <s v="ООО Второй"/>
    <x v="6"/>
    <n v="60"/>
    <n v="87"/>
    <x v="54"/>
    <m/>
    <m/>
    <n v="0"/>
    <n v="5220"/>
  </r>
  <r>
    <d v="2017-07-18T00:00:00"/>
    <x v="0"/>
    <s v="ООО Второй"/>
    <x v="7"/>
    <n v="90"/>
    <n v="110"/>
    <x v="36"/>
    <d v="2017-07-20T00:00:00"/>
    <n v="10"/>
    <n v="1100"/>
    <n v="8800"/>
  </r>
  <r>
    <d v="2017-07-19T00:00:00"/>
    <x v="1"/>
    <s v="ООО Второй"/>
    <x v="2"/>
    <n v="100"/>
    <n v="136"/>
    <x v="55"/>
    <m/>
    <m/>
    <n v="0"/>
    <n v="13600"/>
  </r>
  <r>
    <d v="2017-07-20T00:00:00"/>
    <x v="0"/>
    <s v="ООО Первый"/>
    <x v="0"/>
    <n v="80"/>
    <n v="45"/>
    <x v="56"/>
    <m/>
    <m/>
    <n v="0"/>
    <n v="3600"/>
  </r>
  <r>
    <d v="2017-07-21T00:00:00"/>
    <x v="1"/>
    <s v="ООО Первый"/>
    <x v="3"/>
    <n v="90"/>
    <n v="25"/>
    <x v="57"/>
    <m/>
    <m/>
    <n v="0"/>
    <n v="2250"/>
  </r>
  <r>
    <d v="2017-07-22T00:00:00"/>
    <x v="4"/>
    <s v="ООО Первый"/>
    <x v="1"/>
    <n v="56"/>
    <n v="32"/>
    <x v="58"/>
    <m/>
    <m/>
    <n v="0"/>
    <n v="1792"/>
  </r>
  <r>
    <d v="2017-07-23T00:00:00"/>
    <x v="2"/>
    <s v="ООО Четвертый"/>
    <x v="0"/>
    <n v="120"/>
    <n v="45"/>
    <x v="0"/>
    <d v="2017-07-27T00:00:00"/>
    <n v="40"/>
    <n v="1800"/>
    <n v="3600"/>
  </r>
  <r>
    <d v="2017-07-24T00:00:00"/>
    <x v="4"/>
    <s v="ООО Второй"/>
    <x v="5"/>
    <n v="80"/>
    <n v="54"/>
    <x v="59"/>
    <m/>
    <m/>
    <n v="0"/>
    <n v="4320"/>
  </r>
  <r>
    <d v="2017-07-24T00:00:00"/>
    <x v="4"/>
    <s v="ООО Второй"/>
    <x v="5"/>
    <n v="80"/>
    <n v="54"/>
    <x v="59"/>
    <m/>
    <m/>
    <n v="0"/>
    <n v="4320"/>
  </r>
  <r>
    <d v="2017-07-25T00:00:00"/>
    <x v="2"/>
    <s v="ООО Второй"/>
    <x v="4"/>
    <n v="40"/>
    <n v="65"/>
    <x v="60"/>
    <m/>
    <m/>
    <n v="0"/>
    <n v="2600"/>
  </r>
  <r>
    <d v="2017-07-25T00:00:00"/>
    <x v="2"/>
    <s v="ООО Второй"/>
    <x v="4"/>
    <n v="40"/>
    <n v="65"/>
    <x v="60"/>
    <m/>
    <m/>
    <n v="0"/>
    <n v="2600"/>
  </r>
  <r>
    <d v="2017-07-26T00:00:00"/>
    <x v="0"/>
    <s v="ООО Второй"/>
    <x v="6"/>
    <n v="70"/>
    <n v="87"/>
    <x v="61"/>
    <d v="2017-08-01T00:00:00"/>
    <n v="10"/>
    <n v="870"/>
    <n v="5220"/>
  </r>
  <r>
    <d v="2017-07-26T00:00:00"/>
    <x v="0"/>
    <s v="ООО Второй"/>
    <x v="6"/>
    <n v="70"/>
    <n v="87"/>
    <x v="61"/>
    <m/>
    <m/>
    <n v="0"/>
    <n v="6090"/>
  </r>
  <r>
    <d v="2017-07-27T00:00:00"/>
    <x v="1"/>
    <s v="ООО Первый"/>
    <x v="7"/>
    <n v="170"/>
    <n v="110"/>
    <x v="62"/>
    <d v="2014-07-30T00:00:00"/>
    <n v="40"/>
    <n v="4400"/>
    <n v="14300"/>
  </r>
  <r>
    <d v="2017-07-27T00:00:00"/>
    <x v="1"/>
    <s v="ООО Первый"/>
    <x v="7"/>
    <n v="170"/>
    <n v="110"/>
    <x v="62"/>
    <m/>
    <m/>
    <n v="0"/>
    <n v="18700"/>
  </r>
  <r>
    <d v="2017-07-28T00:00:00"/>
    <x v="0"/>
    <s v="ООО Первый"/>
    <x v="2"/>
    <n v="49"/>
    <n v="136"/>
    <x v="63"/>
    <m/>
    <m/>
    <n v="0"/>
    <n v="6664"/>
  </r>
  <r>
    <d v="2017-07-29T00:00:00"/>
    <x v="3"/>
    <s v="ООО Первый"/>
    <x v="3"/>
    <n v="120"/>
    <n v="25"/>
    <x v="64"/>
    <m/>
    <m/>
    <n v="0"/>
    <n v="3000"/>
  </r>
  <r>
    <d v="2017-08-09T00:00:00"/>
    <x v="2"/>
    <s v="ООО Четвертый"/>
    <x v="1"/>
    <n v="100"/>
    <n v="32"/>
    <x v="7"/>
    <m/>
    <m/>
    <n v="0"/>
    <n v="3200"/>
  </r>
  <r>
    <d v="2017-08-10T00:00:00"/>
    <x v="4"/>
    <s v="ООО Второй"/>
    <x v="0"/>
    <n v="50"/>
    <n v="45"/>
    <x v="57"/>
    <d v="2017-08-12T00:00:00"/>
    <n v="10"/>
    <n v="450"/>
    <n v="1800"/>
  </r>
  <r>
    <d v="2017-08-11T00:00:00"/>
    <x v="2"/>
    <s v="ООО Первый"/>
    <x v="5"/>
    <n v="100"/>
    <n v="54"/>
    <x v="0"/>
    <m/>
    <m/>
    <n v="0"/>
    <n v="5400"/>
  </r>
  <r>
    <d v="2017-08-12T00:00:00"/>
    <x v="0"/>
    <s v="ООО Первый"/>
    <x v="4"/>
    <n v="180"/>
    <n v="65"/>
    <x v="65"/>
    <m/>
    <m/>
    <n v="0"/>
    <n v="11700"/>
  </r>
  <r>
    <d v="2017-08-13T00:00:00"/>
    <x v="1"/>
    <s v="ООО Четвертый"/>
    <x v="6"/>
    <n v="170"/>
    <n v="87"/>
    <x v="66"/>
    <m/>
    <m/>
    <n v="0"/>
    <n v="14790"/>
  </r>
  <r>
    <d v="2017-08-14T00:00:00"/>
    <x v="0"/>
    <s v="ООО Второй"/>
    <x v="7"/>
    <n v="80"/>
    <n v="110"/>
    <x v="32"/>
    <m/>
    <m/>
    <n v="0"/>
    <n v="8800"/>
  </r>
  <r>
    <d v="2017-08-14T00:00:00"/>
    <x v="0"/>
    <s v="ООО Второй"/>
    <x v="7"/>
    <n v="80"/>
    <n v="110"/>
    <x v="32"/>
    <d v="2017-08-20T00:00:00"/>
    <n v="20"/>
    <n v="2200"/>
    <n v="6600"/>
  </r>
  <r>
    <d v="2017-08-15T00:00:00"/>
    <x v="3"/>
    <s v="ООО Второй"/>
    <x v="2"/>
    <n v="60"/>
    <n v="136"/>
    <x v="67"/>
    <m/>
    <m/>
    <n v="0"/>
    <n v="8160"/>
  </r>
  <r>
    <d v="2017-08-15T00:00:00"/>
    <x v="3"/>
    <s v="ООО Второй"/>
    <x v="7"/>
    <n v="60"/>
    <n v="110"/>
    <x v="68"/>
    <m/>
    <m/>
    <n v="0"/>
    <n v="6600"/>
  </r>
  <r>
    <d v="2017-08-16T00:00:00"/>
    <x v="2"/>
    <s v="ООО Второй"/>
    <x v="3"/>
    <n v="130"/>
    <n v="25"/>
    <x v="69"/>
    <d v="2017-08-20T00:00:00"/>
    <n v="40"/>
    <n v="1000"/>
    <n v="2250"/>
  </r>
  <r>
    <d v="2017-08-16T00:00:00"/>
    <x v="2"/>
    <s v="ООО Второй"/>
    <x v="1"/>
    <n v="130"/>
    <n v="32"/>
    <x v="41"/>
    <m/>
    <m/>
    <n v="0"/>
    <n v="4160"/>
  </r>
  <r>
    <d v="2017-08-17T00:00:00"/>
    <x v="0"/>
    <s v="ООО Четвертый"/>
    <x v="1"/>
    <n v="56"/>
    <n v="32"/>
    <x v="58"/>
    <m/>
    <m/>
    <n v="0"/>
    <n v="1792"/>
  </r>
  <r>
    <d v="2017-08-17T00:00:00"/>
    <x v="3"/>
    <s v="ООО Четвертый"/>
    <x v="6"/>
    <n v="56"/>
    <n v="87"/>
    <x v="70"/>
    <m/>
    <m/>
    <n v="0"/>
    <n v="4872"/>
  </r>
  <r>
    <d v="2017-08-18T00:00:00"/>
    <x v="2"/>
    <s v="ООО Четвертый"/>
    <x v="0"/>
    <n v="135"/>
    <n v="45"/>
    <x v="71"/>
    <d v="2017-08-22T00:00:00"/>
    <n v="34"/>
    <n v="1530"/>
    <n v="4545"/>
  </r>
  <r>
    <d v="2017-08-18T00:00:00"/>
    <x v="4"/>
    <s v="ООО Четвертый"/>
    <x v="0"/>
    <n v="135"/>
    <n v="45"/>
    <x v="71"/>
    <m/>
    <m/>
    <n v="0"/>
    <n v="6075"/>
  </r>
  <r>
    <d v="2017-08-19T00:00:00"/>
    <x v="2"/>
    <s v="ООО Второй"/>
    <x v="5"/>
    <n v="80"/>
    <n v="54"/>
    <x v="59"/>
    <m/>
    <m/>
    <n v="0"/>
    <n v="4320"/>
  </r>
  <r>
    <d v="2017-08-19T00:00:00"/>
    <x v="0"/>
    <s v="ООО Второй"/>
    <x v="2"/>
    <n v="80"/>
    <n v="136"/>
    <x v="72"/>
    <m/>
    <m/>
    <n v="0"/>
    <n v="10880"/>
  </r>
  <r>
    <d v="2017-08-20T00:00:00"/>
    <x v="1"/>
    <s v="ООО Первый"/>
    <x v="4"/>
    <n v="80"/>
    <n v="65"/>
    <x v="73"/>
    <m/>
    <m/>
    <n v="0"/>
    <n v="5200"/>
  </r>
  <r>
    <d v="2017-08-20T00:00:00"/>
    <x v="1"/>
    <s v="ООО Первый"/>
    <x v="1"/>
    <n v="80"/>
    <n v="32"/>
    <x v="22"/>
    <m/>
    <m/>
    <n v="0"/>
    <n v="2560"/>
  </r>
  <r>
    <d v="2017-08-21T00:00:00"/>
    <x v="0"/>
    <s v="ООО Первый"/>
    <x v="6"/>
    <n v="150"/>
    <n v="87"/>
    <x v="74"/>
    <m/>
    <m/>
    <n v="0"/>
    <n v="13050"/>
  </r>
  <r>
    <d v="2017-08-21T00:00:00"/>
    <x v="0"/>
    <s v="ООО Первый"/>
    <x v="7"/>
    <n v="150"/>
    <n v="110"/>
    <x v="75"/>
    <d v="2017-08-25T00:00:00"/>
    <n v="45"/>
    <n v="4950"/>
    <n v="11550"/>
  </r>
  <r>
    <d v="2017-08-22T00:00:00"/>
    <x v="3"/>
    <s v="ООО Четвертый"/>
    <x v="7"/>
    <n v="135"/>
    <n v="110"/>
    <x v="76"/>
    <d v="2017-08-24T00:00:00"/>
    <n v="20"/>
    <n v="2200"/>
    <n v="12650"/>
  </r>
  <r>
    <d v="2017-08-22T00:00:00"/>
    <x v="3"/>
    <s v="ООО Четвертый"/>
    <x v="3"/>
    <n v="135"/>
    <n v="25"/>
    <x v="31"/>
    <m/>
    <m/>
    <n v="0"/>
    <n v="3375"/>
  </r>
  <r>
    <d v="2017-08-23T00:00:00"/>
    <x v="2"/>
    <s v="ООО Второй"/>
    <x v="2"/>
    <n v="80"/>
    <n v="136"/>
    <x v="72"/>
    <m/>
    <m/>
    <n v="0"/>
    <n v="10880"/>
  </r>
  <r>
    <d v="2017-08-23T00:00:00"/>
    <x v="3"/>
    <s v="ООО Второй"/>
    <x v="7"/>
    <n v="80"/>
    <n v="110"/>
    <x v="32"/>
    <d v="2017-08-25T00:00:00"/>
    <n v="20"/>
    <n v="2200"/>
    <n v="6600"/>
  </r>
  <r>
    <d v="2018-09-03T00:00:00"/>
    <x v="4"/>
    <s v="ООО Первый"/>
    <x v="3"/>
    <n v="80"/>
    <n v="25"/>
    <x v="11"/>
    <m/>
    <m/>
    <n v="0"/>
    <n v="2000"/>
  </r>
  <r>
    <d v="2018-09-03T00:00:00"/>
    <x v="4"/>
    <s v="ООО Первый"/>
    <x v="4"/>
    <n v="80"/>
    <n v="65"/>
    <x v="73"/>
    <m/>
    <m/>
    <n v="0"/>
    <n v="5200"/>
  </r>
  <r>
    <d v="2018-09-04T00:00:00"/>
    <x v="0"/>
    <s v="ООО Второй"/>
    <x v="7"/>
    <n v="90"/>
    <n v="110"/>
    <x v="36"/>
    <m/>
    <m/>
    <n v="0"/>
    <n v="9900"/>
  </r>
  <r>
    <d v="2018-09-04T00:00:00"/>
    <x v="0"/>
    <s v="ООО Второй"/>
    <x v="2"/>
    <n v="80"/>
    <n v="136"/>
    <x v="72"/>
    <m/>
    <m/>
    <n v="0"/>
    <n v="10880"/>
  </r>
  <r>
    <d v="2018-09-05T00:00:00"/>
    <x v="3"/>
    <s v="ООО Второй"/>
    <x v="2"/>
    <n v="160"/>
    <n v="136"/>
    <x v="77"/>
    <d v="2017-09-08T00:00:00"/>
    <n v="30"/>
    <n v="4080"/>
    <n v="17680"/>
  </r>
  <r>
    <d v="2018-09-05T00:00:00"/>
    <x v="2"/>
    <s v="ООО Второй"/>
    <x v="5"/>
    <n v="110"/>
    <n v="54"/>
    <x v="78"/>
    <m/>
    <m/>
    <n v="0"/>
    <n v="5940"/>
  </r>
  <r>
    <d v="2018-09-06T00:00:00"/>
    <x v="2"/>
    <s v="ООО Четвертый"/>
    <x v="3"/>
    <n v="230"/>
    <n v="25"/>
    <x v="79"/>
    <m/>
    <m/>
    <n v="0"/>
    <n v="5750"/>
  </r>
  <r>
    <d v="2018-09-06T00:00:00"/>
    <x v="2"/>
    <s v="ООО Четвертый"/>
    <x v="0"/>
    <n v="230"/>
    <n v="45"/>
    <x v="80"/>
    <d v="2017-09-11T00:00:00"/>
    <n v="30"/>
    <n v="1350"/>
    <n v="9000"/>
  </r>
  <r>
    <d v="2018-09-07T00:00:00"/>
    <x v="4"/>
    <s v="ООО Четвертый"/>
    <x v="1"/>
    <n v="60"/>
    <n v="32"/>
    <x v="24"/>
    <m/>
    <m/>
    <n v="0"/>
    <n v="1920"/>
  </r>
  <r>
    <d v="2018-09-07T00:00:00"/>
    <x v="4"/>
    <s v="ООО Четвертый"/>
    <x v="2"/>
    <n v="25"/>
    <n v="136"/>
    <x v="81"/>
    <m/>
    <m/>
    <n v="0"/>
    <n v="3400"/>
  </r>
  <r>
    <d v="2018-09-10T00:00:00"/>
    <x v="2"/>
    <s v="ООО Второй"/>
    <x v="0"/>
    <n v="170"/>
    <n v="45"/>
    <x v="82"/>
    <m/>
    <m/>
    <n v="0"/>
    <n v="7650"/>
  </r>
  <r>
    <d v="2018-09-10T00:00:00"/>
    <x v="2"/>
    <s v="ООО Второй"/>
    <x v="3"/>
    <n v="170"/>
    <n v="25"/>
    <x v="83"/>
    <m/>
    <m/>
    <n v="0"/>
    <n v="4250"/>
  </r>
  <r>
    <d v="2018-09-11T00:00:00"/>
    <x v="2"/>
    <s v="ООО Первый"/>
    <x v="5"/>
    <n v="56"/>
    <n v="54"/>
    <x v="84"/>
    <m/>
    <m/>
    <n v="0"/>
    <n v="3024"/>
  </r>
  <r>
    <d v="2018-09-11T00:00:00"/>
    <x v="0"/>
    <s v="ООО Первый"/>
    <x v="5"/>
    <n v="56"/>
    <n v="54"/>
    <x v="84"/>
    <d v="2017-09-15T00:00:00"/>
    <n v="21"/>
    <n v="1134"/>
    <n v="1890"/>
  </r>
  <r>
    <d v="2018-09-12T00:00:00"/>
    <x v="1"/>
    <s v="ООО Первый"/>
    <x v="4"/>
    <n v="90"/>
    <n v="65"/>
    <x v="85"/>
    <m/>
    <m/>
    <n v="0"/>
    <n v="5850"/>
  </r>
  <r>
    <d v="2018-09-12T00:00:00"/>
    <x v="1"/>
    <s v="ООО Первый"/>
    <x v="5"/>
    <n v="90"/>
    <n v="54"/>
    <x v="13"/>
    <m/>
    <m/>
    <n v="0"/>
    <n v="4860"/>
  </r>
  <r>
    <d v="2018-09-13T00:00:00"/>
    <x v="3"/>
    <s v="ООО Четвертый"/>
    <x v="6"/>
    <n v="70"/>
    <n v="87"/>
    <x v="61"/>
    <m/>
    <m/>
    <n v="0"/>
    <n v="6090"/>
  </r>
  <r>
    <d v="2018-09-13T00:00:00"/>
    <x v="0"/>
    <s v="ООО Четвертый"/>
    <x v="6"/>
    <n v="70"/>
    <n v="87"/>
    <x v="61"/>
    <m/>
    <m/>
    <n v="0"/>
    <n v="6090"/>
  </r>
  <r>
    <d v="2018-09-14T00:00:00"/>
    <x v="2"/>
    <s v="ООО Второй"/>
    <x v="7"/>
    <n v="50"/>
    <n v="110"/>
    <x v="86"/>
    <m/>
    <m/>
    <n v="0"/>
    <n v="5500"/>
  </r>
  <r>
    <d v="2018-09-14T00:00:00"/>
    <x v="3"/>
    <s v="ООО Второй"/>
    <x v="7"/>
    <n v="50"/>
    <n v="110"/>
    <x v="86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J10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1" displayName="Таблица1" ref="A1:K131" totalsRowShown="0" headerRowDxfId="27" dataDxfId="26" tableBorderDxfId="25">
  <autoFilter ref="A1:K131" xr:uid="{00000000-0009-0000-0100-000004000000}"/>
  <tableColumns count="11">
    <tableColumn id="1" xr3:uid="{00000000-0010-0000-0000-000001000000}" name="Дата" dataDxfId="24"/>
    <tableColumn id="2" xr3:uid="{00000000-0010-0000-0000-000002000000}" name="ФИО менеджера" dataDxfId="23"/>
    <tableColumn id="3" xr3:uid="{00000000-0010-0000-0000-000003000000}" name="Наименование клиента" dataDxfId="22"/>
    <tableColumn id="4" xr3:uid="{00000000-0010-0000-0000-000004000000}" name="Наименование Товара" dataDxfId="21"/>
    <tableColumn id="5" xr3:uid="{00000000-0010-0000-0000-000005000000}" name="Количество" dataDxfId="20"/>
    <tableColumn id="7" xr3:uid="{00000000-0010-0000-0000-000007000000}" name="Цена" dataDxfId="19">
      <calculatedColumnFormula>VLOOKUP(Таблица1[[#This Row],[Наименование Товара]],Товары_цена[],3,0)</calculatedColumnFormula>
    </tableColumn>
    <tableColumn id="6" xr3:uid="{00000000-0010-0000-0000-000006000000}" name="Стоимость" dataDxfId="18" dataCellStyle="Денежный">
      <calculatedColumnFormula>Таблица1[[#This Row],[Количество]]*Таблица1[[#This Row],[Цена]]</calculatedColumnFormula>
    </tableColumn>
    <tableColumn id="8" xr3:uid="{00000000-0010-0000-0000-000008000000}" name="Дата возрата по рекламации" dataDxfId="17"/>
    <tableColumn id="9" xr3:uid="{00000000-0010-0000-0000-000009000000}" name="Количество к возврату" dataDxfId="16"/>
    <tableColumn id="10" xr3:uid="{00000000-0010-0000-0000-00000A000000}" name="Стоимость возврата" dataDxfId="15">
      <calculatedColumnFormula>Таблица1[[#This Row],[Цена]]*Таблица1[[#This Row],[Количество к возврату]]</calculatedColumnFormula>
    </tableColumn>
    <tableColumn id="11" xr3:uid="{00000000-0010-0000-0000-00000B000000}" name="Сумма сделки" dataDxfId="14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овары_цена" displayName="Товары_цена" ref="A1:C10" totalsRowShown="0" headerRowDxfId="13" tableBorderDxfId="12">
  <autoFilter ref="A1:C10" xr:uid="{00000000-0009-0000-0100-000002000000}"/>
  <tableColumns count="3">
    <tableColumn id="1" xr3:uid="{00000000-0010-0000-0100-000001000000}" name="Наименование Товара" dataDxfId="11"/>
    <tableColumn id="2" xr3:uid="{00000000-0010-0000-0100-000002000000}" name="Товарная группа"/>
    <tableColumn id="3" xr3:uid="{00000000-0010-0000-0100-000003000000}" name="Цена товара (фикс)" dataDxfId="10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Цены_таблица" displayName="Цены_таблица" ref="H1:O9" totalsRowShown="0" headerRowDxfId="9" dataDxfId="8" dataCellStyle="Денежный">
  <autoFilter ref="H1:O9" xr:uid="{00000000-0009-0000-0100-000003000000}"/>
  <tableColumns count="8">
    <tableColumn id="1" xr3:uid="{00000000-0010-0000-0200-000001000000}" name="Наименование Товара" dataDxfId="7"/>
    <tableColumn id="2" xr3:uid="{00000000-0010-0000-0200-000002000000}" name="01.01.2017" dataDxfId="6" dataCellStyle="Денежный"/>
    <tableColumn id="3" xr3:uid="{00000000-0010-0000-0200-000003000000}" name="01.03.2017" dataDxfId="5" dataCellStyle="Денежный"/>
    <tableColumn id="4" xr3:uid="{00000000-0010-0000-0200-000004000000}" name="01.05.2017" dataDxfId="4" dataCellStyle="Денежный"/>
    <tableColumn id="5" xr3:uid="{00000000-0010-0000-0200-000005000000}" name="01.07.2017" dataDxfId="3" dataCellStyle="Денежный"/>
    <tableColumn id="6" xr3:uid="{00000000-0010-0000-0200-000006000000}" name="01.11.2017" dataDxfId="2" dataCellStyle="Денежный"/>
    <tableColumn id="7" xr3:uid="{00000000-0010-0000-0200-000007000000}" name="Среднее" dataDxfId="1" dataCellStyle="Денежный">
      <calculatedColumnFormula>AVERAGE(Цены_таблица[[#This Row],[01.01.2017]:[01.11.2017]])</calculatedColumnFormula>
    </tableColumn>
    <tableColumn id="8" xr3:uid="{00000000-0010-0000-0200-000008000000}" name="График" dataDxfId="0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2"/>
  <sheetViews>
    <sheetView topLeftCell="E1" workbookViewId="0">
      <pane ySplit="1" topLeftCell="A96" activePane="bottomLeft" state="frozen"/>
      <selection pane="bottomLeft" activeCell="AB117" sqref="AB117"/>
    </sheetView>
  </sheetViews>
  <sheetFormatPr defaultColWidth="8.85546875" defaultRowHeight="15" x14ac:dyDescent="0.25"/>
  <cols>
    <col min="1" max="1" width="10.140625" bestFit="1" customWidth="1"/>
    <col min="2" max="2" width="27.42578125" bestFit="1" customWidth="1"/>
    <col min="3" max="3" width="24.85546875" customWidth="1"/>
    <col min="4" max="4" width="23.7109375" customWidth="1"/>
    <col min="5" max="6" width="13.7109375" customWidth="1"/>
    <col min="7" max="7" width="16.7109375" customWidth="1"/>
    <col min="8" max="8" width="19.7109375" customWidth="1"/>
    <col min="9" max="9" width="16.7109375" customWidth="1"/>
    <col min="10" max="10" width="13.140625" customWidth="1"/>
  </cols>
  <sheetData>
    <row r="1" spans="1:27" s="1" customFormat="1" ht="29.25" customHeight="1" x14ac:dyDescent="0.25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30" t="s">
        <v>72</v>
      </c>
      <c r="I1" s="30" t="s">
        <v>73</v>
      </c>
      <c r="J1" s="1" t="s">
        <v>74</v>
      </c>
      <c r="K1" s="1" t="s">
        <v>95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W1" s="1" t="str">
        <f t="array" ref="W1:AA1">TRANSPOSE(Наибольшее!A3:A7)</f>
        <v>Волокушин Иван Иванович</v>
      </c>
      <c r="X1" s="1" t="str">
        <v>Григорьев Сергей Петрович</v>
      </c>
      <c r="Y1" s="1" t="str">
        <v>Поснова Ольга Евгеньевна</v>
      </c>
      <c r="Z1" s="1" t="str">
        <v>Белова Анастасия Ивановна</v>
      </c>
      <c r="AA1" s="1" t="str">
        <v>Ракушко Игорь Харитонович</v>
      </c>
    </row>
    <row r="2" spans="1:27" x14ac:dyDescent="0.25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Товара]],Товары_цена[],3,0)</f>
        <v>45</v>
      </c>
      <c r="G2" s="33">
        <f>Таблица1[[#This Row],[Количество]]*Таблица1[[#This Row],[Цена]]</f>
        <v>5400</v>
      </c>
      <c r="H2" s="34">
        <v>42751</v>
      </c>
      <c r="I2" s="35">
        <v>20</v>
      </c>
      <c r="J2" s="35">
        <f>Таблица1[[#This Row],[Цена]]*Таблица1[[#This Row],[Количество к возврату]]</f>
        <v>900</v>
      </c>
      <c r="K2" s="9">
        <f>Таблица1[[#This Row],[Стоимость]]-Таблица1[[#This Row],[Стоимость возврата]]</f>
        <v>4500</v>
      </c>
      <c r="N2" t="b">
        <f>AND(WEEKDAY($A2)=N$1, MONTH($A2) &gt;= Результативность!$M$1,MONTH($A2)&lt;=Результативность!$O$1, YEAR($A2) = Результативность!$M$2)</f>
        <v>0</v>
      </c>
      <c r="O2" t="b">
        <f>AND(WEEKDAY($A2)=O$1, MONTH($A2) &gt;= Результативность!$M$1,MONTH($A2)&lt;=Результативность!$O$1, YEAR($A2) = Результативность!$M$2)</f>
        <v>0</v>
      </c>
      <c r="P2" t="b">
        <f>AND(WEEKDAY($A2)=P$1, MONTH($A2) &gt;= Результативность!$M$1,MONTH($A2)&lt;=Результативность!$O$1, YEAR($A2) = Результативность!$M$2)</f>
        <v>0</v>
      </c>
      <c r="Q2" t="b">
        <f>AND(WEEKDAY($A2)=Q$1, MONTH($A2) &gt;= Результативность!$M$1,MONTH($A2)&lt;=Результативность!$O$1, YEAR($A2) = Результативность!$M$2)</f>
        <v>0</v>
      </c>
      <c r="R2" t="b">
        <f>AND(WEEKDAY($A2)=R$1, MONTH($A2) &gt;= Результативность!$M$1,MONTH($A2)&lt;=Результативность!$O$1, YEAR($A2) = Результативность!$M$2)</f>
        <v>0</v>
      </c>
      <c r="S2" t="b">
        <f>AND(WEEKDAY($A2)=S$1, MONTH($A2) &gt;= Результативность!$M$1,MONTH($A2)&lt;=Результативность!$O$1, YEAR($A2) = Результативность!$M$2)</f>
        <v>0</v>
      </c>
      <c r="T2" t="b">
        <f>AND(WEEKDAY($A2)=T$1, MONTH($A2) &gt;= Результативность!$M$1,MONTH($A2)&lt;=Результативность!$O$1, YEAR($A2) = Результативность!$M$2)</f>
        <v>0</v>
      </c>
      <c r="W2">
        <f>IF(AND(YEAR($A2)=Наибольшее!$H$2, MONTH($A2) = Наибольшее!$H$1, $B2 = W$1),($E2-$I2)*$F2,0)</f>
        <v>0</v>
      </c>
      <c r="X2">
        <f>IF(AND(YEAR($A2)=Наибольшее!$H$2, MONTH($A2) = Наибольшее!$H$1, $B2 = X$1),($E2-$I2)*$F2,0)</f>
        <v>0</v>
      </c>
      <c r="Y2">
        <f>IF(AND(YEAR($A2)=Наибольшее!$H$2, MONTH($A2) = Наибольшее!$H$1, $B2 = Y$1),($E2-$I2)*$F2,0)</f>
        <v>0</v>
      </c>
      <c r="Z2">
        <f>IF(AND(YEAR($A2)=Наибольшее!$H$2, MONTH($A2) = Наибольшее!$H$1, $B2 = Z$1),($E2-$I2)*$F2,0)</f>
        <v>0</v>
      </c>
      <c r="AA2">
        <f>IF(AND(YEAR($A2)=Наибольшее!$H$2, MONTH($A2) = Наибольшее!$H$1, $B2 = AA$1),($E2-$I2)*$F2,0)</f>
        <v>0</v>
      </c>
    </row>
    <row r="3" spans="1:27" x14ac:dyDescent="0.25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Товара]],Товары_цена[],3,0)</f>
        <v>32</v>
      </c>
      <c r="G3" s="33">
        <f>Таблица1[[#This Row],[Количество]]*Таблица1[[#This Row],[Цена]]</f>
        <v>3520</v>
      </c>
      <c r="H3" s="32"/>
      <c r="I3" s="32"/>
      <c r="J3" s="32">
        <f>Таблица1[[#This Row],[Цена]]*Таблица1[[#This Row],[Количество к возврату]]</f>
        <v>0</v>
      </c>
      <c r="K3" s="9">
        <f>Таблица1[[#This Row],[Стоимость]]-Таблица1[[#This Row],[Стоимость возврата]]</f>
        <v>3520</v>
      </c>
      <c r="N3" t="b">
        <f>AND(WEEKDAY($A3)=N$1, MONTH($A3) &gt;= Результативность!$M$1,MONTH($A3)&lt;=Результативность!$O$1, YEAR($A3) = Результативность!$M$2)</f>
        <v>0</v>
      </c>
      <c r="O3" t="b">
        <f>AND(WEEKDAY($A3)=O$1, MONTH($A3) &gt;= Результативность!$M$1,MONTH($A3)&lt;=Результативность!$O$1, YEAR($A3) = Результативность!$M$2)</f>
        <v>0</v>
      </c>
      <c r="P3" t="b">
        <f>AND(WEEKDAY($A3)=P$1, MONTH($A3) &gt;= Результативность!$M$1,MONTH($A3)&lt;=Результативность!$O$1, YEAR($A3) = Результативность!$M$2)</f>
        <v>0</v>
      </c>
      <c r="Q3" t="b">
        <f>AND(WEEKDAY($A3)=Q$1, MONTH($A3) &gt;= Результативность!$M$1,MONTH($A3)&lt;=Результативность!$O$1, YEAR($A3) = Результативность!$M$2)</f>
        <v>0</v>
      </c>
      <c r="R3" t="b">
        <f>AND(WEEKDAY($A3)=R$1, MONTH($A3) &gt;= Результативность!$M$1,MONTH($A3)&lt;=Результативность!$O$1, YEAR($A3) = Результативность!$M$2)</f>
        <v>0</v>
      </c>
      <c r="S3" t="b">
        <f>AND(WEEKDAY($A3)=S$1, MONTH($A3) &gt;= Результативность!$M$1,MONTH($A3)&lt;=Результативность!$O$1, YEAR($A3) = Результативность!$M$2)</f>
        <v>0</v>
      </c>
      <c r="T3" t="b">
        <f>AND(WEEKDAY($A3)=T$1, MONTH($A3) &gt;= Результативность!$M$1,MONTH($A3)&lt;=Результативность!$O$1, YEAR($A3) = Результативность!$M$2)</f>
        <v>0</v>
      </c>
      <c r="W3">
        <f>IF(AND(YEAR($A3)=Наибольшее!$H$2, MONTH($A3) = Наибольшее!$H$1, $B3 = W$1),($E3-$I3)*$F3,0)</f>
        <v>0</v>
      </c>
      <c r="X3">
        <f>IF(AND(YEAR($A3)=Наибольшее!$H$2, MONTH($A3) = Наибольшее!$H$1, $B3 = X$1),($E3-$I3)*$F3,0)</f>
        <v>0</v>
      </c>
      <c r="Y3">
        <f>IF(AND(YEAR($A3)=Наибольшее!$H$2, MONTH($A3) = Наибольшее!$H$1, $B3 = Y$1),($E3-$I3)*$F3,0)</f>
        <v>0</v>
      </c>
      <c r="Z3">
        <f>IF(AND(YEAR($A3)=Наибольшее!$H$2, MONTH($A3) = Наибольшее!$H$1, $B3 = Z$1),($E3-$I3)*$F3,0)</f>
        <v>0</v>
      </c>
      <c r="AA3">
        <f>IF(AND(YEAR($A3)=Наибольшее!$H$2, MONTH($A3) = Наибольшее!$H$1, $B3 = AA$1),($E3-$I3)*$F3,0)</f>
        <v>0</v>
      </c>
    </row>
    <row r="4" spans="1:27" x14ac:dyDescent="0.25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Товара]],Товары_цена[],3,0)</f>
        <v>136</v>
      </c>
      <c r="G4" s="33">
        <f>Таблица1[[#This Row],[Количество]]*Таблица1[[#This Row],[Цена]]</f>
        <v>14960</v>
      </c>
      <c r="H4" s="32"/>
      <c r="I4" s="32"/>
      <c r="J4" s="32">
        <f>Таблица1[[#This Row],[Цена]]*Таблица1[[#This Row],[Количество к возврату]]</f>
        <v>0</v>
      </c>
      <c r="K4" s="9">
        <f>Таблица1[[#This Row],[Стоимость]]-Таблица1[[#This Row],[Стоимость возврата]]</f>
        <v>14960</v>
      </c>
      <c r="N4" t="b">
        <f>AND(WEEKDAY($A4)=N$1, MONTH($A4) &gt;= Результативность!$M$1,MONTH($A4)&lt;=Результативность!$O$1, YEAR($A4) = Результативность!$M$2)</f>
        <v>0</v>
      </c>
      <c r="O4" t="b">
        <f>AND(WEEKDAY($A4)=O$1, MONTH($A4) &gt;= Результативность!$M$1,MONTH($A4)&lt;=Результативность!$O$1, YEAR($A4) = Результативность!$M$2)</f>
        <v>0</v>
      </c>
      <c r="P4" t="b">
        <f>AND(WEEKDAY($A4)=P$1, MONTH($A4) &gt;= Результативность!$M$1,MONTH($A4)&lt;=Результативность!$O$1, YEAR($A4) = Результативность!$M$2)</f>
        <v>0</v>
      </c>
      <c r="Q4" t="b">
        <f>AND(WEEKDAY($A4)=Q$1, MONTH($A4) &gt;= Результативность!$M$1,MONTH($A4)&lt;=Результативность!$O$1, YEAR($A4) = Результативность!$M$2)</f>
        <v>0</v>
      </c>
      <c r="R4" t="b">
        <f>AND(WEEKDAY($A4)=R$1, MONTH($A4) &gt;= Результативность!$M$1,MONTH($A4)&lt;=Результативность!$O$1, YEAR($A4) = Результативность!$M$2)</f>
        <v>0</v>
      </c>
      <c r="S4" t="b">
        <f>AND(WEEKDAY($A4)=S$1, MONTH($A4) &gt;= Результативность!$M$1,MONTH($A4)&lt;=Результативность!$O$1, YEAR($A4) = Результативность!$M$2)</f>
        <v>0</v>
      </c>
      <c r="T4" t="b">
        <f>AND(WEEKDAY($A4)=T$1, MONTH($A4) &gt;= Результативность!$M$1,MONTH($A4)&lt;=Результативность!$O$1, YEAR($A4) = Результативность!$M$2)</f>
        <v>0</v>
      </c>
      <c r="W4">
        <f>IF(AND(YEAR($A4)=Наибольшее!$H$2, MONTH($A4) = Наибольшее!$H$1, $B4 = W$1),($E4-$I4)*$F4,0)</f>
        <v>0</v>
      </c>
      <c r="X4">
        <f>IF(AND(YEAR($A4)=Наибольшее!$H$2, MONTH($A4) = Наибольшее!$H$1, $B4 = X$1),($E4-$I4)*$F4,0)</f>
        <v>0</v>
      </c>
      <c r="Y4">
        <f>IF(AND(YEAR($A4)=Наибольшее!$H$2, MONTH($A4) = Наибольшее!$H$1, $B4 = Y$1),($E4-$I4)*$F4,0)</f>
        <v>0</v>
      </c>
      <c r="Z4">
        <f>IF(AND(YEAR($A4)=Наибольшее!$H$2, MONTH($A4) = Наибольшее!$H$1, $B4 = Z$1),($E4-$I4)*$F4,0)</f>
        <v>0</v>
      </c>
      <c r="AA4">
        <f>IF(AND(YEAR($A4)=Наибольшее!$H$2, MONTH($A4) = Наибольшее!$H$1, $B4 = AA$1),($E4-$I4)*$F4,0)</f>
        <v>0</v>
      </c>
    </row>
    <row r="5" spans="1:27" x14ac:dyDescent="0.25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Товара]],Товары_цена[],3,0)</f>
        <v>25</v>
      </c>
      <c r="G5" s="33">
        <f>Таблица1[[#This Row],[Количество]]*Таблица1[[#This Row],[Цена]]</f>
        <v>1750</v>
      </c>
      <c r="H5" s="32"/>
      <c r="I5" s="32"/>
      <c r="J5" s="32">
        <f>Таблица1[[#This Row],[Цена]]*Таблица1[[#This Row],[Количество к возврату]]</f>
        <v>0</v>
      </c>
      <c r="K5" s="9">
        <f>Таблица1[[#This Row],[Стоимость]]-Таблица1[[#This Row],[Стоимость возврата]]</f>
        <v>1750</v>
      </c>
      <c r="N5" t="b">
        <f>AND(WEEKDAY($A5)=N$1, MONTH($A5) &gt;= Результативность!$M$1,MONTH($A5)&lt;=Результативность!$O$1, YEAR($A5) = Результативность!$M$2)</f>
        <v>0</v>
      </c>
      <c r="O5" t="b">
        <f>AND(WEEKDAY($A5)=O$1, MONTH($A5) &gt;= Результативность!$M$1,MONTH($A5)&lt;=Результативность!$O$1, YEAR($A5) = Результативность!$M$2)</f>
        <v>0</v>
      </c>
      <c r="P5" t="b">
        <f>AND(WEEKDAY($A5)=P$1, MONTH($A5) &gt;= Результативность!$M$1,MONTH($A5)&lt;=Результативность!$O$1, YEAR($A5) = Результативность!$M$2)</f>
        <v>0</v>
      </c>
      <c r="Q5" t="b">
        <f>AND(WEEKDAY($A5)=Q$1, MONTH($A5) &gt;= Результативность!$M$1,MONTH($A5)&lt;=Результативность!$O$1, YEAR($A5) = Результативность!$M$2)</f>
        <v>0</v>
      </c>
      <c r="R5" t="b">
        <f>AND(WEEKDAY($A5)=R$1, MONTH($A5) &gt;= Результативность!$M$1,MONTH($A5)&lt;=Результативность!$O$1, YEAR($A5) = Результативность!$M$2)</f>
        <v>0</v>
      </c>
      <c r="S5" t="b">
        <f>AND(WEEKDAY($A5)=S$1, MONTH($A5) &gt;= Результативность!$M$1,MONTH($A5)&lt;=Результативность!$O$1, YEAR($A5) = Результативность!$M$2)</f>
        <v>0</v>
      </c>
      <c r="T5" t="b">
        <f>AND(WEEKDAY($A5)=T$1, MONTH($A5) &gt;= Результативность!$M$1,MONTH($A5)&lt;=Результативность!$O$1, YEAR($A5) = Результативность!$M$2)</f>
        <v>0</v>
      </c>
      <c r="W5">
        <f>IF(AND(YEAR($A5)=Наибольшее!$H$2, MONTH($A5) = Наибольшее!$H$1, $B5 = W$1),($E5-$I5)*$F5,0)</f>
        <v>0</v>
      </c>
      <c r="X5">
        <f>IF(AND(YEAR($A5)=Наибольшее!$H$2, MONTH($A5) = Наибольшее!$H$1, $B5 = X$1),($E5-$I5)*$F5,0)</f>
        <v>0</v>
      </c>
      <c r="Y5">
        <f>IF(AND(YEAR($A5)=Наибольшее!$H$2, MONTH($A5) = Наибольшее!$H$1, $B5 = Y$1),($E5-$I5)*$F5,0)</f>
        <v>0</v>
      </c>
      <c r="Z5">
        <f>IF(AND(YEAR($A5)=Наибольшее!$H$2, MONTH($A5) = Наибольшее!$H$1, $B5 = Z$1),($E5-$I5)*$F5,0)</f>
        <v>0</v>
      </c>
      <c r="AA5">
        <f>IF(AND(YEAR($A5)=Наибольшее!$H$2, MONTH($A5) = Наибольшее!$H$1, $B5 = AA$1),($E5-$I5)*$F5,0)</f>
        <v>0</v>
      </c>
    </row>
    <row r="6" spans="1:27" x14ac:dyDescent="0.25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Товара]],Товары_цена[],3,0)</f>
        <v>25</v>
      </c>
      <c r="G6" s="33">
        <f>Таблица1[[#This Row],[Количество]]*Таблица1[[#This Row],[Цена]]</f>
        <v>1950</v>
      </c>
      <c r="H6" s="32"/>
      <c r="I6" s="32"/>
      <c r="J6" s="32">
        <f>Таблица1[[#This Row],[Цена]]*Таблица1[[#This Row],[Количество к возврату]]</f>
        <v>0</v>
      </c>
      <c r="K6" s="9">
        <f>Таблица1[[#This Row],[Стоимость]]-Таблица1[[#This Row],[Стоимость возврата]]</f>
        <v>1950</v>
      </c>
      <c r="N6" t="b">
        <f>AND(WEEKDAY($A6)=N$1, MONTH($A6) &gt;= Результативность!$M$1,MONTH($A6)&lt;=Результативность!$O$1, YEAR($A6) = Результативность!$M$2)</f>
        <v>0</v>
      </c>
      <c r="O6" t="b">
        <f>AND(WEEKDAY($A6)=O$1, MONTH($A6) &gt;= Результативность!$M$1,MONTH($A6)&lt;=Результативность!$O$1, YEAR($A6) = Результативность!$M$2)</f>
        <v>0</v>
      </c>
      <c r="P6" t="b">
        <f>AND(WEEKDAY($A6)=P$1, MONTH($A6) &gt;= Результативность!$M$1,MONTH($A6)&lt;=Результативность!$O$1, YEAR($A6) = Результативность!$M$2)</f>
        <v>0</v>
      </c>
      <c r="Q6" t="b">
        <f>AND(WEEKDAY($A6)=Q$1, MONTH($A6) &gt;= Результативность!$M$1,MONTH($A6)&lt;=Результативность!$O$1, YEAR($A6) = Результативность!$M$2)</f>
        <v>0</v>
      </c>
      <c r="R6" t="b">
        <f>AND(WEEKDAY($A6)=R$1, MONTH($A6) &gt;= Результативность!$M$1,MONTH($A6)&lt;=Результативность!$O$1, YEAR($A6) = Результативность!$M$2)</f>
        <v>0</v>
      </c>
      <c r="S6" t="b">
        <f>AND(WEEKDAY($A6)=S$1, MONTH($A6) &gt;= Результативность!$M$1,MONTH($A6)&lt;=Результативность!$O$1, YEAR($A6) = Результативность!$M$2)</f>
        <v>0</v>
      </c>
      <c r="T6" t="b">
        <f>AND(WEEKDAY($A6)=T$1, MONTH($A6) &gt;= Результативность!$M$1,MONTH($A6)&lt;=Результативность!$O$1, YEAR($A6) = Результативность!$M$2)</f>
        <v>0</v>
      </c>
      <c r="W6">
        <f>IF(AND(YEAR($A6)=Наибольшее!$H$2, MONTH($A6) = Наибольшее!$H$1, $B6 = W$1),($E6-$I6)*$F6,0)</f>
        <v>0</v>
      </c>
      <c r="X6">
        <f>IF(AND(YEAR($A6)=Наибольшее!$H$2, MONTH($A6) = Наибольшее!$H$1, $B6 = X$1),($E6-$I6)*$F6,0)</f>
        <v>0</v>
      </c>
      <c r="Y6">
        <f>IF(AND(YEAR($A6)=Наибольшее!$H$2, MONTH($A6) = Наибольшее!$H$1, $B6 = Y$1),($E6-$I6)*$F6,0)</f>
        <v>0</v>
      </c>
      <c r="Z6">
        <f>IF(AND(YEAR($A6)=Наибольшее!$H$2, MONTH($A6) = Наибольшее!$H$1, $B6 = Z$1),($E6-$I6)*$F6,0)</f>
        <v>0</v>
      </c>
      <c r="AA6">
        <f>IF(AND(YEAR($A6)=Наибольшее!$H$2, MONTH($A6) = Наибольшее!$H$1, $B6 = AA$1),($E6-$I6)*$F6,0)</f>
        <v>0</v>
      </c>
    </row>
    <row r="7" spans="1:27" x14ac:dyDescent="0.25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Товара]],Товары_цена[],3,0)</f>
        <v>136</v>
      </c>
      <c r="G7" s="33">
        <f>Таблица1[[#This Row],[Количество]]*Таблица1[[#This Row],[Цена]]</f>
        <v>16320</v>
      </c>
      <c r="H7" s="31">
        <v>42765</v>
      </c>
      <c r="I7" s="32">
        <v>80</v>
      </c>
      <c r="J7" s="32">
        <f>Таблица1[[#This Row],[Цена]]*Таблица1[[#This Row],[Количество к возврату]]</f>
        <v>10880</v>
      </c>
      <c r="K7" s="9">
        <f>Таблица1[[#This Row],[Стоимость]]-Таблица1[[#This Row],[Стоимость возврата]]</f>
        <v>5440</v>
      </c>
      <c r="N7" t="b">
        <f>AND(WEEKDAY($A7)=N$1, MONTH($A7) &gt;= Результативность!$M$1,MONTH($A7)&lt;=Результативность!$O$1, YEAR($A7) = Результативность!$M$2)</f>
        <v>0</v>
      </c>
      <c r="O7" t="b">
        <f>AND(WEEKDAY($A7)=O$1, MONTH($A7) &gt;= Результативность!$M$1,MONTH($A7)&lt;=Результативность!$O$1, YEAR($A7) = Результативность!$M$2)</f>
        <v>0</v>
      </c>
      <c r="P7" t="b">
        <f>AND(WEEKDAY($A7)=P$1, MONTH($A7) &gt;= Результативность!$M$1,MONTH($A7)&lt;=Результативность!$O$1, YEAR($A7) = Результативность!$M$2)</f>
        <v>0</v>
      </c>
      <c r="Q7" t="b">
        <f>AND(WEEKDAY($A7)=Q$1, MONTH($A7) &gt;= Результативность!$M$1,MONTH($A7)&lt;=Результативность!$O$1, YEAR($A7) = Результативность!$M$2)</f>
        <v>0</v>
      </c>
      <c r="R7" t="b">
        <f>AND(WEEKDAY($A7)=R$1, MONTH($A7) &gt;= Результативность!$M$1,MONTH($A7)&lt;=Результативность!$O$1, YEAR($A7) = Результативность!$M$2)</f>
        <v>0</v>
      </c>
      <c r="S7" t="b">
        <f>AND(WEEKDAY($A7)=S$1, MONTH($A7) &gt;= Результативность!$M$1,MONTH($A7)&lt;=Результативность!$O$1, YEAR($A7) = Результативность!$M$2)</f>
        <v>0</v>
      </c>
      <c r="T7" t="b">
        <f>AND(WEEKDAY($A7)=T$1, MONTH($A7) &gt;= Результативность!$M$1,MONTH($A7)&lt;=Результативность!$O$1, YEAR($A7) = Результативность!$M$2)</f>
        <v>0</v>
      </c>
      <c r="W7">
        <f>IF(AND(YEAR($A7)=Наибольшее!$H$2, MONTH($A7) = Наибольшее!$H$1, $B7 = W$1),($E7-$I7)*$F7,0)</f>
        <v>0</v>
      </c>
      <c r="X7">
        <f>IF(AND(YEAR($A7)=Наибольшее!$H$2, MONTH($A7) = Наибольшее!$H$1, $B7 = X$1),($E7-$I7)*$F7,0)</f>
        <v>0</v>
      </c>
      <c r="Y7">
        <f>IF(AND(YEAR($A7)=Наибольшее!$H$2, MONTH($A7) = Наибольшее!$H$1, $B7 = Y$1),($E7-$I7)*$F7,0)</f>
        <v>0</v>
      </c>
      <c r="Z7">
        <f>IF(AND(YEAR($A7)=Наибольшее!$H$2, MONTH($A7) = Наибольшее!$H$1, $B7 = Z$1),($E7-$I7)*$F7,0)</f>
        <v>0</v>
      </c>
      <c r="AA7">
        <f>IF(AND(YEAR($A7)=Наибольшее!$H$2, MONTH($A7) = Наибольшее!$H$1, $B7 = AA$1),($E7-$I7)*$F7,0)</f>
        <v>0</v>
      </c>
    </row>
    <row r="8" spans="1:27" x14ac:dyDescent="0.25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Товара]],Товары_цена[],3,0)</f>
        <v>65</v>
      </c>
      <c r="G8" s="33">
        <f>Таблица1[[#This Row],[Количество]]*Таблица1[[#This Row],[Цена]]</f>
        <v>14950</v>
      </c>
      <c r="H8" s="32"/>
      <c r="I8" s="32"/>
      <c r="J8" s="32">
        <f>Таблица1[[#This Row],[Цена]]*Таблица1[[#This Row],[Количество к возврату]]</f>
        <v>0</v>
      </c>
      <c r="K8" s="9">
        <f>Таблица1[[#This Row],[Стоимость]]-Таблица1[[#This Row],[Стоимость возврата]]</f>
        <v>14950</v>
      </c>
      <c r="N8" t="b">
        <f>AND(WEEKDAY($A8)=N$1, MONTH($A8) &gt;= Результативность!$M$1,MONTH($A8)&lt;=Результативность!$O$1, YEAR($A8) = Результативность!$M$2)</f>
        <v>0</v>
      </c>
      <c r="O8" t="b">
        <f>AND(WEEKDAY($A8)=O$1, MONTH($A8) &gt;= Результативность!$M$1,MONTH($A8)&lt;=Результативность!$O$1, YEAR($A8) = Результативность!$M$2)</f>
        <v>0</v>
      </c>
      <c r="P8" t="b">
        <f>AND(WEEKDAY($A8)=P$1, MONTH($A8) &gt;= Результативность!$M$1,MONTH($A8)&lt;=Результативность!$O$1, YEAR($A8) = Результативность!$M$2)</f>
        <v>0</v>
      </c>
      <c r="Q8" t="b">
        <f>AND(WEEKDAY($A8)=Q$1, MONTH($A8) &gt;= Результативность!$M$1,MONTH($A8)&lt;=Результативность!$O$1, YEAR($A8) = Результативность!$M$2)</f>
        <v>0</v>
      </c>
      <c r="R8" t="b">
        <f>AND(WEEKDAY($A8)=R$1, MONTH($A8) &gt;= Результативность!$M$1,MONTH($A8)&lt;=Результативность!$O$1, YEAR($A8) = Результативность!$M$2)</f>
        <v>0</v>
      </c>
      <c r="S8" t="b">
        <f>AND(WEEKDAY($A8)=S$1, MONTH($A8) &gt;= Результативность!$M$1,MONTH($A8)&lt;=Результативность!$O$1, YEAR($A8) = Результативность!$M$2)</f>
        <v>0</v>
      </c>
      <c r="T8" t="b">
        <f>AND(WEEKDAY($A8)=T$1, MONTH($A8) &gt;= Результативность!$M$1,MONTH($A8)&lt;=Результативность!$O$1, YEAR($A8) = Результативность!$M$2)</f>
        <v>0</v>
      </c>
      <c r="W8">
        <f>IF(AND(YEAR($A8)=Наибольшее!$H$2, MONTH($A8) = Наибольшее!$H$1, $B8 = W$1),($E8-$I8)*$F8,0)</f>
        <v>0</v>
      </c>
      <c r="X8">
        <f>IF(AND(YEAR($A8)=Наибольшее!$H$2, MONTH($A8) = Наибольшее!$H$1, $B8 = X$1),($E8-$I8)*$F8,0)</f>
        <v>0</v>
      </c>
      <c r="Y8">
        <f>IF(AND(YEAR($A8)=Наибольшее!$H$2, MONTH($A8) = Наибольшее!$H$1, $B8 = Y$1),($E8-$I8)*$F8,0)</f>
        <v>0</v>
      </c>
      <c r="Z8">
        <f>IF(AND(YEAR($A8)=Наибольшее!$H$2, MONTH($A8) = Наибольшее!$H$1, $B8 = Z$1),($E8-$I8)*$F8,0)</f>
        <v>0</v>
      </c>
      <c r="AA8">
        <f>IF(AND(YEAR($A8)=Наибольшее!$H$2, MONTH($A8) = Наибольшее!$H$1, $B8 = AA$1),($E8-$I8)*$F8,0)</f>
        <v>0</v>
      </c>
    </row>
    <row r="9" spans="1:27" x14ac:dyDescent="0.25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Товара]],Товары_цена[],3,0)</f>
        <v>32</v>
      </c>
      <c r="G9" s="33">
        <f>Таблица1[[#This Row],[Количество]]*Таблица1[[#This Row],[Цена]]</f>
        <v>3200</v>
      </c>
      <c r="H9" s="32"/>
      <c r="I9" s="32"/>
      <c r="J9" s="32">
        <f>Таблица1[[#This Row],[Цена]]*Таблица1[[#This Row],[Количество к возврату]]</f>
        <v>0</v>
      </c>
      <c r="K9" s="9">
        <f>Таблица1[[#This Row],[Стоимость]]-Таблица1[[#This Row],[Стоимость возврата]]</f>
        <v>3200</v>
      </c>
      <c r="N9" t="b">
        <f>AND(WEEKDAY($A9)=N$1, MONTH($A9) &gt;= Результативность!$M$1,MONTH($A9)&lt;=Результативность!$O$1, YEAR($A9) = Результативность!$M$2)</f>
        <v>0</v>
      </c>
      <c r="O9" t="b">
        <f>AND(WEEKDAY($A9)=O$1, MONTH($A9) &gt;= Результативность!$M$1,MONTH($A9)&lt;=Результативность!$O$1, YEAR($A9) = Результативность!$M$2)</f>
        <v>0</v>
      </c>
      <c r="P9" t="b">
        <f>AND(WEEKDAY($A9)=P$1, MONTH($A9) &gt;= Результативность!$M$1,MONTH($A9)&lt;=Результативность!$O$1, YEAR($A9) = Результативность!$M$2)</f>
        <v>0</v>
      </c>
      <c r="Q9" t="b">
        <f>AND(WEEKDAY($A9)=Q$1, MONTH($A9) &gt;= Результативность!$M$1,MONTH($A9)&lt;=Результативность!$O$1, YEAR($A9) = Результативность!$M$2)</f>
        <v>0</v>
      </c>
      <c r="R9" t="b">
        <f>AND(WEEKDAY($A9)=R$1, MONTH($A9) &gt;= Результативность!$M$1,MONTH($A9)&lt;=Результативность!$O$1, YEAR($A9) = Результативность!$M$2)</f>
        <v>0</v>
      </c>
      <c r="S9" t="b">
        <f>AND(WEEKDAY($A9)=S$1, MONTH($A9) &gt;= Результативность!$M$1,MONTH($A9)&lt;=Результативность!$O$1, YEAR($A9) = Результативность!$M$2)</f>
        <v>0</v>
      </c>
      <c r="T9" t="b">
        <f>AND(WEEKDAY($A9)=T$1, MONTH($A9) &gt;= Результативность!$M$1,MONTH($A9)&lt;=Результативность!$O$1, YEAR($A9) = Результативность!$M$2)</f>
        <v>0</v>
      </c>
      <c r="W9">
        <f>IF(AND(YEAR($A9)=Наибольшее!$H$2, MONTH($A9) = Наибольшее!$H$1, $B9 = W$1),($E9-$I9)*$F9,0)</f>
        <v>0</v>
      </c>
      <c r="X9">
        <f>IF(AND(YEAR($A9)=Наибольшее!$H$2, MONTH($A9) = Наибольшее!$H$1, $B9 = X$1),($E9-$I9)*$F9,0)</f>
        <v>0</v>
      </c>
      <c r="Y9">
        <f>IF(AND(YEAR($A9)=Наибольшее!$H$2, MONTH($A9) = Наибольшее!$H$1, $B9 = Y$1),($E9-$I9)*$F9,0)</f>
        <v>0</v>
      </c>
      <c r="Z9">
        <f>IF(AND(YEAR($A9)=Наибольшее!$H$2, MONTH($A9) = Наибольшее!$H$1, $B9 = Z$1),($E9-$I9)*$F9,0)</f>
        <v>0</v>
      </c>
      <c r="AA9">
        <f>IF(AND(YEAR($A9)=Наибольшее!$H$2, MONTH($A9) = Наибольшее!$H$1, $B9 = AA$1),($E9-$I9)*$F9,0)</f>
        <v>0</v>
      </c>
    </row>
    <row r="10" spans="1:27" x14ac:dyDescent="0.25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Товара]],Товары_цена[],3,0)</f>
        <v>54</v>
      </c>
      <c r="G10" s="33">
        <f>Таблица1[[#This Row],[Количество]]*Таблица1[[#This Row],[Цена]]</f>
        <v>6966</v>
      </c>
      <c r="H10" s="32"/>
      <c r="I10" s="32"/>
      <c r="J10" s="32">
        <f>Таблица1[[#This Row],[Цена]]*Таблица1[[#This Row],[Количество к возврату]]</f>
        <v>0</v>
      </c>
      <c r="K10" s="9">
        <f>Таблица1[[#This Row],[Стоимость]]-Таблица1[[#This Row],[Стоимость возврата]]</f>
        <v>6966</v>
      </c>
      <c r="N10" t="b">
        <f>AND(WEEKDAY($A10)=N$1, MONTH($A10) &gt;= Результативность!$M$1,MONTH($A10)&lt;=Результативность!$O$1, YEAR($A10) = Результативность!$M$2)</f>
        <v>0</v>
      </c>
      <c r="O10" t="b">
        <f>AND(WEEKDAY($A10)=O$1, MONTH($A10) &gt;= Результативность!$M$1,MONTH($A10)&lt;=Результативность!$O$1, YEAR($A10) = Результативность!$M$2)</f>
        <v>0</v>
      </c>
      <c r="P10" t="b">
        <f>AND(WEEKDAY($A10)=P$1, MONTH($A10) &gt;= Результативность!$M$1,MONTH($A10)&lt;=Результативность!$O$1, YEAR($A10) = Результативность!$M$2)</f>
        <v>0</v>
      </c>
      <c r="Q10" t="b">
        <f>AND(WEEKDAY($A10)=Q$1, MONTH($A10) &gt;= Результативность!$M$1,MONTH($A10)&lt;=Результативность!$O$1, YEAR($A10) = Результативность!$M$2)</f>
        <v>0</v>
      </c>
      <c r="R10" t="b">
        <f>AND(WEEKDAY($A10)=R$1, MONTH($A10) &gt;= Результативность!$M$1,MONTH($A10)&lt;=Результативность!$O$1, YEAR($A10) = Результативность!$M$2)</f>
        <v>0</v>
      </c>
      <c r="S10" t="b">
        <f>AND(WEEKDAY($A10)=S$1, MONTH($A10) &gt;= Результативность!$M$1,MONTH($A10)&lt;=Результативность!$O$1, YEAR($A10) = Результативность!$M$2)</f>
        <v>0</v>
      </c>
      <c r="T10" t="b">
        <f>AND(WEEKDAY($A10)=T$1, MONTH($A10) &gt;= Результативность!$M$1,MONTH($A10)&lt;=Результативность!$O$1, YEAR($A10) = Результативность!$M$2)</f>
        <v>0</v>
      </c>
      <c r="W10">
        <f>IF(AND(YEAR($A10)=Наибольшее!$H$2, MONTH($A10) = Наибольшее!$H$1, $B10 = W$1),($E10-$I10)*$F10,0)</f>
        <v>0</v>
      </c>
      <c r="X10">
        <f>IF(AND(YEAR($A10)=Наибольшее!$H$2, MONTH($A10) = Наибольшее!$H$1, $B10 = X$1),($E10-$I10)*$F10,0)</f>
        <v>0</v>
      </c>
      <c r="Y10">
        <f>IF(AND(YEAR($A10)=Наибольшее!$H$2, MONTH($A10) = Наибольшее!$H$1, $B10 = Y$1),($E10-$I10)*$F10,0)</f>
        <v>0</v>
      </c>
      <c r="Z10">
        <f>IF(AND(YEAR($A10)=Наибольшее!$H$2, MONTH($A10) = Наибольшее!$H$1, $B10 = Z$1),($E10-$I10)*$F10,0)</f>
        <v>0</v>
      </c>
      <c r="AA10">
        <f>IF(AND(YEAR($A10)=Наибольшее!$H$2, MONTH($A10) = Наибольшее!$H$1, $B10 = AA$1),($E10-$I10)*$F10,0)</f>
        <v>0</v>
      </c>
    </row>
    <row r="11" spans="1:27" x14ac:dyDescent="0.25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Товара]],Товары_цена[],3,0)</f>
        <v>87</v>
      </c>
      <c r="G11" s="33">
        <f>Таблица1[[#This Row],[Количество]]*Таблица1[[#This Row],[Цена]]</f>
        <v>26100</v>
      </c>
      <c r="H11" s="32"/>
      <c r="I11" s="32"/>
      <c r="J11" s="32">
        <f>Таблица1[[#This Row],[Цена]]*Таблица1[[#This Row],[Количество к возврату]]</f>
        <v>0</v>
      </c>
      <c r="K11" s="9">
        <f>Таблица1[[#This Row],[Стоимость]]-Таблица1[[#This Row],[Стоимость возврата]]</f>
        <v>26100</v>
      </c>
      <c r="N11" t="b">
        <f>AND(WEEKDAY($A11)=N$1, MONTH($A11) &gt;= Результативность!$M$1,MONTH($A11)&lt;=Результативность!$O$1, YEAR($A11) = Результативность!$M$2)</f>
        <v>0</v>
      </c>
      <c r="O11" t="b">
        <f>AND(WEEKDAY($A11)=O$1, MONTH($A11) &gt;= Результативность!$M$1,MONTH($A11)&lt;=Результативность!$O$1, YEAR($A11) = Результативность!$M$2)</f>
        <v>0</v>
      </c>
      <c r="P11" t="b">
        <f>AND(WEEKDAY($A11)=P$1, MONTH($A11) &gt;= Результативность!$M$1,MONTH($A11)&lt;=Результативность!$O$1, YEAR($A11) = Результативность!$M$2)</f>
        <v>0</v>
      </c>
      <c r="Q11" t="b">
        <f>AND(WEEKDAY($A11)=Q$1, MONTH($A11) &gt;= Результативность!$M$1,MONTH($A11)&lt;=Результативность!$O$1, YEAR($A11) = Результативность!$M$2)</f>
        <v>0</v>
      </c>
      <c r="R11" t="b">
        <f>AND(WEEKDAY($A11)=R$1, MONTH($A11) &gt;= Результативность!$M$1,MONTH($A11)&lt;=Результативность!$O$1, YEAR($A11) = Результативность!$M$2)</f>
        <v>0</v>
      </c>
      <c r="S11" t="b">
        <f>AND(WEEKDAY($A11)=S$1, MONTH($A11) &gt;= Результативность!$M$1,MONTH($A11)&lt;=Результативность!$O$1, YEAR($A11) = Результативность!$M$2)</f>
        <v>0</v>
      </c>
      <c r="T11" t="b">
        <f>AND(WEEKDAY($A11)=T$1, MONTH($A11) &gt;= Результативность!$M$1,MONTH($A11)&lt;=Результативность!$O$1, YEAR($A11) = Результативность!$M$2)</f>
        <v>0</v>
      </c>
      <c r="W11">
        <f>IF(AND(YEAR($A11)=Наибольшее!$H$2, MONTH($A11) = Наибольшее!$H$1, $B11 = W$1),($E11-$I11)*$F11,0)</f>
        <v>0</v>
      </c>
      <c r="X11">
        <f>IF(AND(YEAR($A11)=Наибольшее!$H$2, MONTH($A11) = Наибольшее!$H$1, $B11 = X$1),($E11-$I11)*$F11,0)</f>
        <v>0</v>
      </c>
      <c r="Y11">
        <f>IF(AND(YEAR($A11)=Наибольшее!$H$2, MONTH($A11) = Наибольшее!$H$1, $B11 = Y$1),($E11-$I11)*$F11,0)</f>
        <v>0</v>
      </c>
      <c r="Z11">
        <f>IF(AND(YEAR($A11)=Наибольшее!$H$2, MONTH($A11) = Наибольшее!$H$1, $B11 = Z$1),($E11-$I11)*$F11,0)</f>
        <v>0</v>
      </c>
      <c r="AA11">
        <f>IF(AND(YEAR($A11)=Наибольшее!$H$2, MONTH($A11) = Наибольшее!$H$1, $B11 = AA$1),($E11-$I11)*$F11,0)</f>
        <v>0</v>
      </c>
    </row>
    <row r="12" spans="1:27" x14ac:dyDescent="0.25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Товара]],Товары_цена[],3,0)</f>
        <v>110</v>
      </c>
      <c r="G12" s="33">
        <f>Таблица1[[#This Row],[Количество]]*Таблица1[[#This Row],[Цена]]</f>
        <v>55000</v>
      </c>
      <c r="H12" s="32"/>
      <c r="I12" s="32"/>
      <c r="J12" s="32">
        <f>Таблица1[[#This Row],[Цена]]*Таблица1[[#This Row],[Количество к возврату]]</f>
        <v>0</v>
      </c>
      <c r="K12" s="9">
        <f>Таблица1[[#This Row],[Стоимость]]-Таблица1[[#This Row],[Стоимость возврата]]</f>
        <v>55000</v>
      </c>
      <c r="N12" t="b">
        <f>AND(WEEKDAY($A12)=N$1, MONTH($A12) &gt;= Результативность!$M$1,MONTH($A12)&lt;=Результативность!$O$1, YEAR($A12) = Результативность!$M$2)</f>
        <v>0</v>
      </c>
      <c r="O12" t="b">
        <f>AND(WEEKDAY($A12)=O$1, MONTH($A12) &gt;= Результативность!$M$1,MONTH($A12)&lt;=Результативность!$O$1, YEAR($A12) = Результативность!$M$2)</f>
        <v>0</v>
      </c>
      <c r="P12" t="b">
        <f>AND(WEEKDAY($A12)=P$1, MONTH($A12) &gt;= Результативность!$M$1,MONTH($A12)&lt;=Результативность!$O$1, YEAR($A12) = Результативность!$M$2)</f>
        <v>0</v>
      </c>
      <c r="Q12" t="b">
        <f>AND(WEEKDAY($A12)=Q$1, MONTH($A12) &gt;= Результативность!$M$1,MONTH($A12)&lt;=Результативность!$O$1, YEAR($A12) = Результативность!$M$2)</f>
        <v>0</v>
      </c>
      <c r="R12" t="b">
        <f>AND(WEEKDAY($A12)=R$1, MONTH($A12) &gt;= Результативность!$M$1,MONTH($A12)&lt;=Результативность!$O$1, YEAR($A12) = Результативность!$M$2)</f>
        <v>0</v>
      </c>
      <c r="S12" t="b">
        <f>AND(WEEKDAY($A12)=S$1, MONTH($A12) &gt;= Результативность!$M$1,MONTH($A12)&lt;=Результативность!$O$1, YEAR($A12) = Результативность!$M$2)</f>
        <v>0</v>
      </c>
      <c r="T12" t="b">
        <f>AND(WEEKDAY($A12)=T$1, MONTH($A12) &gt;= Результативность!$M$1,MONTH($A12)&lt;=Результативность!$O$1, YEAR($A12) = Результативность!$M$2)</f>
        <v>0</v>
      </c>
      <c r="W12">
        <f>IF(AND(YEAR($A12)=Наибольшее!$H$2, MONTH($A12) = Наибольшее!$H$1, $B12 = W$1),($E12-$I12)*$F12,0)</f>
        <v>0</v>
      </c>
      <c r="X12">
        <f>IF(AND(YEAR($A12)=Наибольшее!$H$2, MONTH($A12) = Наибольшее!$H$1, $B12 = X$1),($E12-$I12)*$F12,0)</f>
        <v>0</v>
      </c>
      <c r="Y12">
        <f>IF(AND(YEAR($A12)=Наибольшее!$H$2, MONTH($A12) = Наибольшее!$H$1, $B12 = Y$1),($E12-$I12)*$F12,0)</f>
        <v>0</v>
      </c>
      <c r="Z12">
        <f>IF(AND(YEAR($A12)=Наибольшее!$H$2, MONTH($A12) = Наибольшее!$H$1, $B12 = Z$1),($E12-$I12)*$F12,0)</f>
        <v>0</v>
      </c>
      <c r="AA12">
        <f>IF(AND(YEAR($A12)=Наибольшее!$H$2, MONTH($A12) = Наибольшее!$H$1, $B12 = AA$1),($E12-$I12)*$F12,0)</f>
        <v>0</v>
      </c>
    </row>
    <row r="13" spans="1:27" x14ac:dyDescent="0.25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Товара]],Товары_цена[],3,0)</f>
        <v>136</v>
      </c>
      <c r="G13" s="33">
        <f>Таблица1[[#This Row],[Количество]]*Таблица1[[#This Row],[Цена]]</f>
        <v>14960</v>
      </c>
      <c r="H13" s="31">
        <v>42786</v>
      </c>
      <c r="I13" s="32">
        <v>50</v>
      </c>
      <c r="J13" s="32">
        <f>Таблица1[[#This Row],[Цена]]*Таблица1[[#This Row],[Количество к возврату]]</f>
        <v>6800</v>
      </c>
      <c r="K13" s="9">
        <f>Таблица1[[#This Row],[Стоимость]]-Таблица1[[#This Row],[Стоимость возврата]]</f>
        <v>8160</v>
      </c>
      <c r="N13" t="b">
        <f>AND(WEEKDAY($A13)=N$1, MONTH($A13) &gt;= Результативность!$M$1,MONTH($A13)&lt;=Результативность!$O$1, YEAR($A13) = Результативность!$M$2)</f>
        <v>0</v>
      </c>
      <c r="O13" t="b">
        <f>AND(WEEKDAY($A13)=O$1, MONTH($A13) &gt;= Результативность!$M$1,MONTH($A13)&lt;=Результативность!$O$1, YEAR($A13) = Результативность!$M$2)</f>
        <v>0</v>
      </c>
      <c r="P13" t="b">
        <f>AND(WEEKDAY($A13)=P$1, MONTH($A13) &gt;= Результативность!$M$1,MONTH($A13)&lt;=Результативность!$O$1, YEAR($A13) = Результативность!$M$2)</f>
        <v>0</v>
      </c>
      <c r="Q13" t="b">
        <f>AND(WEEKDAY($A13)=Q$1, MONTH($A13) &gt;= Результативность!$M$1,MONTH($A13)&lt;=Результативность!$O$1, YEAR($A13) = Результативность!$M$2)</f>
        <v>0</v>
      </c>
      <c r="R13" t="b">
        <f>AND(WEEKDAY($A13)=R$1, MONTH($A13) &gt;= Результативность!$M$1,MONTH($A13)&lt;=Результативность!$O$1, YEAR($A13) = Результативность!$M$2)</f>
        <v>0</v>
      </c>
      <c r="S13" t="b">
        <f>AND(WEEKDAY($A13)=S$1, MONTH($A13) &gt;= Результативность!$M$1,MONTH($A13)&lt;=Результативность!$O$1, YEAR($A13) = Результативность!$M$2)</f>
        <v>0</v>
      </c>
      <c r="T13" t="b">
        <f>AND(WEEKDAY($A13)=T$1, MONTH($A13) &gt;= Результативность!$M$1,MONTH($A13)&lt;=Результативность!$O$1, YEAR($A13) = Результативность!$M$2)</f>
        <v>0</v>
      </c>
      <c r="W13">
        <f>IF(AND(YEAR($A13)=Наибольшее!$H$2, MONTH($A13) = Наибольшее!$H$1, $B13 = W$1),($E13-$I13)*$F13,0)</f>
        <v>0</v>
      </c>
      <c r="X13">
        <f>IF(AND(YEAR($A13)=Наибольшее!$H$2, MONTH($A13) = Наибольшее!$H$1, $B13 = X$1),($E13-$I13)*$F13,0)</f>
        <v>0</v>
      </c>
      <c r="Y13">
        <f>IF(AND(YEAR($A13)=Наибольшее!$H$2, MONTH($A13) = Наибольшее!$H$1, $B13 = Y$1),($E13-$I13)*$F13,0)</f>
        <v>0</v>
      </c>
      <c r="Z13">
        <f>IF(AND(YEAR($A13)=Наибольшее!$H$2, MONTH($A13) = Наибольшее!$H$1, $B13 = Z$1),($E13-$I13)*$F13,0)</f>
        <v>0</v>
      </c>
      <c r="AA13">
        <f>IF(AND(YEAR($A13)=Наибольшее!$H$2, MONTH($A13) = Наибольшее!$H$1, $B13 = AA$1),($E13-$I13)*$F13,0)</f>
        <v>0</v>
      </c>
    </row>
    <row r="14" spans="1:27" x14ac:dyDescent="0.25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Товара]],Товары_цена[],3,0)</f>
        <v>25</v>
      </c>
      <c r="G14" s="33">
        <f>Таблица1[[#This Row],[Количество]]*Таблица1[[#This Row],[Цена]]</f>
        <v>2000</v>
      </c>
      <c r="H14" s="32"/>
      <c r="I14" s="32"/>
      <c r="J14" s="32">
        <f>Таблица1[[#This Row],[Цена]]*Таблица1[[#This Row],[Количество к возврату]]</f>
        <v>0</v>
      </c>
      <c r="K14" s="9">
        <f>Таблица1[[#This Row],[Стоимость]]-Таблица1[[#This Row],[Стоимость возврата]]</f>
        <v>2000</v>
      </c>
      <c r="N14" t="b">
        <f>AND(WEEKDAY($A14)=N$1, MONTH($A14) &gt;= Результативность!$M$1,MONTH($A14)&lt;=Результативность!$O$1, YEAR($A14) = Результативность!$M$2)</f>
        <v>0</v>
      </c>
      <c r="O14" t="b">
        <f>AND(WEEKDAY($A14)=O$1, MONTH($A14) &gt;= Результативность!$M$1,MONTH($A14)&lt;=Результативность!$O$1, YEAR($A14) = Результативность!$M$2)</f>
        <v>0</v>
      </c>
      <c r="P14" t="b">
        <f>AND(WEEKDAY($A14)=P$1, MONTH($A14) &gt;= Результативность!$M$1,MONTH($A14)&lt;=Результативность!$O$1, YEAR($A14) = Результативность!$M$2)</f>
        <v>0</v>
      </c>
      <c r="Q14" t="b">
        <f>AND(WEEKDAY($A14)=Q$1, MONTH($A14) &gt;= Результативность!$M$1,MONTH($A14)&lt;=Результативность!$O$1, YEAR($A14) = Результативность!$M$2)</f>
        <v>0</v>
      </c>
      <c r="R14" t="b">
        <f>AND(WEEKDAY($A14)=R$1, MONTH($A14) &gt;= Результативность!$M$1,MONTH($A14)&lt;=Результативность!$O$1, YEAR($A14) = Результативность!$M$2)</f>
        <v>0</v>
      </c>
      <c r="S14" t="b">
        <f>AND(WEEKDAY($A14)=S$1, MONTH($A14) &gt;= Результативность!$M$1,MONTH($A14)&lt;=Результативность!$O$1, YEAR($A14) = Результативность!$M$2)</f>
        <v>0</v>
      </c>
      <c r="T14" t="b">
        <f>AND(WEEKDAY($A14)=T$1, MONTH($A14) &gt;= Результативность!$M$1,MONTH($A14)&lt;=Результативность!$O$1, YEAR($A14) = Результативность!$M$2)</f>
        <v>0</v>
      </c>
      <c r="W14">
        <f>IF(AND(YEAR($A14)=Наибольшее!$H$2, MONTH($A14) = Наибольшее!$H$1, $B14 = W$1),($E14-$I14)*$F14,0)</f>
        <v>0</v>
      </c>
      <c r="X14">
        <f>IF(AND(YEAR($A14)=Наибольшее!$H$2, MONTH($A14) = Наибольшее!$H$1, $B14 = X$1),($E14-$I14)*$F14,0)</f>
        <v>0</v>
      </c>
      <c r="Y14">
        <f>IF(AND(YEAR($A14)=Наибольшее!$H$2, MONTH($A14) = Наибольшее!$H$1, $B14 = Y$1),($E14-$I14)*$F14,0)</f>
        <v>0</v>
      </c>
      <c r="Z14">
        <f>IF(AND(YEAR($A14)=Наибольшее!$H$2, MONTH($A14) = Наибольшее!$H$1, $B14 = Z$1),($E14-$I14)*$F14,0)</f>
        <v>0</v>
      </c>
      <c r="AA14">
        <f>IF(AND(YEAR($A14)=Наибольшее!$H$2, MONTH($A14) = Наибольшее!$H$1, $B14 = AA$1),($E14-$I14)*$F14,0)</f>
        <v>0</v>
      </c>
    </row>
    <row r="15" spans="1:27" x14ac:dyDescent="0.25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Товара]],Товары_цена[],3,0)</f>
        <v>32</v>
      </c>
      <c r="G15" s="33">
        <f>Таблица1[[#This Row],[Количество]]*Таблица1[[#This Row],[Цена]]</f>
        <v>4800</v>
      </c>
      <c r="H15" s="31">
        <v>42782</v>
      </c>
      <c r="I15" s="32">
        <v>50</v>
      </c>
      <c r="J15" s="32">
        <f>Таблица1[[#This Row],[Цена]]*Таблица1[[#This Row],[Количество к возврату]]</f>
        <v>1600</v>
      </c>
      <c r="K15" s="9">
        <f>Таблица1[[#This Row],[Стоимость]]-Таблица1[[#This Row],[Стоимость возврата]]</f>
        <v>3200</v>
      </c>
      <c r="N15" t="b">
        <f>AND(WEEKDAY($A15)=N$1, MONTH($A15) &gt;= Результативность!$M$1,MONTH($A15)&lt;=Результативность!$O$1, YEAR($A15) = Результативность!$M$2)</f>
        <v>0</v>
      </c>
      <c r="O15" t="b">
        <f>AND(WEEKDAY($A15)=O$1, MONTH($A15) &gt;= Результативность!$M$1,MONTH($A15)&lt;=Результативность!$O$1, YEAR($A15) = Результативность!$M$2)</f>
        <v>0</v>
      </c>
      <c r="P15" t="b">
        <f>AND(WEEKDAY($A15)=P$1, MONTH($A15) &gt;= Результативность!$M$1,MONTH($A15)&lt;=Результативность!$O$1, YEAR($A15) = Результативность!$M$2)</f>
        <v>0</v>
      </c>
      <c r="Q15" t="b">
        <f>AND(WEEKDAY($A15)=Q$1, MONTH($A15) &gt;= Результативность!$M$1,MONTH($A15)&lt;=Результативность!$O$1, YEAR($A15) = Результативность!$M$2)</f>
        <v>0</v>
      </c>
      <c r="R15" t="b">
        <f>AND(WEEKDAY($A15)=R$1, MONTH($A15) &gt;= Результативность!$M$1,MONTH($A15)&lt;=Результативность!$O$1, YEAR($A15) = Результативность!$M$2)</f>
        <v>0</v>
      </c>
      <c r="S15" t="b">
        <f>AND(WEEKDAY($A15)=S$1, MONTH($A15) &gt;= Результативность!$M$1,MONTH($A15)&lt;=Результативность!$O$1, YEAR($A15) = Результативность!$M$2)</f>
        <v>0</v>
      </c>
      <c r="T15" t="b">
        <f>AND(WEEKDAY($A15)=T$1, MONTH($A15) &gt;= Результативность!$M$1,MONTH($A15)&lt;=Результативность!$O$1, YEAR($A15) = Результативность!$M$2)</f>
        <v>0</v>
      </c>
      <c r="W15">
        <f>IF(AND(YEAR($A15)=Наибольшее!$H$2, MONTH($A15) = Наибольшее!$H$1, $B15 = W$1),($E15-$I15)*$F15,0)</f>
        <v>0</v>
      </c>
      <c r="X15">
        <f>IF(AND(YEAR($A15)=Наибольшее!$H$2, MONTH($A15) = Наибольшее!$H$1, $B15 = X$1),($E15-$I15)*$F15,0)</f>
        <v>0</v>
      </c>
      <c r="Y15">
        <f>IF(AND(YEAR($A15)=Наибольшее!$H$2, MONTH($A15) = Наибольшее!$H$1, $B15 = Y$1),($E15-$I15)*$F15,0)</f>
        <v>0</v>
      </c>
      <c r="Z15">
        <f>IF(AND(YEAR($A15)=Наибольшее!$H$2, MONTH($A15) = Наибольшее!$H$1, $B15 = Z$1),($E15-$I15)*$F15,0)</f>
        <v>0</v>
      </c>
      <c r="AA15">
        <f>IF(AND(YEAR($A15)=Наибольшее!$H$2, MONTH($A15) = Наибольшее!$H$1, $B15 = AA$1),($E15-$I15)*$F15,0)</f>
        <v>0</v>
      </c>
    </row>
    <row r="16" spans="1:27" x14ac:dyDescent="0.25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Товара]],Товары_цена[],3,0)</f>
        <v>54</v>
      </c>
      <c r="G16" s="33">
        <f>Таблица1[[#This Row],[Количество]]*Таблица1[[#This Row],[Цена]]</f>
        <v>4860</v>
      </c>
      <c r="H16" s="32"/>
      <c r="I16" s="32"/>
      <c r="J16" s="32">
        <f>Таблица1[[#This Row],[Цена]]*Таблица1[[#This Row],[Количество к возврату]]</f>
        <v>0</v>
      </c>
      <c r="K16" s="9">
        <f>Таблица1[[#This Row],[Стоимость]]-Таблица1[[#This Row],[Стоимость возврата]]</f>
        <v>4860</v>
      </c>
      <c r="N16" t="b">
        <f>AND(WEEKDAY($A16)=N$1, MONTH($A16) &gt;= Результативность!$M$1,MONTH($A16)&lt;=Результативность!$O$1, YEAR($A16) = Результативность!$M$2)</f>
        <v>0</v>
      </c>
      <c r="O16" t="b">
        <f>AND(WEEKDAY($A16)=O$1, MONTH($A16) &gt;= Результативность!$M$1,MONTH($A16)&lt;=Результативность!$O$1, YEAR($A16) = Результативность!$M$2)</f>
        <v>0</v>
      </c>
      <c r="P16" t="b">
        <f>AND(WEEKDAY($A16)=P$1, MONTH($A16) &gt;= Результативность!$M$1,MONTH($A16)&lt;=Результативность!$O$1, YEAR($A16) = Результативность!$M$2)</f>
        <v>0</v>
      </c>
      <c r="Q16" t="b">
        <f>AND(WEEKDAY($A16)=Q$1, MONTH($A16) &gt;= Результативность!$M$1,MONTH($A16)&lt;=Результативность!$O$1, YEAR($A16) = Результативность!$M$2)</f>
        <v>0</v>
      </c>
      <c r="R16" t="b">
        <f>AND(WEEKDAY($A16)=R$1, MONTH($A16) &gt;= Результативность!$M$1,MONTH($A16)&lt;=Результативность!$O$1, YEAR($A16) = Результативность!$M$2)</f>
        <v>0</v>
      </c>
      <c r="S16" t="b">
        <f>AND(WEEKDAY($A16)=S$1, MONTH($A16) &gt;= Результативность!$M$1,MONTH($A16)&lt;=Результативность!$O$1, YEAR($A16) = Результативность!$M$2)</f>
        <v>0</v>
      </c>
      <c r="T16" t="b">
        <f>AND(WEEKDAY($A16)=T$1, MONTH($A16) &gt;= Результативность!$M$1,MONTH($A16)&lt;=Результативность!$O$1, YEAR($A16) = Результативность!$M$2)</f>
        <v>0</v>
      </c>
      <c r="W16">
        <f>IF(AND(YEAR($A16)=Наибольшее!$H$2, MONTH($A16) = Наибольшее!$H$1, $B16 = W$1),($E16-$I16)*$F16,0)</f>
        <v>0</v>
      </c>
      <c r="X16">
        <f>IF(AND(YEAR($A16)=Наибольшее!$H$2, MONTH($A16) = Наибольшее!$H$1, $B16 = X$1),($E16-$I16)*$F16,0)</f>
        <v>0</v>
      </c>
      <c r="Y16">
        <f>IF(AND(YEAR($A16)=Наибольшее!$H$2, MONTH($A16) = Наибольшее!$H$1, $B16 = Y$1),($E16-$I16)*$F16,0)</f>
        <v>0</v>
      </c>
      <c r="Z16">
        <f>IF(AND(YEAR($A16)=Наибольшее!$H$2, MONTH($A16) = Наибольшее!$H$1, $B16 = Z$1),($E16-$I16)*$F16,0)</f>
        <v>0</v>
      </c>
      <c r="AA16">
        <f>IF(AND(YEAR($A16)=Наибольшее!$H$2, MONTH($A16) = Наибольшее!$H$1, $B16 = AA$1),($E16-$I16)*$F16,0)</f>
        <v>0</v>
      </c>
    </row>
    <row r="17" spans="1:27" x14ac:dyDescent="0.25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Товара]],Товары_цена[],3,0)</f>
        <v>87</v>
      </c>
      <c r="G17" s="33">
        <f>Таблица1[[#This Row],[Количество]]*Таблица1[[#This Row],[Цена]]</f>
        <v>26970</v>
      </c>
      <c r="H17" s="32"/>
      <c r="I17" s="32"/>
      <c r="J17" s="32">
        <f>Таблица1[[#This Row],[Цена]]*Таблица1[[#This Row],[Количество к возврату]]</f>
        <v>0</v>
      </c>
      <c r="K17" s="9">
        <f>Таблица1[[#This Row],[Стоимость]]-Таблица1[[#This Row],[Стоимость возврата]]</f>
        <v>26970</v>
      </c>
      <c r="N17" t="b">
        <f>AND(WEEKDAY($A17)=N$1, MONTH($A17) &gt;= Результативность!$M$1,MONTH($A17)&lt;=Результативность!$O$1, YEAR($A17) = Результативность!$M$2)</f>
        <v>0</v>
      </c>
      <c r="O17" t="b">
        <f>AND(WEEKDAY($A17)=O$1, MONTH($A17) &gt;= Результативность!$M$1,MONTH($A17)&lt;=Результативность!$O$1, YEAR($A17) = Результативность!$M$2)</f>
        <v>0</v>
      </c>
      <c r="P17" t="b">
        <f>AND(WEEKDAY($A17)=P$1, MONTH($A17) &gt;= Результативность!$M$1,MONTH($A17)&lt;=Результативность!$O$1, YEAR($A17) = Результативность!$M$2)</f>
        <v>0</v>
      </c>
      <c r="Q17" t="b">
        <f>AND(WEEKDAY($A17)=Q$1, MONTH($A17) &gt;= Результативность!$M$1,MONTH($A17)&lt;=Результативность!$O$1, YEAR($A17) = Результативность!$M$2)</f>
        <v>0</v>
      </c>
      <c r="R17" t="b">
        <f>AND(WEEKDAY($A17)=R$1, MONTH($A17) &gt;= Результативность!$M$1,MONTH($A17)&lt;=Результативность!$O$1, YEAR($A17) = Результативность!$M$2)</f>
        <v>0</v>
      </c>
      <c r="S17" t="b">
        <f>AND(WEEKDAY($A17)=S$1, MONTH($A17) &gt;= Результативность!$M$1,MONTH($A17)&lt;=Результативность!$O$1, YEAR($A17) = Результативность!$M$2)</f>
        <v>0</v>
      </c>
      <c r="T17" t="b">
        <f>AND(WEEKDAY($A17)=T$1, MONTH($A17) &gt;= Результативность!$M$1,MONTH($A17)&lt;=Результативность!$O$1, YEAR($A17) = Результативность!$M$2)</f>
        <v>0</v>
      </c>
      <c r="W17">
        <f>IF(AND(YEAR($A17)=Наибольшее!$H$2, MONTH($A17) = Наибольшее!$H$1, $B17 = W$1),($E17-$I17)*$F17,0)</f>
        <v>0</v>
      </c>
      <c r="X17">
        <f>IF(AND(YEAR($A17)=Наибольшее!$H$2, MONTH($A17) = Наибольшее!$H$1, $B17 = X$1),($E17-$I17)*$F17,0)</f>
        <v>0</v>
      </c>
      <c r="Y17">
        <f>IF(AND(YEAR($A17)=Наибольшее!$H$2, MONTH($A17) = Наибольшее!$H$1, $B17 = Y$1),($E17-$I17)*$F17,0)</f>
        <v>0</v>
      </c>
      <c r="Z17">
        <f>IF(AND(YEAR($A17)=Наибольшее!$H$2, MONTH($A17) = Наибольшее!$H$1, $B17 = Z$1),($E17-$I17)*$F17,0)</f>
        <v>0</v>
      </c>
      <c r="AA17">
        <f>IF(AND(YEAR($A17)=Наибольшее!$H$2, MONTH($A17) = Наибольшее!$H$1, $B17 = AA$1),($E17-$I17)*$F17,0)</f>
        <v>0</v>
      </c>
    </row>
    <row r="18" spans="1:27" x14ac:dyDescent="0.25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Товара]],Товары_цена[],3,0)</f>
        <v>32</v>
      </c>
      <c r="G18" s="33">
        <f>Таблица1[[#This Row],[Количество]]*Таблица1[[#This Row],[Цена]]</f>
        <v>3200</v>
      </c>
      <c r="H18" s="31">
        <v>42795</v>
      </c>
      <c r="I18" s="32">
        <v>10</v>
      </c>
      <c r="J18" s="32">
        <f>Таблица1[[#This Row],[Цена]]*Таблица1[[#This Row],[Количество к возврату]]</f>
        <v>320</v>
      </c>
      <c r="K18" s="9">
        <f>Таблица1[[#This Row],[Стоимость]]-Таблица1[[#This Row],[Стоимость возврата]]</f>
        <v>2880</v>
      </c>
      <c r="N18" t="b">
        <f>AND(WEEKDAY($A18)=N$1, MONTH($A18) &gt;= Результативность!$M$1,MONTH($A18)&lt;=Результативность!$O$1, YEAR($A18) = Результативность!$M$2)</f>
        <v>0</v>
      </c>
      <c r="O18" t="b">
        <f>AND(WEEKDAY($A18)=O$1, MONTH($A18) &gt;= Результативность!$M$1,MONTH($A18)&lt;=Результативность!$O$1, YEAR($A18) = Результативность!$M$2)</f>
        <v>0</v>
      </c>
      <c r="P18" t="b">
        <f>AND(WEEKDAY($A18)=P$1, MONTH($A18) &gt;= Результативность!$M$1,MONTH($A18)&lt;=Результативность!$O$1, YEAR($A18) = Результативность!$M$2)</f>
        <v>0</v>
      </c>
      <c r="Q18" t="b">
        <f>AND(WEEKDAY($A18)=Q$1, MONTH($A18) &gt;= Результативность!$M$1,MONTH($A18)&lt;=Результативность!$O$1, YEAR($A18) = Результативность!$M$2)</f>
        <v>0</v>
      </c>
      <c r="R18" t="b">
        <f>AND(WEEKDAY($A18)=R$1, MONTH($A18) &gt;= Результативность!$M$1,MONTH($A18)&lt;=Результативность!$O$1, YEAR($A18) = Результативность!$M$2)</f>
        <v>0</v>
      </c>
      <c r="S18" t="b">
        <f>AND(WEEKDAY($A18)=S$1, MONTH($A18) &gt;= Результативность!$M$1,MONTH($A18)&lt;=Результативность!$O$1, YEAR($A18) = Результативность!$M$2)</f>
        <v>0</v>
      </c>
      <c r="T18" t="b">
        <f>AND(WEEKDAY($A18)=T$1, MONTH($A18) &gt;= Результативность!$M$1,MONTH($A18)&lt;=Результативность!$O$1, YEAR($A18) = Результативность!$M$2)</f>
        <v>0</v>
      </c>
      <c r="W18">
        <f>IF(AND(YEAR($A18)=Наибольшее!$H$2, MONTH($A18) = Наибольшее!$H$1, $B18 = W$1),($E18-$I18)*$F18,0)</f>
        <v>0</v>
      </c>
      <c r="X18">
        <f>IF(AND(YEAR($A18)=Наибольшее!$H$2, MONTH($A18) = Наибольшее!$H$1, $B18 = X$1),($E18-$I18)*$F18,0)</f>
        <v>0</v>
      </c>
      <c r="Y18">
        <f>IF(AND(YEAR($A18)=Наибольшее!$H$2, MONTH($A18) = Наибольшее!$H$1, $B18 = Y$1),($E18-$I18)*$F18,0)</f>
        <v>0</v>
      </c>
      <c r="Z18">
        <f>IF(AND(YEAR($A18)=Наибольшее!$H$2, MONTH($A18) = Наибольшее!$H$1, $B18 = Z$1),($E18-$I18)*$F18,0)</f>
        <v>0</v>
      </c>
      <c r="AA18">
        <f>IF(AND(YEAR($A18)=Наибольшее!$H$2, MONTH($A18) = Наибольшее!$H$1, $B18 = AA$1),($E18-$I18)*$F18,0)</f>
        <v>0</v>
      </c>
    </row>
    <row r="19" spans="1:27" x14ac:dyDescent="0.25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Товара]],Товары_цена[],3,0)</f>
        <v>110</v>
      </c>
      <c r="G19" s="33">
        <f>Таблица1[[#This Row],[Количество]]*Таблица1[[#This Row],[Цена]]</f>
        <v>13200</v>
      </c>
      <c r="H19" s="32"/>
      <c r="I19" s="32"/>
      <c r="J19" s="32">
        <f>Таблица1[[#This Row],[Цена]]*Таблица1[[#This Row],[Количество к возврату]]</f>
        <v>0</v>
      </c>
      <c r="K19" s="9">
        <f>Таблица1[[#This Row],[Стоимость]]-Таблица1[[#This Row],[Стоимость возврата]]</f>
        <v>13200</v>
      </c>
      <c r="N19" t="b">
        <f>AND(WEEKDAY($A19)=N$1, MONTH($A19) &gt;= Результативность!$M$1,MONTH($A19)&lt;=Результативность!$O$1, YEAR($A19) = Результативность!$M$2)</f>
        <v>0</v>
      </c>
      <c r="O19" t="b">
        <f>AND(WEEKDAY($A19)=O$1, MONTH($A19) &gt;= Результативность!$M$1,MONTH($A19)&lt;=Результативность!$O$1, YEAR($A19) = Результативность!$M$2)</f>
        <v>0</v>
      </c>
      <c r="P19" t="b">
        <f>AND(WEEKDAY($A19)=P$1, MONTH($A19) &gt;= Результативность!$M$1,MONTH($A19)&lt;=Результативность!$O$1, YEAR($A19) = Результативность!$M$2)</f>
        <v>0</v>
      </c>
      <c r="Q19" t="b">
        <f>AND(WEEKDAY($A19)=Q$1, MONTH($A19) &gt;= Результативность!$M$1,MONTH($A19)&lt;=Результативность!$O$1, YEAR($A19) = Результативность!$M$2)</f>
        <v>0</v>
      </c>
      <c r="R19" t="b">
        <f>AND(WEEKDAY($A19)=R$1, MONTH($A19) &gt;= Результативность!$M$1,MONTH($A19)&lt;=Результативность!$O$1, YEAR($A19) = Результативность!$M$2)</f>
        <v>0</v>
      </c>
      <c r="S19" t="b">
        <f>AND(WEEKDAY($A19)=S$1, MONTH($A19) &gt;= Результативность!$M$1,MONTH($A19)&lt;=Результативность!$O$1, YEAR($A19) = Результативность!$M$2)</f>
        <v>0</v>
      </c>
      <c r="T19" t="b">
        <f>AND(WEEKDAY($A19)=T$1, MONTH($A19) &gt;= Результативность!$M$1,MONTH($A19)&lt;=Результативность!$O$1, YEAR($A19) = Результативность!$M$2)</f>
        <v>0</v>
      </c>
      <c r="W19">
        <f>IF(AND(YEAR($A19)=Наибольшее!$H$2, MONTH($A19) = Наибольшее!$H$1, $B19 = W$1),($E19-$I19)*$F19,0)</f>
        <v>0</v>
      </c>
      <c r="X19">
        <f>IF(AND(YEAR($A19)=Наибольшее!$H$2, MONTH($A19) = Наибольшее!$H$1, $B19 = X$1),($E19-$I19)*$F19,0)</f>
        <v>0</v>
      </c>
      <c r="Y19">
        <f>IF(AND(YEAR($A19)=Наибольшее!$H$2, MONTH($A19) = Наибольшее!$H$1, $B19 = Y$1),($E19-$I19)*$F19,0)</f>
        <v>0</v>
      </c>
      <c r="Z19">
        <f>IF(AND(YEAR($A19)=Наибольшее!$H$2, MONTH($A19) = Наибольшее!$H$1, $B19 = Z$1),($E19-$I19)*$F19,0)</f>
        <v>0</v>
      </c>
      <c r="AA19">
        <f>IF(AND(YEAR($A19)=Наибольшее!$H$2, MONTH($A19) = Наибольшее!$H$1, $B19 = AA$1),($E19-$I19)*$F19,0)</f>
        <v>0</v>
      </c>
    </row>
    <row r="20" spans="1:27" x14ac:dyDescent="0.25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Товара]],Товары_цена[],3,0)</f>
        <v>136</v>
      </c>
      <c r="G20" s="33">
        <f>Таблица1[[#This Row],[Количество]]*Таблица1[[#This Row],[Цена]]</f>
        <v>17680</v>
      </c>
      <c r="H20" s="32"/>
      <c r="I20" s="32"/>
      <c r="J20" s="32">
        <f>Таблица1[[#This Row],[Цена]]*Таблица1[[#This Row],[Количество к возврату]]</f>
        <v>0</v>
      </c>
      <c r="K20" s="9">
        <f>Таблица1[[#This Row],[Стоимость]]-Таблица1[[#This Row],[Стоимость возврата]]</f>
        <v>17680</v>
      </c>
      <c r="N20" t="b">
        <f>AND(WEEKDAY($A20)=N$1, MONTH($A20) &gt;= Результативность!$M$1,MONTH($A20)&lt;=Результативность!$O$1, YEAR($A20) = Результативность!$M$2)</f>
        <v>0</v>
      </c>
      <c r="O20" t="b">
        <f>AND(WEEKDAY($A20)=O$1, MONTH($A20) &gt;= Результативность!$M$1,MONTH($A20)&lt;=Результативность!$O$1, YEAR($A20) = Результативность!$M$2)</f>
        <v>0</v>
      </c>
      <c r="P20" t="b">
        <f>AND(WEEKDAY($A20)=P$1, MONTH($A20) &gt;= Результативность!$M$1,MONTH($A20)&lt;=Результативность!$O$1, YEAR($A20) = Результативность!$M$2)</f>
        <v>0</v>
      </c>
      <c r="Q20" t="b">
        <f>AND(WEEKDAY($A20)=Q$1, MONTH($A20) &gt;= Результативность!$M$1,MONTH($A20)&lt;=Результативность!$O$1, YEAR($A20) = Результативность!$M$2)</f>
        <v>0</v>
      </c>
      <c r="R20" t="b">
        <f>AND(WEEKDAY($A20)=R$1, MONTH($A20) &gt;= Результативность!$M$1,MONTH($A20)&lt;=Результативность!$O$1, YEAR($A20) = Результативность!$M$2)</f>
        <v>0</v>
      </c>
      <c r="S20" t="b">
        <f>AND(WEEKDAY($A20)=S$1, MONTH($A20) &gt;= Результативность!$M$1,MONTH($A20)&lt;=Результативность!$O$1, YEAR($A20) = Результативность!$M$2)</f>
        <v>0</v>
      </c>
      <c r="T20" t="b">
        <f>AND(WEEKDAY($A20)=T$1, MONTH($A20) &gt;= Результативность!$M$1,MONTH($A20)&lt;=Результативность!$O$1, YEAR($A20) = Результативность!$M$2)</f>
        <v>0</v>
      </c>
      <c r="W20">
        <f>IF(AND(YEAR($A20)=Наибольшее!$H$2, MONTH($A20) = Наибольшее!$H$1, $B20 = W$1),($E20-$I20)*$F20,0)</f>
        <v>0</v>
      </c>
      <c r="X20">
        <f>IF(AND(YEAR($A20)=Наибольшее!$H$2, MONTH($A20) = Наибольшее!$H$1, $B20 = X$1),($E20-$I20)*$F20,0)</f>
        <v>0</v>
      </c>
      <c r="Y20">
        <f>IF(AND(YEAR($A20)=Наибольшее!$H$2, MONTH($A20) = Наибольшее!$H$1, $B20 = Y$1),($E20-$I20)*$F20,0)</f>
        <v>0</v>
      </c>
      <c r="Z20">
        <f>IF(AND(YEAR($A20)=Наибольшее!$H$2, MONTH($A20) = Наибольшее!$H$1, $B20 = Z$1),($E20-$I20)*$F20,0)</f>
        <v>0</v>
      </c>
      <c r="AA20">
        <f>IF(AND(YEAR($A20)=Наибольшее!$H$2, MONTH($A20) = Наибольшее!$H$1, $B20 = AA$1),($E20-$I20)*$F20,0)</f>
        <v>0</v>
      </c>
    </row>
    <row r="21" spans="1:27" x14ac:dyDescent="0.25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Товара]],Товары_цена[],3,0)</f>
        <v>25</v>
      </c>
      <c r="G21" s="33">
        <f>Таблица1[[#This Row],[Количество]]*Таблица1[[#This Row],[Цена]]</f>
        <v>1950</v>
      </c>
      <c r="H21" s="32"/>
      <c r="I21" s="32"/>
      <c r="J21" s="32">
        <f>Таблица1[[#This Row],[Цена]]*Таблица1[[#This Row],[Количество к возврату]]</f>
        <v>0</v>
      </c>
      <c r="K21" s="9">
        <f>Таблица1[[#This Row],[Стоимость]]-Таблица1[[#This Row],[Стоимость возврата]]</f>
        <v>1950</v>
      </c>
      <c r="N21" t="b">
        <f>AND(WEEKDAY($A21)=N$1, MONTH($A21) &gt;= Результативность!$M$1,MONTH($A21)&lt;=Результативность!$O$1, YEAR($A21) = Результативность!$M$2)</f>
        <v>0</v>
      </c>
      <c r="O21" t="b">
        <f>AND(WEEKDAY($A21)=O$1, MONTH($A21) &gt;= Результативность!$M$1,MONTH($A21)&lt;=Результативность!$O$1, YEAR($A21) = Результативность!$M$2)</f>
        <v>0</v>
      </c>
      <c r="P21" t="b">
        <f>AND(WEEKDAY($A21)=P$1, MONTH($A21) &gt;= Результативность!$M$1,MONTH($A21)&lt;=Результативность!$O$1, YEAR($A21) = Результативность!$M$2)</f>
        <v>0</v>
      </c>
      <c r="Q21" t="b">
        <f>AND(WEEKDAY($A21)=Q$1, MONTH($A21) &gt;= Результативность!$M$1,MONTH($A21)&lt;=Результативность!$O$1, YEAR($A21) = Результативность!$M$2)</f>
        <v>0</v>
      </c>
      <c r="R21" t="b">
        <f>AND(WEEKDAY($A21)=R$1, MONTH($A21) &gt;= Результативность!$M$1,MONTH($A21)&lt;=Результативность!$O$1, YEAR($A21) = Результативность!$M$2)</f>
        <v>0</v>
      </c>
      <c r="S21" t="b">
        <f>AND(WEEKDAY($A21)=S$1, MONTH($A21) &gt;= Результативность!$M$1,MONTH($A21)&lt;=Результативность!$O$1, YEAR($A21) = Результативность!$M$2)</f>
        <v>0</v>
      </c>
      <c r="T21" t="b">
        <f>AND(WEEKDAY($A21)=T$1, MONTH($A21) &gt;= Результативность!$M$1,MONTH($A21)&lt;=Результативность!$O$1, YEAR($A21) = Результативность!$M$2)</f>
        <v>0</v>
      </c>
      <c r="W21">
        <f>IF(AND(YEAR($A21)=Наибольшее!$H$2, MONTH($A21) = Наибольшее!$H$1, $B21 = W$1),($E21-$I21)*$F21,0)</f>
        <v>0</v>
      </c>
      <c r="X21">
        <f>IF(AND(YEAR($A21)=Наибольшее!$H$2, MONTH($A21) = Наибольшее!$H$1, $B21 = X$1),($E21-$I21)*$F21,0)</f>
        <v>0</v>
      </c>
      <c r="Y21">
        <f>IF(AND(YEAR($A21)=Наибольшее!$H$2, MONTH($A21) = Наибольшее!$H$1, $B21 = Y$1),($E21-$I21)*$F21,0)</f>
        <v>0</v>
      </c>
      <c r="Z21">
        <f>IF(AND(YEAR($A21)=Наибольшее!$H$2, MONTH($A21) = Наибольшее!$H$1, $B21 = Z$1),($E21-$I21)*$F21,0)</f>
        <v>0</v>
      </c>
      <c r="AA21">
        <f>IF(AND(YEAR($A21)=Наибольшее!$H$2, MONTH($A21) = Наибольшее!$H$1, $B21 = AA$1),($E21-$I21)*$F21,0)</f>
        <v>0</v>
      </c>
    </row>
    <row r="22" spans="1:27" x14ac:dyDescent="0.25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Товара]],Товары_цена[],3,0)</f>
        <v>32</v>
      </c>
      <c r="G22" s="33">
        <f>Таблица1[[#This Row],[Количество]]*Таблица1[[#This Row],[Цена]]</f>
        <v>2848</v>
      </c>
      <c r="H22" s="32"/>
      <c r="I22" s="32"/>
      <c r="J22" s="32">
        <f>Таблица1[[#This Row],[Цена]]*Таблица1[[#This Row],[Количество к возврату]]</f>
        <v>0</v>
      </c>
      <c r="K22" s="9">
        <f>Таблица1[[#This Row],[Стоимость]]-Таблица1[[#This Row],[Стоимость возврата]]</f>
        <v>2848</v>
      </c>
      <c r="N22" t="b">
        <f>AND(WEEKDAY($A22)=N$1, MONTH($A22) &gt;= Результативность!$M$1,MONTH($A22)&lt;=Результативность!$O$1, YEAR($A22) = Результативность!$M$2)</f>
        <v>0</v>
      </c>
      <c r="O22" t="b">
        <f>AND(WEEKDAY($A22)=O$1, MONTH($A22) &gt;= Результативность!$M$1,MONTH($A22)&lt;=Результативность!$O$1, YEAR($A22) = Результативность!$M$2)</f>
        <v>0</v>
      </c>
      <c r="P22" t="b">
        <f>AND(WEEKDAY($A22)=P$1, MONTH($A22) &gt;= Результативность!$M$1,MONTH($A22)&lt;=Результативность!$O$1, YEAR($A22) = Результативность!$M$2)</f>
        <v>0</v>
      </c>
      <c r="Q22" t="b">
        <f>AND(WEEKDAY($A22)=Q$1, MONTH($A22) &gt;= Результативность!$M$1,MONTH($A22)&lt;=Результативность!$O$1, YEAR($A22) = Результативность!$M$2)</f>
        <v>0</v>
      </c>
      <c r="R22" t="b">
        <f>AND(WEEKDAY($A22)=R$1, MONTH($A22) &gt;= Результативность!$M$1,MONTH($A22)&lt;=Результативность!$O$1, YEAR($A22) = Результативность!$M$2)</f>
        <v>0</v>
      </c>
      <c r="S22" t="b">
        <f>AND(WEEKDAY($A22)=S$1, MONTH($A22) &gt;= Результативность!$M$1,MONTH($A22)&lt;=Результативность!$O$1, YEAR($A22) = Результативность!$M$2)</f>
        <v>0</v>
      </c>
      <c r="T22" t="b">
        <f>AND(WEEKDAY($A22)=T$1, MONTH($A22) &gt;= Результативность!$M$1,MONTH($A22)&lt;=Результативность!$O$1, YEAR($A22) = Результативность!$M$2)</f>
        <v>0</v>
      </c>
      <c r="W22">
        <f>IF(AND(YEAR($A22)=Наибольшее!$H$2, MONTH($A22) = Наибольшее!$H$1, $B22 = W$1),($E22-$I22)*$F22,0)</f>
        <v>0</v>
      </c>
      <c r="X22">
        <f>IF(AND(YEAR($A22)=Наибольшее!$H$2, MONTH($A22) = Наибольшее!$H$1, $B22 = X$1),($E22-$I22)*$F22,0)</f>
        <v>0</v>
      </c>
      <c r="Y22">
        <f>IF(AND(YEAR($A22)=Наибольшее!$H$2, MONTH($A22) = Наибольшее!$H$1, $B22 = Y$1),($E22-$I22)*$F22,0)</f>
        <v>0</v>
      </c>
      <c r="Z22">
        <f>IF(AND(YEAR($A22)=Наибольшее!$H$2, MONTH($A22) = Наибольшее!$H$1, $B22 = Z$1),($E22-$I22)*$F22,0)</f>
        <v>0</v>
      </c>
      <c r="AA22">
        <f>IF(AND(YEAR($A22)=Наибольшее!$H$2, MONTH($A22) = Наибольшее!$H$1, $B22 = AA$1),($E22-$I22)*$F22,0)</f>
        <v>0</v>
      </c>
    </row>
    <row r="23" spans="1:27" x14ac:dyDescent="0.25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Товара]],Товары_цена[],3,0)</f>
        <v>54</v>
      </c>
      <c r="G23" s="33">
        <f>Таблица1[[#This Row],[Количество]]*Таблица1[[#This Row],[Цена]]</f>
        <v>7560</v>
      </c>
      <c r="H23" s="32"/>
      <c r="I23" s="32"/>
      <c r="J23" s="32">
        <f>Таблица1[[#This Row],[Цена]]*Таблица1[[#This Row],[Количество к возврату]]</f>
        <v>0</v>
      </c>
      <c r="K23" s="9">
        <f>Таблица1[[#This Row],[Стоимость]]-Таблица1[[#This Row],[Стоимость возврата]]</f>
        <v>7560</v>
      </c>
      <c r="N23" t="b">
        <f>AND(WEEKDAY($A23)=N$1, MONTH($A23) &gt;= Результативность!$M$1,MONTH($A23)&lt;=Результативность!$O$1, YEAR($A23) = Результативность!$M$2)</f>
        <v>0</v>
      </c>
      <c r="O23" t="b">
        <f>AND(WEEKDAY($A23)=O$1, MONTH($A23) &gt;= Результативность!$M$1,MONTH($A23)&lt;=Результативность!$O$1, YEAR($A23) = Результативность!$M$2)</f>
        <v>0</v>
      </c>
      <c r="P23" t="b">
        <f>AND(WEEKDAY($A23)=P$1, MONTH($A23) &gt;= Результативность!$M$1,MONTH($A23)&lt;=Результативность!$O$1, YEAR($A23) = Результативность!$M$2)</f>
        <v>0</v>
      </c>
      <c r="Q23" t="b">
        <f>AND(WEEKDAY($A23)=Q$1, MONTH($A23) &gt;= Результативность!$M$1,MONTH($A23)&lt;=Результативность!$O$1, YEAR($A23) = Результативность!$M$2)</f>
        <v>0</v>
      </c>
      <c r="R23" t="b">
        <f>AND(WEEKDAY($A23)=R$1, MONTH($A23) &gt;= Результативность!$M$1,MONTH($A23)&lt;=Результативность!$O$1, YEAR($A23) = Результативность!$M$2)</f>
        <v>0</v>
      </c>
      <c r="S23" t="b">
        <f>AND(WEEKDAY($A23)=S$1, MONTH($A23) &gt;= Результативность!$M$1,MONTH($A23)&lt;=Результативность!$O$1, YEAR($A23) = Результативность!$M$2)</f>
        <v>0</v>
      </c>
      <c r="T23" t="b">
        <f>AND(WEEKDAY($A23)=T$1, MONTH($A23) &gt;= Результативность!$M$1,MONTH($A23)&lt;=Результативность!$O$1, YEAR($A23) = Результативность!$M$2)</f>
        <v>0</v>
      </c>
      <c r="W23">
        <f>IF(AND(YEAR($A23)=Наибольшее!$H$2, MONTH($A23) = Наибольшее!$H$1, $B23 = W$1),($E23-$I23)*$F23,0)</f>
        <v>0</v>
      </c>
      <c r="X23">
        <f>IF(AND(YEAR($A23)=Наибольшее!$H$2, MONTH($A23) = Наибольшее!$H$1, $B23 = X$1),($E23-$I23)*$F23,0)</f>
        <v>0</v>
      </c>
      <c r="Y23">
        <f>IF(AND(YEAR($A23)=Наибольшее!$H$2, MONTH($A23) = Наибольшее!$H$1, $B23 = Y$1),($E23-$I23)*$F23,0)</f>
        <v>0</v>
      </c>
      <c r="Z23">
        <f>IF(AND(YEAR($A23)=Наибольшее!$H$2, MONTH($A23) = Наибольшее!$H$1, $B23 = Z$1),($E23-$I23)*$F23,0)</f>
        <v>0</v>
      </c>
      <c r="AA23">
        <f>IF(AND(YEAR($A23)=Наибольшее!$H$2, MONTH($A23) = Наибольшее!$H$1, $B23 = AA$1),($E23-$I23)*$F23,0)</f>
        <v>0</v>
      </c>
    </row>
    <row r="24" spans="1:27" x14ac:dyDescent="0.25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Товара]],Товары_цена[],3,0)</f>
        <v>87</v>
      </c>
      <c r="G24" s="33">
        <f>Таблица1[[#This Row],[Количество]]*Таблица1[[#This Row],[Цена]]</f>
        <v>13920</v>
      </c>
      <c r="H24" s="31">
        <v>42823</v>
      </c>
      <c r="I24" s="32">
        <v>60</v>
      </c>
      <c r="J24" s="32">
        <f>Таблица1[[#This Row],[Цена]]*Таблица1[[#This Row],[Количество к возврату]]</f>
        <v>5220</v>
      </c>
      <c r="K24" s="9">
        <f>Таблица1[[#This Row],[Стоимость]]-Таблица1[[#This Row],[Стоимость возврата]]</f>
        <v>8700</v>
      </c>
      <c r="N24" t="b">
        <f>AND(WEEKDAY($A24)=N$1, MONTH($A24) &gt;= Результативность!$M$1,MONTH($A24)&lt;=Результативность!$O$1, YEAR($A24) = Результативность!$M$2)</f>
        <v>0</v>
      </c>
      <c r="O24" t="b">
        <f>AND(WEEKDAY($A24)=O$1, MONTH($A24) &gt;= Результативность!$M$1,MONTH($A24)&lt;=Результативность!$O$1, YEAR($A24) = Результативность!$M$2)</f>
        <v>0</v>
      </c>
      <c r="P24" t="b">
        <f>AND(WEEKDAY($A24)=P$1, MONTH($A24) &gt;= Результативность!$M$1,MONTH($A24)&lt;=Результативность!$O$1, YEAR($A24) = Результативность!$M$2)</f>
        <v>0</v>
      </c>
      <c r="Q24" t="b">
        <f>AND(WEEKDAY($A24)=Q$1, MONTH($A24) &gt;= Результативность!$M$1,MONTH($A24)&lt;=Результативность!$O$1, YEAR($A24) = Результативность!$M$2)</f>
        <v>0</v>
      </c>
      <c r="R24" t="b">
        <f>AND(WEEKDAY($A24)=R$1, MONTH($A24) &gt;= Результативность!$M$1,MONTH($A24)&lt;=Результативность!$O$1, YEAR($A24) = Результативность!$M$2)</f>
        <v>0</v>
      </c>
      <c r="S24" t="b">
        <f>AND(WEEKDAY($A24)=S$1, MONTH($A24) &gt;= Результативность!$M$1,MONTH($A24)&lt;=Результативность!$O$1, YEAR($A24) = Результативность!$M$2)</f>
        <v>0</v>
      </c>
      <c r="T24" t="b">
        <f>AND(WEEKDAY($A24)=T$1, MONTH($A24) &gt;= Результативность!$M$1,MONTH($A24)&lt;=Результативность!$O$1, YEAR($A24) = Результативность!$M$2)</f>
        <v>0</v>
      </c>
      <c r="W24">
        <f>IF(AND(YEAR($A24)=Наибольшее!$H$2, MONTH($A24) = Наибольшее!$H$1, $B24 = W$1),($E24-$I24)*$F24,0)</f>
        <v>0</v>
      </c>
      <c r="X24">
        <f>IF(AND(YEAR($A24)=Наибольшее!$H$2, MONTH($A24) = Наибольшее!$H$1, $B24 = X$1),($E24-$I24)*$F24,0)</f>
        <v>0</v>
      </c>
      <c r="Y24">
        <f>IF(AND(YEAR($A24)=Наибольшее!$H$2, MONTH($A24) = Наибольшее!$H$1, $B24 = Y$1),($E24-$I24)*$F24,0)</f>
        <v>0</v>
      </c>
      <c r="Z24">
        <f>IF(AND(YEAR($A24)=Наибольшее!$H$2, MONTH($A24) = Наибольшее!$H$1, $B24 = Z$1),($E24-$I24)*$F24,0)</f>
        <v>0</v>
      </c>
      <c r="AA24">
        <f>IF(AND(YEAR($A24)=Наибольшее!$H$2, MONTH($A24) = Наибольшее!$H$1, $B24 = AA$1),($E24-$I24)*$F24,0)</f>
        <v>0</v>
      </c>
    </row>
    <row r="25" spans="1:27" x14ac:dyDescent="0.25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Товара]],Товары_цена[],3,0)</f>
        <v>110</v>
      </c>
      <c r="G25" s="33">
        <f>Таблица1[[#This Row],[Количество]]*Таблица1[[#This Row],[Цена]]</f>
        <v>17600</v>
      </c>
      <c r="H25" s="31">
        <v>42824</v>
      </c>
      <c r="I25" s="32">
        <v>40</v>
      </c>
      <c r="J25" s="32">
        <f>Таблица1[[#This Row],[Цена]]*Таблица1[[#This Row],[Количество к возврату]]</f>
        <v>4400</v>
      </c>
      <c r="K25" s="9">
        <f>Таблица1[[#This Row],[Стоимость]]-Таблица1[[#This Row],[Стоимость возврата]]</f>
        <v>13200</v>
      </c>
      <c r="N25" t="b">
        <f>AND(WEEKDAY($A25)=N$1, MONTH($A25) &gt;= Результативность!$M$1,MONTH($A25)&lt;=Результативность!$O$1, YEAR($A25) = Результативность!$M$2)</f>
        <v>0</v>
      </c>
      <c r="O25" t="b">
        <f>AND(WEEKDAY($A25)=O$1, MONTH($A25) &gt;= Результативность!$M$1,MONTH($A25)&lt;=Результативность!$O$1, YEAR($A25) = Результативность!$M$2)</f>
        <v>0</v>
      </c>
      <c r="P25" t="b">
        <f>AND(WEEKDAY($A25)=P$1, MONTH($A25) &gt;= Результативность!$M$1,MONTH($A25)&lt;=Результативность!$O$1, YEAR($A25) = Результативность!$M$2)</f>
        <v>0</v>
      </c>
      <c r="Q25" t="b">
        <f>AND(WEEKDAY($A25)=Q$1, MONTH($A25) &gt;= Результативность!$M$1,MONTH($A25)&lt;=Результативность!$O$1, YEAR($A25) = Результативность!$M$2)</f>
        <v>0</v>
      </c>
      <c r="R25" t="b">
        <f>AND(WEEKDAY($A25)=R$1, MONTH($A25) &gt;= Результативность!$M$1,MONTH($A25)&lt;=Результативность!$O$1, YEAR($A25) = Результативность!$M$2)</f>
        <v>0</v>
      </c>
      <c r="S25" t="b">
        <f>AND(WEEKDAY($A25)=S$1, MONTH($A25) &gt;= Результативность!$M$1,MONTH($A25)&lt;=Результативность!$O$1, YEAR($A25) = Результативность!$M$2)</f>
        <v>0</v>
      </c>
      <c r="T25" t="b">
        <f>AND(WEEKDAY($A25)=T$1, MONTH($A25) &gt;= Результативность!$M$1,MONTH($A25)&lt;=Результативность!$O$1, YEAR($A25) = Результативность!$M$2)</f>
        <v>0</v>
      </c>
      <c r="W25">
        <f>IF(AND(YEAR($A25)=Наибольшее!$H$2, MONTH($A25) = Наибольшее!$H$1, $B25 = W$1),($E25-$I25)*$F25,0)</f>
        <v>0</v>
      </c>
      <c r="X25">
        <f>IF(AND(YEAR($A25)=Наибольшее!$H$2, MONTH($A25) = Наибольшее!$H$1, $B25 = X$1),($E25-$I25)*$F25,0)</f>
        <v>0</v>
      </c>
      <c r="Y25">
        <f>IF(AND(YEAR($A25)=Наибольшее!$H$2, MONTH($A25) = Наибольшее!$H$1, $B25 = Y$1),($E25-$I25)*$F25,0)</f>
        <v>0</v>
      </c>
      <c r="Z25">
        <f>IF(AND(YEAR($A25)=Наибольшее!$H$2, MONTH($A25) = Наибольшее!$H$1, $B25 = Z$1),($E25-$I25)*$F25,0)</f>
        <v>0</v>
      </c>
      <c r="AA25">
        <f>IF(AND(YEAR($A25)=Наибольшее!$H$2, MONTH($A25) = Наибольшее!$H$1, $B25 = AA$1),($E25-$I25)*$F25,0)</f>
        <v>0</v>
      </c>
    </row>
    <row r="26" spans="1:27" x14ac:dyDescent="0.25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Товара]],Товары_цена[],3,0)</f>
        <v>45</v>
      </c>
      <c r="G26" s="33">
        <f>Таблица1[[#This Row],[Количество]]*Таблица1[[#This Row],[Цена]]</f>
        <v>2520</v>
      </c>
      <c r="H26" s="32"/>
      <c r="I26" s="32"/>
      <c r="J26" s="32">
        <f>Таблица1[[#This Row],[Цена]]*Таблица1[[#This Row],[Количество к возврату]]</f>
        <v>0</v>
      </c>
      <c r="K26" s="9">
        <f>Таблица1[[#This Row],[Стоимость]]-Таблица1[[#This Row],[Стоимость возврата]]</f>
        <v>2520</v>
      </c>
      <c r="N26" t="b">
        <f>AND(WEEKDAY($A26)=N$1, MONTH($A26) &gt;= Результативность!$M$1,MONTH($A26)&lt;=Результативность!$O$1, YEAR($A26) = Результативность!$M$2)</f>
        <v>0</v>
      </c>
      <c r="O26" t="b">
        <f>AND(WEEKDAY($A26)=O$1, MONTH($A26) &gt;= Результативность!$M$1,MONTH($A26)&lt;=Результативность!$O$1, YEAR($A26) = Результативность!$M$2)</f>
        <v>0</v>
      </c>
      <c r="P26" t="b">
        <f>AND(WEEKDAY($A26)=P$1, MONTH($A26) &gt;= Результативность!$M$1,MONTH($A26)&lt;=Результативность!$O$1, YEAR($A26) = Результативность!$M$2)</f>
        <v>0</v>
      </c>
      <c r="Q26" t="b">
        <f>AND(WEEKDAY($A26)=Q$1, MONTH($A26) &gt;= Результативность!$M$1,MONTH($A26)&lt;=Результативность!$O$1, YEAR($A26) = Результативность!$M$2)</f>
        <v>0</v>
      </c>
      <c r="R26" t="b">
        <f>AND(WEEKDAY($A26)=R$1, MONTH($A26) &gt;= Результативность!$M$1,MONTH($A26)&lt;=Результативность!$O$1, YEAR($A26) = Результативность!$M$2)</f>
        <v>0</v>
      </c>
      <c r="S26" t="b">
        <f>AND(WEEKDAY($A26)=S$1, MONTH($A26) &gt;= Результативность!$M$1,MONTH($A26)&lt;=Результативность!$O$1, YEAR($A26) = Результативность!$M$2)</f>
        <v>0</v>
      </c>
      <c r="T26" t="b">
        <f>AND(WEEKDAY($A26)=T$1, MONTH($A26) &gt;= Результативность!$M$1,MONTH($A26)&lt;=Результативность!$O$1, YEAR($A26) = Результативность!$M$2)</f>
        <v>0</v>
      </c>
      <c r="W26">
        <f>IF(AND(YEAR($A26)=Наибольшее!$H$2, MONTH($A26) = Наибольшее!$H$1, $B26 = W$1),($E26-$I26)*$F26,0)</f>
        <v>0</v>
      </c>
      <c r="X26">
        <f>IF(AND(YEAR($A26)=Наибольшее!$H$2, MONTH($A26) = Наибольшее!$H$1, $B26 = X$1),($E26-$I26)*$F26,0)</f>
        <v>0</v>
      </c>
      <c r="Y26">
        <f>IF(AND(YEAR($A26)=Наибольшее!$H$2, MONTH($A26) = Наибольшее!$H$1, $B26 = Y$1),($E26-$I26)*$F26,0)</f>
        <v>0</v>
      </c>
      <c r="Z26">
        <f>IF(AND(YEAR($A26)=Наибольшее!$H$2, MONTH($A26) = Наибольшее!$H$1, $B26 = Z$1),($E26-$I26)*$F26,0)</f>
        <v>0</v>
      </c>
      <c r="AA26">
        <f>IF(AND(YEAR($A26)=Наибольшее!$H$2, MONTH($A26) = Наибольшее!$H$1, $B26 = AA$1),($E26-$I26)*$F26,0)</f>
        <v>0</v>
      </c>
    </row>
    <row r="27" spans="1:27" x14ac:dyDescent="0.25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Товара]],Товары_цена[],3,0)</f>
        <v>45</v>
      </c>
      <c r="G27" s="33">
        <f>Таблица1[[#This Row],[Количество]]*Таблица1[[#This Row],[Цена]]</f>
        <v>5400</v>
      </c>
      <c r="H27" s="32"/>
      <c r="I27" s="32"/>
      <c r="J27" s="32">
        <f>Таблица1[[#This Row],[Цена]]*Таблица1[[#This Row],[Количество к возврату]]</f>
        <v>0</v>
      </c>
      <c r="K27" s="9">
        <f>Таблица1[[#This Row],[Стоимость]]-Таблица1[[#This Row],[Стоимость возврата]]</f>
        <v>5400</v>
      </c>
      <c r="N27" t="b">
        <f>AND(WEEKDAY($A27)=N$1, MONTH($A27) &gt;= Результативность!$M$1,MONTH($A27)&lt;=Результативность!$O$1, YEAR($A27) = Результативность!$M$2)</f>
        <v>0</v>
      </c>
      <c r="O27" t="b">
        <f>AND(WEEKDAY($A27)=O$1, MONTH($A27) &gt;= Результативность!$M$1,MONTH($A27)&lt;=Результативность!$O$1, YEAR($A27) = Результативность!$M$2)</f>
        <v>0</v>
      </c>
      <c r="P27" t="b">
        <f>AND(WEEKDAY($A27)=P$1, MONTH($A27) &gt;= Результативность!$M$1,MONTH($A27)&lt;=Результативность!$O$1, YEAR($A27) = Результативность!$M$2)</f>
        <v>0</v>
      </c>
      <c r="Q27" t="b">
        <f>AND(WEEKDAY($A27)=Q$1, MONTH($A27) &gt;= Результативность!$M$1,MONTH($A27)&lt;=Результативность!$O$1, YEAR($A27) = Результативность!$M$2)</f>
        <v>0</v>
      </c>
      <c r="R27" t="b">
        <f>AND(WEEKDAY($A27)=R$1, MONTH($A27) &gt;= Результативность!$M$1,MONTH($A27)&lt;=Результативность!$O$1, YEAR($A27) = Результативность!$M$2)</f>
        <v>0</v>
      </c>
      <c r="S27" t="b">
        <f>AND(WEEKDAY($A27)=S$1, MONTH($A27) &gt;= Результативность!$M$1,MONTH($A27)&lt;=Результативность!$O$1, YEAR($A27) = Результативность!$M$2)</f>
        <v>0</v>
      </c>
      <c r="T27" t="b">
        <f>AND(WEEKDAY($A27)=T$1, MONTH($A27) &gt;= Результативность!$M$1,MONTH($A27)&lt;=Результативность!$O$1, YEAR($A27) = Результативность!$M$2)</f>
        <v>0</v>
      </c>
      <c r="W27">
        <f>IF(AND(YEAR($A27)=Наибольшее!$H$2, MONTH($A27) = Наибольшее!$H$1, $B27 = W$1),($E27-$I27)*$F27,0)</f>
        <v>0</v>
      </c>
      <c r="X27">
        <f>IF(AND(YEAR($A27)=Наибольшее!$H$2, MONTH($A27) = Наибольшее!$H$1, $B27 = X$1),($E27-$I27)*$F27,0)</f>
        <v>0</v>
      </c>
      <c r="Y27">
        <f>IF(AND(YEAR($A27)=Наибольшее!$H$2, MONTH($A27) = Наибольшее!$H$1, $B27 = Y$1),($E27-$I27)*$F27,0)</f>
        <v>0</v>
      </c>
      <c r="Z27">
        <f>IF(AND(YEAR($A27)=Наибольшее!$H$2, MONTH($A27) = Наибольшее!$H$1, $B27 = Z$1),($E27-$I27)*$F27,0)</f>
        <v>0</v>
      </c>
      <c r="AA27">
        <f>IF(AND(YEAR($A27)=Наибольшее!$H$2, MONTH($A27) = Наибольшее!$H$1, $B27 = AA$1),($E27-$I27)*$F27,0)</f>
        <v>0</v>
      </c>
    </row>
    <row r="28" spans="1:27" x14ac:dyDescent="0.25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Товара]],Товары_цена[],3,0)</f>
        <v>32</v>
      </c>
      <c r="G28" s="33">
        <f>Таблица1[[#This Row],[Количество]]*Таблица1[[#This Row],[Цена]]</f>
        <v>2560</v>
      </c>
      <c r="H28" s="31">
        <v>42814</v>
      </c>
      <c r="I28" s="32">
        <v>10</v>
      </c>
      <c r="J28" s="32">
        <f>Таблица1[[#This Row],[Цена]]*Таблица1[[#This Row],[Количество к возврату]]</f>
        <v>320</v>
      </c>
      <c r="K28" s="9">
        <f>Таблица1[[#This Row],[Стоимость]]-Таблица1[[#This Row],[Стоимость возврата]]</f>
        <v>2240</v>
      </c>
      <c r="N28" t="b">
        <f>AND(WEEKDAY($A28)=N$1, MONTH($A28) &gt;= Результативность!$M$1,MONTH($A28)&lt;=Результативность!$O$1, YEAR($A28) = Результативность!$M$2)</f>
        <v>0</v>
      </c>
      <c r="O28" t="b">
        <f>AND(WEEKDAY($A28)=O$1, MONTH($A28) &gt;= Результативность!$M$1,MONTH($A28)&lt;=Результативность!$O$1, YEAR($A28) = Результативность!$M$2)</f>
        <v>0</v>
      </c>
      <c r="P28" t="b">
        <f>AND(WEEKDAY($A28)=P$1, MONTH($A28) &gt;= Результативность!$M$1,MONTH($A28)&lt;=Результативность!$O$1, YEAR($A28) = Результативность!$M$2)</f>
        <v>0</v>
      </c>
      <c r="Q28" t="b">
        <f>AND(WEEKDAY($A28)=Q$1, MONTH($A28) &gt;= Результативность!$M$1,MONTH($A28)&lt;=Результативность!$O$1, YEAR($A28) = Результативность!$M$2)</f>
        <v>0</v>
      </c>
      <c r="R28" t="b">
        <f>AND(WEEKDAY($A28)=R$1, MONTH($A28) &gt;= Результативность!$M$1,MONTH($A28)&lt;=Результативность!$O$1, YEAR($A28) = Результативность!$M$2)</f>
        <v>0</v>
      </c>
      <c r="S28" t="b">
        <f>AND(WEEKDAY($A28)=S$1, MONTH($A28) &gt;= Результативность!$M$1,MONTH($A28)&lt;=Результативность!$O$1, YEAR($A28) = Результативность!$M$2)</f>
        <v>0</v>
      </c>
      <c r="T28" t="b">
        <f>AND(WEEKDAY($A28)=T$1, MONTH($A28) &gt;= Результативность!$M$1,MONTH($A28)&lt;=Результативность!$O$1, YEAR($A28) = Результативность!$M$2)</f>
        <v>0</v>
      </c>
      <c r="W28">
        <f>IF(AND(YEAR($A28)=Наибольшее!$H$2, MONTH($A28) = Наибольшее!$H$1, $B28 = W$1),($E28-$I28)*$F28,0)</f>
        <v>0</v>
      </c>
      <c r="X28">
        <f>IF(AND(YEAR($A28)=Наибольшее!$H$2, MONTH($A28) = Наибольшее!$H$1, $B28 = X$1),($E28-$I28)*$F28,0)</f>
        <v>0</v>
      </c>
      <c r="Y28">
        <f>IF(AND(YEAR($A28)=Наибольшее!$H$2, MONTH($A28) = Наибольшее!$H$1, $B28 = Y$1),($E28-$I28)*$F28,0)</f>
        <v>0</v>
      </c>
      <c r="Z28">
        <f>IF(AND(YEAR($A28)=Наибольшее!$H$2, MONTH($A28) = Наибольшее!$H$1, $B28 = Z$1),($E28-$I28)*$F28,0)</f>
        <v>0</v>
      </c>
      <c r="AA28">
        <f>IF(AND(YEAR($A28)=Наибольшее!$H$2, MONTH($A28) = Наибольшее!$H$1, $B28 = AA$1),($E28-$I28)*$F28,0)</f>
        <v>0</v>
      </c>
    </row>
    <row r="29" spans="1:27" x14ac:dyDescent="0.25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Товара]],Товары_цена[],3,0)</f>
        <v>32</v>
      </c>
      <c r="G29" s="33">
        <f>Таблица1[[#This Row],[Количество]]*Таблица1[[#This Row],[Цена]]</f>
        <v>2240</v>
      </c>
      <c r="H29" s="32"/>
      <c r="I29" s="32"/>
      <c r="J29" s="32">
        <f>Таблица1[[#This Row],[Цена]]*Таблица1[[#This Row],[Количество к возврату]]</f>
        <v>0</v>
      </c>
      <c r="K29" s="9">
        <f>Таблица1[[#This Row],[Стоимость]]-Таблица1[[#This Row],[Стоимость возврата]]</f>
        <v>2240</v>
      </c>
      <c r="N29" t="b">
        <f>AND(WEEKDAY($A29)=N$1, MONTH($A29) &gt;= Результативность!$M$1,MONTH($A29)&lt;=Результативность!$O$1, YEAR($A29) = Результативность!$M$2)</f>
        <v>0</v>
      </c>
      <c r="O29" t="b">
        <f>AND(WEEKDAY($A29)=O$1, MONTH($A29) &gt;= Результативность!$M$1,MONTH($A29)&lt;=Результативность!$O$1, YEAR($A29) = Результативность!$M$2)</f>
        <v>0</v>
      </c>
      <c r="P29" t="b">
        <f>AND(WEEKDAY($A29)=P$1, MONTH($A29) &gt;= Результативность!$M$1,MONTH($A29)&lt;=Результативность!$O$1, YEAR($A29) = Результативность!$M$2)</f>
        <v>0</v>
      </c>
      <c r="Q29" t="b">
        <f>AND(WEEKDAY($A29)=Q$1, MONTH($A29) &gt;= Результативность!$M$1,MONTH($A29)&lt;=Результативность!$O$1, YEAR($A29) = Результативность!$M$2)</f>
        <v>0</v>
      </c>
      <c r="R29" t="b">
        <f>AND(WEEKDAY($A29)=R$1, MONTH($A29) &gt;= Результативность!$M$1,MONTH($A29)&lt;=Результативность!$O$1, YEAR($A29) = Результативность!$M$2)</f>
        <v>0</v>
      </c>
      <c r="S29" t="b">
        <f>AND(WEEKDAY($A29)=S$1, MONTH($A29) &gt;= Результативность!$M$1,MONTH($A29)&lt;=Результативность!$O$1, YEAR($A29) = Результативность!$M$2)</f>
        <v>0</v>
      </c>
      <c r="T29" t="b">
        <f>AND(WEEKDAY($A29)=T$1, MONTH($A29) &gt;= Результативность!$M$1,MONTH($A29)&lt;=Результативность!$O$1, YEAR($A29) = Результативность!$M$2)</f>
        <v>0</v>
      </c>
      <c r="W29">
        <f>IF(AND(YEAR($A29)=Наибольшее!$H$2, MONTH($A29) = Наибольшее!$H$1, $B29 = W$1),($E29-$I29)*$F29,0)</f>
        <v>0</v>
      </c>
      <c r="X29">
        <f>IF(AND(YEAR($A29)=Наибольшее!$H$2, MONTH($A29) = Наибольшее!$H$1, $B29 = X$1),($E29-$I29)*$F29,0)</f>
        <v>0</v>
      </c>
      <c r="Y29">
        <f>IF(AND(YEAR($A29)=Наибольшее!$H$2, MONTH($A29) = Наибольшее!$H$1, $B29 = Y$1),($E29-$I29)*$F29,0)</f>
        <v>0</v>
      </c>
      <c r="Z29">
        <f>IF(AND(YEAR($A29)=Наибольшее!$H$2, MONTH($A29) = Наибольшее!$H$1, $B29 = Z$1),($E29-$I29)*$F29,0)</f>
        <v>0</v>
      </c>
      <c r="AA29">
        <f>IF(AND(YEAR($A29)=Наибольшее!$H$2, MONTH($A29) = Наибольшее!$H$1, $B29 = AA$1),($E29-$I29)*$F29,0)</f>
        <v>0</v>
      </c>
    </row>
    <row r="30" spans="1:27" x14ac:dyDescent="0.25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Товара]],Товары_цена[],3,0)</f>
        <v>32</v>
      </c>
      <c r="G30" s="33">
        <f>Таблица1[[#This Row],[Количество]]*Таблица1[[#This Row],[Цена]]</f>
        <v>1920</v>
      </c>
      <c r="H30" s="32"/>
      <c r="I30" s="32"/>
      <c r="J30" s="32">
        <f>Таблица1[[#This Row],[Цена]]*Таблица1[[#This Row],[Количество к возврату]]</f>
        <v>0</v>
      </c>
      <c r="K30" s="9">
        <f>Таблица1[[#This Row],[Стоимость]]-Таблица1[[#This Row],[Стоимость возврата]]</f>
        <v>1920</v>
      </c>
      <c r="N30" t="b">
        <f>AND(WEEKDAY($A30)=N$1, MONTH($A30) &gt;= Результативность!$M$1,MONTH($A30)&lt;=Результативность!$O$1, YEAR($A30) = Результативность!$M$2)</f>
        <v>0</v>
      </c>
      <c r="O30" t="b">
        <f>AND(WEEKDAY($A30)=O$1, MONTH($A30) &gt;= Результативность!$M$1,MONTH($A30)&lt;=Результативность!$O$1, YEAR($A30) = Результативность!$M$2)</f>
        <v>0</v>
      </c>
      <c r="P30" t="b">
        <f>AND(WEEKDAY($A30)=P$1, MONTH($A30) &gt;= Результативность!$M$1,MONTH($A30)&lt;=Результативность!$O$1, YEAR($A30) = Результативность!$M$2)</f>
        <v>0</v>
      </c>
      <c r="Q30" t="b">
        <f>AND(WEEKDAY($A30)=Q$1, MONTH($A30) &gt;= Результативность!$M$1,MONTH($A30)&lt;=Результативность!$O$1, YEAR($A30) = Результативность!$M$2)</f>
        <v>0</v>
      </c>
      <c r="R30" t="b">
        <f>AND(WEEKDAY($A30)=R$1, MONTH($A30) &gt;= Результативность!$M$1,MONTH($A30)&lt;=Результативность!$O$1, YEAR($A30) = Результативность!$M$2)</f>
        <v>0</v>
      </c>
      <c r="S30" t="b">
        <f>AND(WEEKDAY($A30)=S$1, MONTH($A30) &gt;= Результативность!$M$1,MONTH($A30)&lt;=Результативность!$O$1, YEAR($A30) = Результативность!$M$2)</f>
        <v>0</v>
      </c>
      <c r="T30" t="b">
        <f>AND(WEEKDAY($A30)=T$1, MONTH($A30) &gt;= Результативность!$M$1,MONTH($A30)&lt;=Результативность!$O$1, YEAR($A30) = Результативность!$M$2)</f>
        <v>0</v>
      </c>
      <c r="W30">
        <f>IF(AND(YEAR($A30)=Наибольшее!$H$2, MONTH($A30) = Наибольшее!$H$1, $B30 = W$1),($E30-$I30)*$F30,0)</f>
        <v>0</v>
      </c>
      <c r="X30">
        <f>IF(AND(YEAR($A30)=Наибольшее!$H$2, MONTH($A30) = Наибольшее!$H$1, $B30 = X$1),($E30-$I30)*$F30,0)</f>
        <v>0</v>
      </c>
      <c r="Y30">
        <f>IF(AND(YEAR($A30)=Наибольшее!$H$2, MONTH($A30) = Наибольшее!$H$1, $B30 = Y$1),($E30-$I30)*$F30,0)</f>
        <v>0</v>
      </c>
      <c r="Z30">
        <f>IF(AND(YEAR($A30)=Наибольшее!$H$2, MONTH($A30) = Наибольшее!$H$1, $B30 = Z$1),($E30-$I30)*$F30,0)</f>
        <v>0</v>
      </c>
      <c r="AA30">
        <f>IF(AND(YEAR($A30)=Наибольшее!$H$2, MONTH($A30) = Наибольшее!$H$1, $B30 = AA$1),($E30-$I30)*$F30,0)</f>
        <v>0</v>
      </c>
    </row>
    <row r="31" spans="1:27" x14ac:dyDescent="0.25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Товара]],Товары_цена[],3,0)</f>
        <v>54</v>
      </c>
      <c r="G31" s="33">
        <f>Таблица1[[#This Row],[Количество]]*Таблица1[[#This Row],[Цена]]</f>
        <v>8100</v>
      </c>
      <c r="H31" s="31">
        <v>42826</v>
      </c>
      <c r="I31" s="32">
        <v>50</v>
      </c>
      <c r="J31" s="32">
        <f>Таблица1[[#This Row],[Цена]]*Таблица1[[#This Row],[Количество к возврату]]</f>
        <v>2700</v>
      </c>
      <c r="K31" s="9">
        <f>Таблица1[[#This Row],[Стоимость]]-Таблица1[[#This Row],[Стоимость возврата]]</f>
        <v>5400</v>
      </c>
      <c r="N31" t="b">
        <f>AND(WEEKDAY($A31)=N$1, MONTH($A31) &gt;= Результативность!$M$1,MONTH($A31)&lt;=Результативность!$O$1, YEAR($A31) = Результативность!$M$2)</f>
        <v>0</v>
      </c>
      <c r="O31" t="b">
        <f>AND(WEEKDAY($A31)=O$1, MONTH($A31) &gt;= Результативность!$M$1,MONTH($A31)&lt;=Результативность!$O$1, YEAR($A31) = Результативность!$M$2)</f>
        <v>0</v>
      </c>
      <c r="P31" t="b">
        <f>AND(WEEKDAY($A31)=P$1, MONTH($A31) &gt;= Результативность!$M$1,MONTH($A31)&lt;=Результативность!$O$1, YEAR($A31) = Результативность!$M$2)</f>
        <v>0</v>
      </c>
      <c r="Q31" t="b">
        <f>AND(WEEKDAY($A31)=Q$1, MONTH($A31) &gt;= Результативность!$M$1,MONTH($A31)&lt;=Результативность!$O$1, YEAR($A31) = Результативность!$M$2)</f>
        <v>0</v>
      </c>
      <c r="R31" t="b">
        <f>AND(WEEKDAY($A31)=R$1, MONTH($A31) &gt;= Результативность!$M$1,MONTH($A31)&lt;=Результативность!$O$1, YEAR($A31) = Результативность!$M$2)</f>
        <v>0</v>
      </c>
      <c r="S31" t="b">
        <f>AND(WEEKDAY($A31)=S$1, MONTH($A31) &gt;= Результативность!$M$1,MONTH($A31)&lt;=Результативность!$O$1, YEAR($A31) = Результативность!$M$2)</f>
        <v>0</v>
      </c>
      <c r="T31" t="b">
        <f>AND(WEEKDAY($A31)=T$1, MONTH($A31) &gt;= Результативность!$M$1,MONTH($A31)&lt;=Результативность!$O$1, YEAR($A31) = Результативность!$M$2)</f>
        <v>0</v>
      </c>
      <c r="W31">
        <f>IF(AND(YEAR($A31)=Наибольшее!$H$2, MONTH($A31) = Наибольшее!$H$1, $B31 = W$1),($E31-$I31)*$F31,0)</f>
        <v>0</v>
      </c>
      <c r="X31">
        <f>IF(AND(YEAR($A31)=Наибольшее!$H$2, MONTH($A31) = Наибольшее!$H$1, $B31 = X$1),($E31-$I31)*$F31,0)</f>
        <v>0</v>
      </c>
      <c r="Y31">
        <f>IF(AND(YEAR($A31)=Наибольшее!$H$2, MONTH($A31) = Наибольшее!$H$1, $B31 = Y$1),($E31-$I31)*$F31,0)</f>
        <v>0</v>
      </c>
      <c r="Z31">
        <f>IF(AND(YEAR($A31)=Наибольшее!$H$2, MONTH($A31) = Наибольшее!$H$1, $B31 = Z$1),($E31-$I31)*$F31,0)</f>
        <v>0</v>
      </c>
      <c r="AA31">
        <f>IF(AND(YEAR($A31)=Наибольшее!$H$2, MONTH($A31) = Наибольшее!$H$1, $B31 = AA$1),($E31-$I31)*$F31,0)</f>
        <v>0</v>
      </c>
    </row>
    <row r="32" spans="1:27" x14ac:dyDescent="0.25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Товара]],Товары_цена[],3,0)</f>
        <v>87</v>
      </c>
      <c r="G32" s="33">
        <f>Таблица1[[#This Row],[Количество]]*Таблица1[[#This Row],[Цена]]</f>
        <v>14442</v>
      </c>
      <c r="H32" s="32"/>
      <c r="I32" s="32"/>
      <c r="J32" s="32">
        <f>Таблица1[[#This Row],[Цена]]*Таблица1[[#This Row],[Количество к возврату]]</f>
        <v>0</v>
      </c>
      <c r="K32" s="9">
        <f>Таблица1[[#This Row],[Стоимость]]-Таблица1[[#This Row],[Стоимость возврата]]</f>
        <v>14442</v>
      </c>
      <c r="N32" t="b">
        <f>AND(WEEKDAY($A32)=N$1, MONTH($A32) &gt;= Результативность!$M$1,MONTH($A32)&lt;=Результативность!$O$1, YEAR($A32) = Результативность!$M$2)</f>
        <v>0</v>
      </c>
      <c r="O32" t="b">
        <f>AND(WEEKDAY($A32)=O$1, MONTH($A32) &gt;= Результативность!$M$1,MONTH($A32)&lt;=Результативность!$O$1, YEAR($A32) = Результативность!$M$2)</f>
        <v>0</v>
      </c>
      <c r="P32" t="b">
        <f>AND(WEEKDAY($A32)=P$1, MONTH($A32) &gt;= Результативность!$M$1,MONTH($A32)&lt;=Результативность!$O$1, YEAR($A32) = Результативность!$M$2)</f>
        <v>0</v>
      </c>
      <c r="Q32" t="b">
        <f>AND(WEEKDAY($A32)=Q$1, MONTH($A32) &gt;= Результативность!$M$1,MONTH($A32)&lt;=Результативность!$O$1, YEAR($A32) = Результативность!$M$2)</f>
        <v>0</v>
      </c>
      <c r="R32" t="b">
        <f>AND(WEEKDAY($A32)=R$1, MONTH($A32) &gt;= Результативность!$M$1,MONTH($A32)&lt;=Результативность!$O$1, YEAR($A32) = Результативность!$M$2)</f>
        <v>0</v>
      </c>
      <c r="S32" t="b">
        <f>AND(WEEKDAY($A32)=S$1, MONTH($A32) &gt;= Результативность!$M$1,MONTH($A32)&lt;=Результативность!$O$1, YEAR($A32) = Результативность!$M$2)</f>
        <v>0</v>
      </c>
      <c r="T32" t="b">
        <f>AND(WEEKDAY($A32)=T$1, MONTH($A32) &gt;= Результативность!$M$1,MONTH($A32)&lt;=Результативность!$O$1, YEAR($A32) = Результативность!$M$2)</f>
        <v>0</v>
      </c>
      <c r="W32">
        <f>IF(AND(YEAR($A32)=Наибольшее!$H$2, MONTH($A32) = Наибольшее!$H$1, $B32 = W$1),($E32-$I32)*$F32,0)</f>
        <v>0</v>
      </c>
      <c r="X32">
        <f>IF(AND(YEAR($A32)=Наибольшее!$H$2, MONTH($A32) = Наибольшее!$H$1, $B32 = X$1),($E32-$I32)*$F32,0)</f>
        <v>0</v>
      </c>
      <c r="Y32">
        <f>IF(AND(YEAR($A32)=Наибольшее!$H$2, MONTH($A32) = Наибольшее!$H$1, $B32 = Y$1),($E32-$I32)*$F32,0)</f>
        <v>0</v>
      </c>
      <c r="Z32">
        <f>IF(AND(YEAR($A32)=Наибольшее!$H$2, MONTH($A32) = Наибольшее!$H$1, $B32 = Z$1),($E32-$I32)*$F32,0)</f>
        <v>0</v>
      </c>
      <c r="AA32">
        <f>IF(AND(YEAR($A32)=Наибольшее!$H$2, MONTH($A32) = Наибольшее!$H$1, $B32 = AA$1),($E32-$I32)*$F32,0)</f>
        <v>0</v>
      </c>
    </row>
    <row r="33" spans="1:27" x14ac:dyDescent="0.25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Товара]],Товары_цена[],3,0)</f>
        <v>87</v>
      </c>
      <c r="G33" s="33">
        <f>Таблица1[[#This Row],[Количество]]*Таблица1[[#This Row],[Цена]]</f>
        <v>10440</v>
      </c>
      <c r="H33" s="32"/>
      <c r="I33" s="32"/>
      <c r="J33" s="32">
        <f>Таблица1[[#This Row],[Цена]]*Таблица1[[#This Row],[Количество к возврату]]</f>
        <v>0</v>
      </c>
      <c r="K33" s="9">
        <f>Таблица1[[#This Row],[Стоимость]]-Таблица1[[#This Row],[Стоимость возврата]]</f>
        <v>10440</v>
      </c>
      <c r="N33" t="b">
        <f>AND(WEEKDAY($A33)=N$1, MONTH($A33) &gt;= Результативность!$M$1,MONTH($A33)&lt;=Результативность!$O$1, YEAR($A33) = Результативность!$M$2)</f>
        <v>0</v>
      </c>
      <c r="O33" t="b">
        <f>AND(WEEKDAY($A33)=O$1, MONTH($A33) &gt;= Результативность!$M$1,MONTH($A33)&lt;=Результативность!$O$1, YEAR($A33) = Результативность!$M$2)</f>
        <v>0</v>
      </c>
      <c r="P33" t="b">
        <f>AND(WEEKDAY($A33)=P$1, MONTH($A33) &gt;= Результативность!$M$1,MONTH($A33)&lt;=Результативность!$O$1, YEAR($A33) = Результативность!$M$2)</f>
        <v>0</v>
      </c>
      <c r="Q33" t="b">
        <f>AND(WEEKDAY($A33)=Q$1, MONTH($A33) &gt;= Результативность!$M$1,MONTH($A33)&lt;=Результативность!$O$1, YEAR($A33) = Результативность!$M$2)</f>
        <v>0</v>
      </c>
      <c r="R33" t="b">
        <f>AND(WEEKDAY($A33)=R$1, MONTH($A33) &gt;= Результативность!$M$1,MONTH($A33)&lt;=Результативность!$O$1, YEAR($A33) = Результативность!$M$2)</f>
        <v>0</v>
      </c>
      <c r="S33" t="b">
        <f>AND(WEEKDAY($A33)=S$1, MONTH($A33) &gt;= Результативность!$M$1,MONTH($A33)&lt;=Результативность!$O$1, YEAR($A33) = Результативность!$M$2)</f>
        <v>0</v>
      </c>
      <c r="T33" t="b">
        <f>AND(WEEKDAY($A33)=T$1, MONTH($A33) &gt;= Результативность!$M$1,MONTH($A33)&lt;=Результативность!$O$1, YEAR($A33) = Результативность!$M$2)</f>
        <v>0</v>
      </c>
      <c r="W33">
        <f>IF(AND(YEAR($A33)=Наибольшее!$H$2, MONTH($A33) = Наибольшее!$H$1, $B33 = W$1),($E33-$I33)*$F33,0)</f>
        <v>0</v>
      </c>
      <c r="X33">
        <f>IF(AND(YEAR($A33)=Наибольшее!$H$2, MONTH($A33) = Наибольшее!$H$1, $B33 = X$1),($E33-$I33)*$F33,0)</f>
        <v>0</v>
      </c>
      <c r="Y33">
        <f>IF(AND(YEAR($A33)=Наибольшее!$H$2, MONTH($A33) = Наибольшее!$H$1, $B33 = Y$1),($E33-$I33)*$F33,0)</f>
        <v>0</v>
      </c>
      <c r="Z33">
        <f>IF(AND(YEAR($A33)=Наибольшее!$H$2, MONTH($A33) = Наибольшее!$H$1, $B33 = Z$1),($E33-$I33)*$F33,0)</f>
        <v>0</v>
      </c>
      <c r="AA33">
        <f>IF(AND(YEAR($A33)=Наибольшее!$H$2, MONTH($A33) = Наибольшее!$H$1, $B33 = AA$1),($E33-$I33)*$F33,0)</f>
        <v>0</v>
      </c>
    </row>
    <row r="34" spans="1:27" x14ac:dyDescent="0.25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Товара]],Товары_цена[],3,0)</f>
        <v>110</v>
      </c>
      <c r="G34" s="33">
        <f>Таблица1[[#This Row],[Количество]]*Таблица1[[#This Row],[Цена]]</f>
        <v>20900</v>
      </c>
      <c r="H34" s="32"/>
      <c r="I34" s="32"/>
      <c r="J34" s="32">
        <f>Таблица1[[#This Row],[Цена]]*Таблица1[[#This Row],[Количество к возврату]]</f>
        <v>0</v>
      </c>
      <c r="K34" s="9">
        <f>Таблица1[[#This Row],[Стоимость]]-Таблица1[[#This Row],[Стоимость возврата]]</f>
        <v>20900</v>
      </c>
      <c r="N34" t="b">
        <f>AND(WEEKDAY($A34)=N$1, MONTH($A34) &gt;= Результативность!$M$1,MONTH($A34)&lt;=Результативность!$O$1, YEAR($A34) = Результативность!$M$2)</f>
        <v>0</v>
      </c>
      <c r="O34" t="b">
        <f>AND(WEEKDAY($A34)=O$1, MONTH($A34) &gt;= Результативность!$M$1,MONTH($A34)&lt;=Результативность!$O$1, YEAR($A34) = Результативность!$M$2)</f>
        <v>0</v>
      </c>
      <c r="P34" t="b">
        <f>AND(WEEKDAY($A34)=P$1, MONTH($A34) &gt;= Результативность!$M$1,MONTH($A34)&lt;=Результативность!$O$1, YEAR($A34) = Результативность!$M$2)</f>
        <v>0</v>
      </c>
      <c r="Q34" t="b">
        <f>AND(WEEKDAY($A34)=Q$1, MONTH($A34) &gt;= Результативность!$M$1,MONTH($A34)&lt;=Результативность!$O$1, YEAR($A34) = Результативность!$M$2)</f>
        <v>0</v>
      </c>
      <c r="R34" t="b">
        <f>AND(WEEKDAY($A34)=R$1, MONTH($A34) &gt;= Результативность!$M$1,MONTH($A34)&lt;=Результативность!$O$1, YEAR($A34) = Результативность!$M$2)</f>
        <v>0</v>
      </c>
      <c r="S34" t="b">
        <f>AND(WEEKDAY($A34)=S$1, MONTH($A34) &gt;= Результативность!$M$1,MONTH($A34)&lt;=Результативность!$O$1, YEAR($A34) = Результативность!$M$2)</f>
        <v>0</v>
      </c>
      <c r="T34" t="b">
        <f>AND(WEEKDAY($A34)=T$1, MONTH($A34) &gt;= Результативность!$M$1,MONTH($A34)&lt;=Результативность!$O$1, YEAR($A34) = Результативность!$M$2)</f>
        <v>0</v>
      </c>
      <c r="W34">
        <f>IF(AND(YEAR($A34)=Наибольшее!$H$2, MONTH($A34) = Наибольшее!$H$1, $B34 = W$1),($E34-$I34)*$F34,0)</f>
        <v>0</v>
      </c>
      <c r="X34">
        <f>IF(AND(YEAR($A34)=Наибольшее!$H$2, MONTH($A34) = Наибольшее!$H$1, $B34 = X$1),($E34-$I34)*$F34,0)</f>
        <v>0</v>
      </c>
      <c r="Y34">
        <f>IF(AND(YEAR($A34)=Наибольшее!$H$2, MONTH($A34) = Наибольшее!$H$1, $B34 = Y$1),($E34-$I34)*$F34,0)</f>
        <v>0</v>
      </c>
      <c r="Z34">
        <f>IF(AND(YEAR($A34)=Наибольшее!$H$2, MONTH($A34) = Наибольшее!$H$1, $B34 = Z$1),($E34-$I34)*$F34,0)</f>
        <v>0</v>
      </c>
      <c r="AA34">
        <f>IF(AND(YEAR($A34)=Наибольшее!$H$2, MONTH($A34) = Наибольшее!$H$1, $B34 = AA$1),($E34-$I34)*$F34,0)</f>
        <v>0</v>
      </c>
    </row>
    <row r="35" spans="1:27" x14ac:dyDescent="0.25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Товара]],Товары_цена[],3,0)</f>
        <v>110</v>
      </c>
      <c r="G35" s="33">
        <f>Таблица1[[#This Row],[Количество]]*Таблица1[[#This Row],[Цена]]</f>
        <v>23100</v>
      </c>
      <c r="H35" s="31">
        <v>42827</v>
      </c>
      <c r="I35" s="32">
        <v>30</v>
      </c>
      <c r="J35" s="32">
        <f>Таблица1[[#This Row],[Цена]]*Таблица1[[#This Row],[Количество к возврату]]</f>
        <v>3300</v>
      </c>
      <c r="K35" s="9">
        <f>Таблица1[[#This Row],[Стоимость]]-Таблица1[[#This Row],[Стоимость возврата]]</f>
        <v>19800</v>
      </c>
      <c r="N35" t="b">
        <f>AND(WEEKDAY($A35)=N$1, MONTH($A35) &gt;= Результативность!$M$1,MONTH($A35)&lt;=Результативность!$O$1, YEAR($A35) = Результативность!$M$2)</f>
        <v>0</v>
      </c>
      <c r="O35" t="b">
        <f>AND(WEEKDAY($A35)=O$1, MONTH($A35) &gt;= Результативность!$M$1,MONTH($A35)&lt;=Результативность!$O$1, YEAR($A35) = Результативность!$M$2)</f>
        <v>0</v>
      </c>
      <c r="P35" t="b">
        <f>AND(WEEKDAY($A35)=P$1, MONTH($A35) &gt;= Результативность!$M$1,MONTH($A35)&lt;=Результативность!$O$1, YEAR($A35) = Результативность!$M$2)</f>
        <v>0</v>
      </c>
      <c r="Q35" t="b">
        <f>AND(WEEKDAY($A35)=Q$1, MONTH($A35) &gt;= Результативность!$M$1,MONTH($A35)&lt;=Результативность!$O$1, YEAR($A35) = Результативность!$M$2)</f>
        <v>0</v>
      </c>
      <c r="R35" t="b">
        <f>AND(WEEKDAY($A35)=R$1, MONTH($A35) &gt;= Результативность!$M$1,MONTH($A35)&lt;=Результативность!$O$1, YEAR($A35) = Результативность!$M$2)</f>
        <v>0</v>
      </c>
      <c r="S35" t="b">
        <f>AND(WEEKDAY($A35)=S$1, MONTH($A35) &gt;= Результативность!$M$1,MONTH($A35)&lt;=Результативность!$O$1, YEAR($A35) = Результативность!$M$2)</f>
        <v>0</v>
      </c>
      <c r="T35" t="b">
        <f>AND(WEEKDAY($A35)=T$1, MONTH($A35) &gt;= Результативность!$M$1,MONTH($A35)&lt;=Результативность!$O$1, YEAR($A35) = Результативность!$M$2)</f>
        <v>0</v>
      </c>
      <c r="W35">
        <f>IF(AND(YEAR($A35)=Наибольшее!$H$2, MONTH($A35) = Наибольшее!$H$1, $B35 = W$1),($E35-$I35)*$F35,0)</f>
        <v>0</v>
      </c>
      <c r="X35">
        <f>IF(AND(YEAR($A35)=Наибольшее!$H$2, MONTH($A35) = Наибольшее!$H$1, $B35 = X$1),($E35-$I35)*$F35,0)</f>
        <v>0</v>
      </c>
      <c r="Y35">
        <f>IF(AND(YEAR($A35)=Наибольшее!$H$2, MONTH($A35) = Наибольшее!$H$1, $B35 = Y$1),($E35-$I35)*$F35,0)</f>
        <v>0</v>
      </c>
      <c r="Z35">
        <f>IF(AND(YEAR($A35)=Наибольшее!$H$2, MONTH($A35) = Наибольшее!$H$1, $B35 = Z$1),($E35-$I35)*$F35,0)</f>
        <v>0</v>
      </c>
      <c r="AA35">
        <f>IF(AND(YEAR($A35)=Наибольшее!$H$2, MONTH($A35) = Наибольшее!$H$1, $B35 = AA$1),($E35-$I35)*$F35,0)</f>
        <v>0</v>
      </c>
    </row>
    <row r="36" spans="1:27" x14ac:dyDescent="0.25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Товара]],Товары_цена[],3,0)</f>
        <v>25</v>
      </c>
      <c r="G36" s="33">
        <f>Таблица1[[#This Row],[Количество]]*Таблица1[[#This Row],[Цена]]</f>
        <v>4000</v>
      </c>
      <c r="H36" s="32"/>
      <c r="I36" s="32"/>
      <c r="J36" s="32">
        <f>Таблица1[[#This Row],[Цена]]*Таблица1[[#This Row],[Количество к возврату]]</f>
        <v>0</v>
      </c>
      <c r="K36" s="9">
        <f>Таблица1[[#This Row],[Стоимость]]-Таблица1[[#This Row],[Стоимость возврата]]</f>
        <v>4000</v>
      </c>
      <c r="N36" t="b">
        <f>AND(WEEKDAY($A36)=N$1, MONTH($A36) &gt;= Результативность!$M$1,MONTH($A36)&lt;=Результативность!$O$1, YEAR($A36) = Результативность!$M$2)</f>
        <v>0</v>
      </c>
      <c r="O36" t="b">
        <f>AND(WEEKDAY($A36)=O$1, MONTH($A36) &gt;= Результативность!$M$1,MONTH($A36)&lt;=Результативность!$O$1, YEAR($A36) = Результативность!$M$2)</f>
        <v>0</v>
      </c>
      <c r="P36" t="b">
        <f>AND(WEEKDAY($A36)=P$1, MONTH($A36) &gt;= Результативность!$M$1,MONTH($A36)&lt;=Результативность!$O$1, YEAR($A36) = Результативность!$M$2)</f>
        <v>0</v>
      </c>
      <c r="Q36" t="b">
        <f>AND(WEEKDAY($A36)=Q$1, MONTH($A36) &gt;= Результативность!$M$1,MONTH($A36)&lt;=Результативность!$O$1, YEAR($A36) = Результативность!$M$2)</f>
        <v>0</v>
      </c>
      <c r="R36" t="b">
        <f>AND(WEEKDAY($A36)=R$1, MONTH($A36) &gt;= Результативность!$M$1,MONTH($A36)&lt;=Результативность!$O$1, YEAR($A36) = Результативность!$M$2)</f>
        <v>0</v>
      </c>
      <c r="S36" t="b">
        <f>AND(WEEKDAY($A36)=S$1, MONTH($A36) &gt;= Результативность!$M$1,MONTH($A36)&lt;=Результативность!$O$1, YEAR($A36) = Результативность!$M$2)</f>
        <v>0</v>
      </c>
      <c r="T36" t="b">
        <f>AND(WEEKDAY($A36)=T$1, MONTH($A36) &gt;= Результативность!$M$1,MONTH($A36)&lt;=Результативность!$O$1, YEAR($A36) = Результативность!$M$2)</f>
        <v>0</v>
      </c>
      <c r="W36">
        <f>IF(AND(YEAR($A36)=Наибольшее!$H$2, MONTH($A36) = Наибольшее!$H$1, $B36 = W$1),($E36-$I36)*$F36,0)</f>
        <v>0</v>
      </c>
      <c r="X36">
        <f>IF(AND(YEAR($A36)=Наибольшее!$H$2, MONTH($A36) = Наибольшее!$H$1, $B36 = X$1),($E36-$I36)*$F36,0)</f>
        <v>0</v>
      </c>
      <c r="Y36">
        <f>IF(AND(YEAR($A36)=Наибольшее!$H$2, MONTH($A36) = Наибольшее!$H$1, $B36 = Y$1),($E36-$I36)*$F36,0)</f>
        <v>0</v>
      </c>
      <c r="Z36">
        <f>IF(AND(YEAR($A36)=Наибольшее!$H$2, MONTH($A36) = Наибольшее!$H$1, $B36 = Z$1),($E36-$I36)*$F36,0)</f>
        <v>0</v>
      </c>
      <c r="AA36">
        <f>IF(AND(YEAR($A36)=Наибольшее!$H$2, MONTH($A36) = Наибольшее!$H$1, $B36 = AA$1),($E36-$I36)*$F36,0)</f>
        <v>0</v>
      </c>
    </row>
    <row r="37" spans="1:27" x14ac:dyDescent="0.25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Товара]],Товары_цена[],3,0)</f>
        <v>87</v>
      </c>
      <c r="G37" s="33">
        <f>Таблица1[[#This Row],[Количество]]*Таблица1[[#This Row],[Цена]]</f>
        <v>10440</v>
      </c>
      <c r="H37" s="32"/>
      <c r="I37" s="32"/>
      <c r="J37" s="32">
        <f>Таблица1[[#This Row],[Цена]]*Таблица1[[#This Row],[Количество к возврату]]</f>
        <v>0</v>
      </c>
      <c r="K37" s="9">
        <f>Таблица1[[#This Row],[Стоимость]]-Таблица1[[#This Row],[Стоимость возврата]]</f>
        <v>10440</v>
      </c>
      <c r="N37" t="b">
        <f>AND(WEEKDAY($A37)=N$1, MONTH($A37) &gt;= Результативность!$M$1,MONTH($A37)&lt;=Результативность!$O$1, YEAR($A37) = Результативность!$M$2)</f>
        <v>0</v>
      </c>
      <c r="O37" t="b">
        <f>AND(WEEKDAY($A37)=O$1, MONTH($A37) &gt;= Результативность!$M$1,MONTH($A37)&lt;=Результативность!$O$1, YEAR($A37) = Результативность!$M$2)</f>
        <v>0</v>
      </c>
      <c r="P37" t="b">
        <f>AND(WEEKDAY($A37)=P$1, MONTH($A37) &gt;= Результативность!$M$1,MONTH($A37)&lt;=Результативность!$O$1, YEAR($A37) = Результативность!$M$2)</f>
        <v>0</v>
      </c>
      <c r="Q37" t="b">
        <f>AND(WEEKDAY($A37)=Q$1, MONTH($A37) &gt;= Результативность!$M$1,MONTH($A37)&lt;=Результативность!$O$1, YEAR($A37) = Результативность!$M$2)</f>
        <v>0</v>
      </c>
      <c r="R37" t="b">
        <f>AND(WEEKDAY($A37)=R$1, MONTH($A37) &gt;= Результативность!$M$1,MONTH($A37)&lt;=Результативность!$O$1, YEAR($A37) = Результативность!$M$2)</f>
        <v>0</v>
      </c>
      <c r="S37" t="b">
        <f>AND(WEEKDAY($A37)=S$1, MONTH($A37) &gt;= Результативность!$M$1,MONTH($A37)&lt;=Результативность!$O$1, YEAR($A37) = Результативность!$M$2)</f>
        <v>0</v>
      </c>
      <c r="T37" t="b">
        <f>AND(WEEKDAY($A37)=T$1, MONTH($A37) &gt;= Результативность!$M$1,MONTH($A37)&lt;=Результативность!$O$1, YEAR($A37) = Результативность!$M$2)</f>
        <v>0</v>
      </c>
      <c r="W37">
        <f>IF(AND(YEAR($A37)=Наибольшее!$H$2, MONTH($A37) = Наибольшее!$H$1, $B37 = W$1),($E37-$I37)*$F37,0)</f>
        <v>0</v>
      </c>
      <c r="X37">
        <f>IF(AND(YEAR($A37)=Наибольшее!$H$2, MONTH($A37) = Наибольшее!$H$1, $B37 = X$1),($E37-$I37)*$F37,0)</f>
        <v>0</v>
      </c>
      <c r="Y37">
        <f>IF(AND(YEAR($A37)=Наибольшее!$H$2, MONTH($A37) = Наибольшее!$H$1, $B37 = Y$1),($E37-$I37)*$F37,0)</f>
        <v>0</v>
      </c>
      <c r="Z37">
        <f>IF(AND(YEAR($A37)=Наибольшее!$H$2, MONTH($A37) = Наибольшее!$H$1, $B37 = Z$1),($E37-$I37)*$F37,0)</f>
        <v>0</v>
      </c>
      <c r="AA37">
        <f>IF(AND(YEAR($A37)=Наибольшее!$H$2, MONTH($A37) = Наибольшее!$H$1, $B37 = AA$1),($E37-$I37)*$F37,0)</f>
        <v>0</v>
      </c>
    </row>
    <row r="38" spans="1:27" x14ac:dyDescent="0.25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Товара]],Товары_цена[],3,0)</f>
        <v>25</v>
      </c>
      <c r="G38" s="33">
        <f>Таблица1[[#This Row],[Количество]]*Таблица1[[#This Row],[Цена]]</f>
        <v>3375</v>
      </c>
      <c r="H38" s="31">
        <v>42848</v>
      </c>
      <c r="I38" s="32">
        <v>48</v>
      </c>
      <c r="J38" s="32">
        <f>Таблица1[[#This Row],[Цена]]*Таблица1[[#This Row],[Количество к возврату]]</f>
        <v>1200</v>
      </c>
      <c r="K38" s="9">
        <f>Таблица1[[#This Row],[Стоимость]]-Таблица1[[#This Row],[Стоимость возврата]]</f>
        <v>2175</v>
      </c>
      <c r="N38" t="b">
        <f>AND(WEEKDAY($A38)=N$1, MONTH($A38) &gt;= Результативность!$M$1,MONTH($A38)&lt;=Результативность!$O$1, YEAR($A38) = Результативность!$M$2)</f>
        <v>0</v>
      </c>
      <c r="O38" t="b">
        <f>AND(WEEKDAY($A38)=O$1, MONTH($A38) &gt;= Результативность!$M$1,MONTH($A38)&lt;=Результативность!$O$1, YEAR($A38) = Результативность!$M$2)</f>
        <v>0</v>
      </c>
      <c r="P38" t="b">
        <f>AND(WEEKDAY($A38)=P$1, MONTH($A38) &gt;= Результативность!$M$1,MONTH($A38)&lt;=Результативность!$O$1, YEAR($A38) = Результативность!$M$2)</f>
        <v>0</v>
      </c>
      <c r="Q38" t="b">
        <f>AND(WEEKDAY($A38)=Q$1, MONTH($A38) &gt;= Результативность!$M$1,MONTH($A38)&lt;=Результативность!$O$1, YEAR($A38) = Результативность!$M$2)</f>
        <v>0</v>
      </c>
      <c r="R38" t="b">
        <f>AND(WEEKDAY($A38)=R$1, MONTH($A38) &gt;= Результативность!$M$1,MONTH($A38)&lt;=Результативность!$O$1, YEAR($A38) = Результативность!$M$2)</f>
        <v>0</v>
      </c>
      <c r="S38" t="b">
        <f>AND(WEEKDAY($A38)=S$1, MONTH($A38) &gt;= Результативность!$M$1,MONTH($A38)&lt;=Результативность!$O$1, YEAR($A38) = Результативность!$M$2)</f>
        <v>0</v>
      </c>
      <c r="T38" t="b">
        <f>AND(WEEKDAY($A38)=T$1, MONTH($A38) &gt;= Результативность!$M$1,MONTH($A38)&lt;=Результативность!$O$1, YEAR($A38) = Результативность!$M$2)</f>
        <v>0</v>
      </c>
      <c r="W38">
        <f>IF(AND(YEAR($A38)=Наибольшее!$H$2, MONTH($A38) = Наибольшее!$H$1, $B38 = W$1),($E38-$I38)*$F38,0)</f>
        <v>0</v>
      </c>
      <c r="X38">
        <f>IF(AND(YEAR($A38)=Наибольшее!$H$2, MONTH($A38) = Наибольшее!$H$1, $B38 = X$1),($E38-$I38)*$F38,0)</f>
        <v>0</v>
      </c>
      <c r="Y38">
        <f>IF(AND(YEAR($A38)=Наибольшее!$H$2, MONTH($A38) = Наибольшее!$H$1, $B38 = Y$1),($E38-$I38)*$F38,0)</f>
        <v>0</v>
      </c>
      <c r="Z38">
        <f>IF(AND(YEAR($A38)=Наибольшее!$H$2, MONTH($A38) = Наибольшее!$H$1, $B38 = Z$1),($E38-$I38)*$F38,0)</f>
        <v>0</v>
      </c>
      <c r="AA38">
        <f>IF(AND(YEAR($A38)=Наибольшее!$H$2, MONTH($A38) = Наибольшее!$H$1, $B38 = AA$1),($E38-$I38)*$F38,0)</f>
        <v>0</v>
      </c>
    </row>
    <row r="39" spans="1:27" x14ac:dyDescent="0.25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Товара]],Товары_цена[],3,0)</f>
        <v>25</v>
      </c>
      <c r="G39" s="33">
        <f>Таблица1[[#This Row],[Количество]]*Таблица1[[#This Row],[Цена]]</f>
        <v>2000</v>
      </c>
      <c r="H39" s="32"/>
      <c r="I39" s="32"/>
      <c r="J39" s="32">
        <f>Таблица1[[#This Row],[Цена]]*Таблица1[[#This Row],[Количество к возврату]]</f>
        <v>0</v>
      </c>
      <c r="K39" s="9">
        <f>Таблица1[[#This Row],[Стоимость]]-Таблица1[[#This Row],[Стоимость возврата]]</f>
        <v>2000</v>
      </c>
      <c r="N39" t="b">
        <f>AND(WEEKDAY($A39)=N$1, MONTH($A39) &gt;= Результативность!$M$1,MONTH($A39)&lt;=Результативность!$O$1, YEAR($A39) = Результативность!$M$2)</f>
        <v>0</v>
      </c>
      <c r="O39" t="b">
        <f>AND(WEEKDAY($A39)=O$1, MONTH($A39) &gt;= Результативность!$M$1,MONTH($A39)&lt;=Результативность!$O$1, YEAR($A39) = Результативность!$M$2)</f>
        <v>0</v>
      </c>
      <c r="P39" t="b">
        <f>AND(WEEKDAY($A39)=P$1, MONTH($A39) &gt;= Результативность!$M$1,MONTH($A39)&lt;=Результативность!$O$1, YEAR($A39) = Результативность!$M$2)</f>
        <v>0</v>
      </c>
      <c r="Q39" t="b">
        <f>AND(WEEKDAY($A39)=Q$1, MONTH($A39) &gt;= Результативность!$M$1,MONTH($A39)&lt;=Результативность!$O$1, YEAR($A39) = Результативность!$M$2)</f>
        <v>0</v>
      </c>
      <c r="R39" t="b">
        <f>AND(WEEKDAY($A39)=R$1, MONTH($A39) &gt;= Результативность!$M$1,MONTH($A39)&lt;=Результативность!$O$1, YEAR($A39) = Результативность!$M$2)</f>
        <v>0</v>
      </c>
      <c r="S39" t="b">
        <f>AND(WEEKDAY($A39)=S$1, MONTH($A39) &gt;= Результативность!$M$1,MONTH($A39)&lt;=Результативность!$O$1, YEAR($A39) = Результативность!$M$2)</f>
        <v>0</v>
      </c>
      <c r="T39" t="b">
        <f>AND(WEEKDAY($A39)=T$1, MONTH($A39) &gt;= Результативность!$M$1,MONTH($A39)&lt;=Результативность!$O$1, YEAR($A39) = Результативность!$M$2)</f>
        <v>0</v>
      </c>
      <c r="W39">
        <f>IF(AND(YEAR($A39)=Наибольшее!$H$2, MONTH($A39) = Наибольшее!$H$1, $B39 = W$1),($E39-$I39)*$F39,0)</f>
        <v>0</v>
      </c>
      <c r="X39">
        <f>IF(AND(YEAR($A39)=Наибольшее!$H$2, MONTH($A39) = Наибольшее!$H$1, $B39 = X$1),($E39-$I39)*$F39,0)</f>
        <v>0</v>
      </c>
      <c r="Y39">
        <f>IF(AND(YEAR($A39)=Наибольшее!$H$2, MONTH($A39) = Наибольшее!$H$1, $B39 = Y$1),($E39-$I39)*$F39,0)</f>
        <v>0</v>
      </c>
      <c r="Z39">
        <f>IF(AND(YEAR($A39)=Наибольшее!$H$2, MONTH($A39) = Наибольшее!$H$1, $B39 = Z$1),($E39-$I39)*$F39,0)</f>
        <v>0</v>
      </c>
      <c r="AA39">
        <f>IF(AND(YEAR($A39)=Наибольшее!$H$2, MONTH($A39) = Наибольшее!$H$1, $B39 = AA$1),($E39-$I39)*$F39,0)</f>
        <v>0</v>
      </c>
    </row>
    <row r="40" spans="1:27" x14ac:dyDescent="0.25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Товара]],Товары_цена[],3,0)</f>
        <v>110</v>
      </c>
      <c r="G40" s="33">
        <f>Таблица1[[#This Row],[Количество]]*Таблица1[[#This Row],[Цена]]</f>
        <v>8800</v>
      </c>
      <c r="H40" s="31">
        <v>42847</v>
      </c>
      <c r="I40" s="32">
        <v>20</v>
      </c>
      <c r="J40" s="32">
        <f>Таблица1[[#This Row],[Цена]]*Таблица1[[#This Row],[Количество к возврату]]</f>
        <v>2200</v>
      </c>
      <c r="K40" s="9">
        <f>Таблица1[[#This Row],[Стоимость]]-Таблица1[[#This Row],[Стоимость возврата]]</f>
        <v>6600</v>
      </c>
      <c r="N40" t="b">
        <f>AND(WEEKDAY($A40)=N$1, MONTH($A40) &gt;= Результативность!$M$1,MONTH($A40)&lt;=Результативность!$O$1, YEAR($A40) = Результативность!$M$2)</f>
        <v>0</v>
      </c>
      <c r="O40" t="b">
        <f>AND(WEEKDAY($A40)=O$1, MONTH($A40) &gt;= Результативность!$M$1,MONTH($A40)&lt;=Результативность!$O$1, YEAR($A40) = Результативность!$M$2)</f>
        <v>0</v>
      </c>
      <c r="P40" t="b">
        <f>AND(WEEKDAY($A40)=P$1, MONTH($A40) &gt;= Результативность!$M$1,MONTH($A40)&lt;=Результативность!$O$1, YEAR($A40) = Результативность!$M$2)</f>
        <v>0</v>
      </c>
      <c r="Q40" t="b">
        <f>AND(WEEKDAY($A40)=Q$1, MONTH($A40) &gt;= Результативность!$M$1,MONTH($A40)&lt;=Результативность!$O$1, YEAR($A40) = Результативность!$M$2)</f>
        <v>0</v>
      </c>
      <c r="R40" t="b">
        <f>AND(WEEKDAY($A40)=R$1, MONTH($A40) &gt;= Результативность!$M$1,MONTH($A40)&lt;=Результативность!$O$1, YEAR($A40) = Результативность!$M$2)</f>
        <v>0</v>
      </c>
      <c r="S40" t="b">
        <f>AND(WEEKDAY($A40)=S$1, MONTH($A40) &gt;= Результативность!$M$1,MONTH($A40)&lt;=Результативность!$O$1, YEAR($A40) = Результативность!$M$2)</f>
        <v>0</v>
      </c>
      <c r="T40" t="b">
        <f>AND(WEEKDAY($A40)=T$1, MONTH($A40) &gt;= Результативность!$M$1,MONTH($A40)&lt;=Результативность!$O$1, YEAR($A40) = Результативность!$M$2)</f>
        <v>0</v>
      </c>
      <c r="W40">
        <f>IF(AND(YEAR($A40)=Наибольшее!$H$2, MONTH($A40) = Наибольшее!$H$1, $B40 = W$1),($E40-$I40)*$F40,0)</f>
        <v>0</v>
      </c>
      <c r="X40">
        <f>IF(AND(YEAR($A40)=Наибольшее!$H$2, MONTH($A40) = Наибольшее!$H$1, $B40 = X$1),($E40-$I40)*$F40,0)</f>
        <v>0</v>
      </c>
      <c r="Y40">
        <f>IF(AND(YEAR($A40)=Наибольшее!$H$2, MONTH($A40) = Наибольшее!$H$1, $B40 = Y$1),($E40-$I40)*$F40,0)</f>
        <v>0</v>
      </c>
      <c r="Z40">
        <f>IF(AND(YEAR($A40)=Наибольшее!$H$2, MONTH($A40) = Наибольшее!$H$1, $B40 = Z$1),($E40-$I40)*$F40,0)</f>
        <v>0</v>
      </c>
      <c r="AA40">
        <f>IF(AND(YEAR($A40)=Наибольшее!$H$2, MONTH($A40) = Наибольшее!$H$1, $B40 = AA$1),($E40-$I40)*$F40,0)</f>
        <v>0</v>
      </c>
    </row>
    <row r="41" spans="1:27" x14ac:dyDescent="0.25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Товара]],Товары_цена[],3,0)</f>
        <v>32</v>
      </c>
      <c r="G41" s="33">
        <f>Таблица1[[#This Row],[Количество]]*Таблица1[[#This Row],[Цена]]</f>
        <v>4800</v>
      </c>
      <c r="H41" s="32"/>
      <c r="I41" s="32"/>
      <c r="J41" s="32">
        <f>Таблица1[[#This Row],[Цена]]*Таблица1[[#This Row],[Количество к возврату]]</f>
        <v>0</v>
      </c>
      <c r="K41" s="9">
        <f>Таблица1[[#This Row],[Стоимость]]-Таблица1[[#This Row],[Стоимость возврата]]</f>
        <v>4800</v>
      </c>
      <c r="N41" t="b">
        <f>AND(WEEKDAY($A41)=N$1, MONTH($A41) &gt;= Результативность!$M$1,MONTH($A41)&lt;=Результативность!$O$1, YEAR($A41) = Результативность!$M$2)</f>
        <v>0</v>
      </c>
      <c r="O41" t="b">
        <f>AND(WEEKDAY($A41)=O$1, MONTH($A41) &gt;= Результативность!$M$1,MONTH($A41)&lt;=Результативность!$O$1, YEAR($A41) = Результативность!$M$2)</f>
        <v>0</v>
      </c>
      <c r="P41" t="b">
        <f>AND(WEEKDAY($A41)=P$1, MONTH($A41) &gt;= Результативность!$M$1,MONTH($A41)&lt;=Результативность!$O$1, YEAR($A41) = Результативность!$M$2)</f>
        <v>0</v>
      </c>
      <c r="Q41" t="b">
        <f>AND(WEEKDAY($A41)=Q$1, MONTH($A41) &gt;= Результативность!$M$1,MONTH($A41)&lt;=Результативность!$O$1, YEAR($A41) = Результативность!$M$2)</f>
        <v>0</v>
      </c>
      <c r="R41" t="b">
        <f>AND(WEEKDAY($A41)=R$1, MONTH($A41) &gt;= Результативность!$M$1,MONTH($A41)&lt;=Результативность!$O$1, YEAR($A41) = Результативность!$M$2)</f>
        <v>0</v>
      </c>
      <c r="S41" t="b">
        <f>AND(WEEKDAY($A41)=S$1, MONTH($A41) &gt;= Результативность!$M$1,MONTH($A41)&lt;=Результативность!$O$1, YEAR($A41) = Результативность!$M$2)</f>
        <v>0</v>
      </c>
      <c r="T41" t="b">
        <f>AND(WEEKDAY($A41)=T$1, MONTH($A41) &gt;= Результативность!$M$1,MONTH($A41)&lt;=Результативность!$O$1, YEAR($A41) = Результативность!$M$2)</f>
        <v>0</v>
      </c>
      <c r="W41">
        <f>IF(AND(YEAR($A41)=Наибольшее!$H$2, MONTH($A41) = Наибольшее!$H$1, $B41 = W$1),($E41-$I41)*$F41,0)</f>
        <v>0</v>
      </c>
      <c r="X41">
        <f>IF(AND(YEAR($A41)=Наибольшее!$H$2, MONTH($A41) = Наибольшее!$H$1, $B41 = X$1),($E41-$I41)*$F41,0)</f>
        <v>0</v>
      </c>
      <c r="Y41">
        <f>IF(AND(YEAR($A41)=Наибольшее!$H$2, MONTH($A41) = Наибольшее!$H$1, $B41 = Y$1),($E41-$I41)*$F41,0)</f>
        <v>0</v>
      </c>
      <c r="Z41">
        <f>IF(AND(YEAR($A41)=Наибольшее!$H$2, MONTH($A41) = Наибольшее!$H$1, $B41 = Z$1),($E41-$I41)*$F41,0)</f>
        <v>0</v>
      </c>
      <c r="AA41">
        <f>IF(AND(YEAR($A41)=Наибольшее!$H$2, MONTH($A41) = Наибольшее!$H$1, $B41 = AA$1),($E41-$I41)*$F41,0)</f>
        <v>0</v>
      </c>
    </row>
    <row r="42" spans="1:27" x14ac:dyDescent="0.25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Товара]],Товары_цена[],3,0)</f>
        <v>45</v>
      </c>
      <c r="G42" s="33">
        <f>Таблица1[[#This Row],[Количество]]*Таблица1[[#This Row],[Цена]]</f>
        <v>9585</v>
      </c>
      <c r="H42" s="32"/>
      <c r="I42" s="32"/>
      <c r="J42" s="32">
        <f>Таблица1[[#This Row],[Цена]]*Таблица1[[#This Row],[Количество к возврату]]</f>
        <v>0</v>
      </c>
      <c r="K42" s="9">
        <f>Таблица1[[#This Row],[Стоимость]]-Таблица1[[#This Row],[Стоимость возврата]]</f>
        <v>9585</v>
      </c>
      <c r="N42" t="b">
        <f>AND(WEEKDAY($A42)=N$1, MONTH($A42) &gt;= Результативность!$M$1,MONTH($A42)&lt;=Результативность!$O$1, YEAR($A42) = Результативность!$M$2)</f>
        <v>0</v>
      </c>
      <c r="O42" t="b">
        <f>AND(WEEKDAY($A42)=O$1, MONTH($A42) &gt;= Результативность!$M$1,MONTH($A42)&lt;=Результативность!$O$1, YEAR($A42) = Результативность!$M$2)</f>
        <v>0</v>
      </c>
      <c r="P42" t="b">
        <f>AND(WEEKDAY($A42)=P$1, MONTH($A42) &gt;= Результативность!$M$1,MONTH($A42)&lt;=Результативность!$O$1, YEAR($A42) = Результативность!$M$2)</f>
        <v>0</v>
      </c>
      <c r="Q42" t="b">
        <f>AND(WEEKDAY($A42)=Q$1, MONTH($A42) &gt;= Результативность!$M$1,MONTH($A42)&lt;=Результативность!$O$1, YEAR($A42) = Результативность!$M$2)</f>
        <v>0</v>
      </c>
      <c r="R42" t="b">
        <f>AND(WEEKDAY($A42)=R$1, MONTH($A42) &gt;= Результативность!$M$1,MONTH($A42)&lt;=Результативность!$O$1, YEAR($A42) = Результативность!$M$2)</f>
        <v>0</v>
      </c>
      <c r="S42" t="b">
        <f>AND(WEEKDAY($A42)=S$1, MONTH($A42) &gt;= Результативность!$M$1,MONTH($A42)&lt;=Результативность!$O$1, YEAR($A42) = Результативность!$M$2)</f>
        <v>0</v>
      </c>
      <c r="T42" t="b">
        <f>AND(WEEKDAY($A42)=T$1, MONTH($A42) &gt;= Результативность!$M$1,MONTH($A42)&lt;=Результативность!$O$1, YEAR($A42) = Результативность!$M$2)</f>
        <v>0</v>
      </c>
      <c r="W42">
        <f>IF(AND(YEAR($A42)=Наибольшее!$H$2, MONTH($A42) = Наибольшее!$H$1, $B42 = W$1),($E42-$I42)*$F42,0)</f>
        <v>0</v>
      </c>
      <c r="X42">
        <f>IF(AND(YEAR($A42)=Наибольшее!$H$2, MONTH($A42) = Наибольшее!$H$1, $B42 = X$1),($E42-$I42)*$F42,0)</f>
        <v>0</v>
      </c>
      <c r="Y42">
        <f>IF(AND(YEAR($A42)=Наибольшее!$H$2, MONTH($A42) = Наибольшее!$H$1, $B42 = Y$1),($E42-$I42)*$F42,0)</f>
        <v>0</v>
      </c>
      <c r="Z42">
        <f>IF(AND(YEAR($A42)=Наибольшее!$H$2, MONTH($A42) = Наибольшее!$H$1, $B42 = Z$1),($E42-$I42)*$F42,0)</f>
        <v>0</v>
      </c>
      <c r="AA42">
        <f>IF(AND(YEAR($A42)=Наибольшее!$H$2, MONTH($A42) = Наибольшее!$H$1, $B42 = AA$1),($E42-$I42)*$F42,0)</f>
        <v>0</v>
      </c>
    </row>
    <row r="43" spans="1:27" x14ac:dyDescent="0.25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Товара]],Товары_цена[],3,0)</f>
        <v>65</v>
      </c>
      <c r="G43" s="33">
        <f>Таблица1[[#This Row],[Количество]]*Таблица1[[#This Row],[Цена]]</f>
        <v>13650</v>
      </c>
      <c r="H43" s="31">
        <v>42850</v>
      </c>
      <c r="I43" s="32">
        <v>40</v>
      </c>
      <c r="J43" s="32">
        <f>Таблица1[[#This Row],[Цена]]*Таблица1[[#This Row],[Количество к возврату]]</f>
        <v>2600</v>
      </c>
      <c r="K43" s="9">
        <f>Таблица1[[#This Row],[Стоимость]]-Таблица1[[#This Row],[Стоимость возврата]]</f>
        <v>11050</v>
      </c>
      <c r="N43" t="b">
        <f>AND(WEEKDAY($A43)=N$1, MONTH($A43) &gt;= Результативность!$M$1,MONTH($A43)&lt;=Результативность!$O$1, YEAR($A43) = Результативность!$M$2)</f>
        <v>0</v>
      </c>
      <c r="O43" t="b">
        <f>AND(WEEKDAY($A43)=O$1, MONTH($A43) &gt;= Результативность!$M$1,MONTH($A43)&lt;=Результативность!$O$1, YEAR($A43) = Результативность!$M$2)</f>
        <v>0</v>
      </c>
      <c r="P43" t="b">
        <f>AND(WEEKDAY($A43)=P$1, MONTH($A43) &gt;= Результативность!$M$1,MONTH($A43)&lt;=Результативность!$O$1, YEAR($A43) = Результативность!$M$2)</f>
        <v>0</v>
      </c>
      <c r="Q43" t="b">
        <f>AND(WEEKDAY($A43)=Q$1, MONTH($A43) &gt;= Результативность!$M$1,MONTH($A43)&lt;=Результативность!$O$1, YEAR($A43) = Результативность!$M$2)</f>
        <v>0</v>
      </c>
      <c r="R43" t="b">
        <f>AND(WEEKDAY($A43)=R$1, MONTH($A43) &gt;= Результативность!$M$1,MONTH($A43)&lt;=Результативность!$O$1, YEAR($A43) = Результативность!$M$2)</f>
        <v>0</v>
      </c>
      <c r="S43" t="b">
        <f>AND(WEEKDAY($A43)=S$1, MONTH($A43) &gt;= Результативность!$M$1,MONTH($A43)&lt;=Результативность!$O$1, YEAR($A43) = Результативность!$M$2)</f>
        <v>0</v>
      </c>
      <c r="T43" t="b">
        <f>AND(WEEKDAY($A43)=T$1, MONTH($A43) &gt;= Результативность!$M$1,MONTH($A43)&lt;=Результативность!$O$1, YEAR($A43) = Результативность!$M$2)</f>
        <v>0</v>
      </c>
      <c r="W43">
        <f>IF(AND(YEAR($A43)=Наибольшее!$H$2, MONTH($A43) = Наибольшее!$H$1, $B43 = W$1),($E43-$I43)*$F43,0)</f>
        <v>0</v>
      </c>
      <c r="X43">
        <f>IF(AND(YEAR($A43)=Наибольшее!$H$2, MONTH($A43) = Наибольшее!$H$1, $B43 = X$1),($E43-$I43)*$F43,0)</f>
        <v>0</v>
      </c>
      <c r="Y43">
        <f>IF(AND(YEAR($A43)=Наибольшее!$H$2, MONTH($A43) = Наибольшее!$H$1, $B43 = Y$1),($E43-$I43)*$F43,0)</f>
        <v>0</v>
      </c>
      <c r="Z43">
        <f>IF(AND(YEAR($A43)=Наибольшее!$H$2, MONTH($A43) = Наибольшее!$H$1, $B43 = Z$1),($E43-$I43)*$F43,0)</f>
        <v>0</v>
      </c>
      <c r="AA43">
        <f>IF(AND(YEAR($A43)=Наибольшее!$H$2, MONTH($A43) = Наибольшее!$H$1, $B43 = AA$1),($E43-$I43)*$F43,0)</f>
        <v>0</v>
      </c>
    </row>
    <row r="44" spans="1:27" x14ac:dyDescent="0.25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Товара]],Товары_цена[],3,0)</f>
        <v>110</v>
      </c>
      <c r="G44" s="33">
        <f>Таблица1[[#This Row],[Количество]]*Таблица1[[#This Row],[Цена]]</f>
        <v>13200</v>
      </c>
      <c r="H44" s="32"/>
      <c r="I44" s="32"/>
      <c r="J44" s="32">
        <f>Таблица1[[#This Row],[Цена]]*Таблица1[[#This Row],[Количество к возврату]]</f>
        <v>0</v>
      </c>
      <c r="K44" s="9">
        <f>Таблица1[[#This Row],[Стоимость]]-Таблица1[[#This Row],[Стоимость возврата]]</f>
        <v>13200</v>
      </c>
      <c r="N44" t="b">
        <f>AND(WEEKDAY($A44)=N$1, MONTH($A44) &gt;= Результативность!$M$1,MONTH($A44)&lt;=Результативность!$O$1, YEAR($A44) = Результативность!$M$2)</f>
        <v>0</v>
      </c>
      <c r="O44" t="b">
        <f>AND(WEEKDAY($A44)=O$1, MONTH($A44) &gt;= Результативность!$M$1,MONTH($A44)&lt;=Результативность!$O$1, YEAR($A44) = Результативность!$M$2)</f>
        <v>0</v>
      </c>
      <c r="P44" t="b">
        <f>AND(WEEKDAY($A44)=P$1, MONTH($A44) &gt;= Результативность!$M$1,MONTH($A44)&lt;=Результативность!$O$1, YEAR($A44) = Результативность!$M$2)</f>
        <v>0</v>
      </c>
      <c r="Q44" t="b">
        <f>AND(WEEKDAY($A44)=Q$1, MONTH($A44) &gt;= Результативность!$M$1,MONTH($A44)&lt;=Результативность!$O$1, YEAR($A44) = Результативность!$M$2)</f>
        <v>0</v>
      </c>
      <c r="R44" t="b">
        <f>AND(WEEKDAY($A44)=R$1, MONTH($A44) &gt;= Результативность!$M$1,MONTH($A44)&lt;=Результативность!$O$1, YEAR($A44) = Результативность!$M$2)</f>
        <v>0</v>
      </c>
      <c r="S44" t="b">
        <f>AND(WEEKDAY($A44)=S$1, MONTH($A44) &gt;= Результативность!$M$1,MONTH($A44)&lt;=Результативность!$O$1, YEAR($A44) = Результативность!$M$2)</f>
        <v>0</v>
      </c>
      <c r="T44" t="b">
        <f>AND(WEEKDAY($A44)=T$1, MONTH($A44) &gt;= Результативность!$M$1,MONTH($A44)&lt;=Результативность!$O$1, YEAR($A44) = Результативность!$M$2)</f>
        <v>0</v>
      </c>
      <c r="W44">
        <f>IF(AND(YEAR($A44)=Наибольшее!$H$2, MONTH($A44) = Наибольшее!$H$1, $B44 = W$1),($E44-$I44)*$F44,0)</f>
        <v>0</v>
      </c>
      <c r="X44">
        <f>IF(AND(YEAR($A44)=Наибольшее!$H$2, MONTH($A44) = Наибольшее!$H$1, $B44 = X$1),($E44-$I44)*$F44,0)</f>
        <v>0</v>
      </c>
      <c r="Y44">
        <f>IF(AND(YEAR($A44)=Наибольшее!$H$2, MONTH($A44) = Наибольшее!$H$1, $B44 = Y$1),($E44-$I44)*$F44,0)</f>
        <v>0</v>
      </c>
      <c r="Z44">
        <f>IF(AND(YEAR($A44)=Наибольшее!$H$2, MONTH($A44) = Наибольшее!$H$1, $B44 = Z$1),($E44-$I44)*$F44,0)</f>
        <v>0</v>
      </c>
      <c r="AA44">
        <f>IF(AND(YEAR($A44)=Наибольшее!$H$2, MONTH($A44) = Наибольшее!$H$1, $B44 = AA$1),($E44-$I44)*$F44,0)</f>
        <v>0</v>
      </c>
    </row>
    <row r="45" spans="1:27" x14ac:dyDescent="0.25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Товара]],Товары_цена[],3,0)</f>
        <v>65</v>
      </c>
      <c r="G45" s="33">
        <f>Таблица1[[#This Row],[Количество]]*Таблица1[[#This Row],[Цена]]</f>
        <v>6500</v>
      </c>
      <c r="H45" s="32"/>
      <c r="I45" s="32"/>
      <c r="J45" s="32">
        <f>Таблица1[[#This Row],[Цена]]*Таблица1[[#This Row],[Количество к возврату]]</f>
        <v>0</v>
      </c>
      <c r="K45" s="9">
        <f>Таблица1[[#This Row],[Стоимость]]-Таблица1[[#This Row],[Стоимость возврата]]</f>
        <v>6500</v>
      </c>
      <c r="N45" t="b">
        <f>AND(WEEKDAY($A45)=N$1, MONTH($A45) &gt;= Результативность!$M$1,MONTH($A45)&lt;=Результативность!$O$1, YEAR($A45) = Результативность!$M$2)</f>
        <v>0</v>
      </c>
      <c r="O45" t="b">
        <f>AND(WEEKDAY($A45)=O$1, MONTH($A45) &gt;= Результативность!$M$1,MONTH($A45)&lt;=Результативность!$O$1, YEAR($A45) = Результативность!$M$2)</f>
        <v>0</v>
      </c>
      <c r="P45" t="b">
        <f>AND(WEEKDAY($A45)=P$1, MONTH($A45) &gt;= Результативность!$M$1,MONTH($A45)&lt;=Результативность!$O$1, YEAR($A45) = Результативность!$M$2)</f>
        <v>0</v>
      </c>
      <c r="Q45" t="b">
        <f>AND(WEEKDAY($A45)=Q$1, MONTH($A45) &gt;= Результативность!$M$1,MONTH($A45)&lt;=Результативность!$O$1, YEAR($A45) = Результативность!$M$2)</f>
        <v>0</v>
      </c>
      <c r="R45" t="b">
        <f>AND(WEEKDAY($A45)=R$1, MONTH($A45) &gt;= Результативность!$M$1,MONTH($A45)&lt;=Результативность!$O$1, YEAR($A45) = Результативность!$M$2)</f>
        <v>0</v>
      </c>
      <c r="S45" t="b">
        <f>AND(WEEKDAY($A45)=S$1, MONTH($A45) &gt;= Результативность!$M$1,MONTH($A45)&lt;=Результативность!$O$1, YEAR($A45) = Результативность!$M$2)</f>
        <v>0</v>
      </c>
      <c r="T45" t="b">
        <f>AND(WEEKDAY($A45)=T$1, MONTH($A45) &gt;= Результативность!$M$1,MONTH($A45)&lt;=Результативность!$O$1, YEAR($A45) = Результативность!$M$2)</f>
        <v>0</v>
      </c>
      <c r="W45">
        <f>IF(AND(YEAR($A45)=Наибольшее!$H$2, MONTH($A45) = Наибольшее!$H$1, $B45 = W$1),($E45-$I45)*$F45,0)</f>
        <v>0</v>
      </c>
      <c r="X45">
        <f>IF(AND(YEAR($A45)=Наибольшее!$H$2, MONTH($A45) = Наибольшее!$H$1, $B45 = X$1),($E45-$I45)*$F45,0)</f>
        <v>0</v>
      </c>
      <c r="Y45">
        <f>IF(AND(YEAR($A45)=Наибольшее!$H$2, MONTH($A45) = Наибольшее!$H$1, $B45 = Y$1),($E45-$I45)*$F45,0)</f>
        <v>0</v>
      </c>
      <c r="Z45">
        <f>IF(AND(YEAR($A45)=Наибольшее!$H$2, MONTH($A45) = Наибольшее!$H$1, $B45 = Z$1),($E45-$I45)*$F45,0)</f>
        <v>0</v>
      </c>
      <c r="AA45">
        <f>IF(AND(YEAR($A45)=Наибольшее!$H$2, MONTH($A45) = Наибольшее!$H$1, $B45 = AA$1),($E45-$I45)*$F45,0)</f>
        <v>0</v>
      </c>
    </row>
    <row r="46" spans="1:27" x14ac:dyDescent="0.25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Товара]],Товары_цена[],3,0)</f>
        <v>110</v>
      </c>
      <c r="G46" s="33">
        <f>Таблица1[[#This Row],[Количество]]*Таблица1[[#This Row],[Цена]]</f>
        <v>9900</v>
      </c>
      <c r="H46" s="32"/>
      <c r="I46" s="32"/>
      <c r="J46" s="32">
        <f>Таблица1[[#This Row],[Цена]]*Таблица1[[#This Row],[Количество к возврату]]</f>
        <v>0</v>
      </c>
      <c r="K46" s="9">
        <f>Таблица1[[#This Row],[Стоимость]]-Таблица1[[#This Row],[Стоимость возврата]]</f>
        <v>9900</v>
      </c>
      <c r="N46" t="b">
        <f>AND(WEEKDAY($A46)=N$1, MONTH($A46) &gt;= Результативность!$M$1,MONTH($A46)&lt;=Результативность!$O$1, YEAR($A46) = Результативность!$M$2)</f>
        <v>0</v>
      </c>
      <c r="O46" t="b">
        <f>AND(WEEKDAY($A46)=O$1, MONTH($A46) &gt;= Результативность!$M$1,MONTH($A46)&lt;=Результативность!$O$1, YEAR($A46) = Результативность!$M$2)</f>
        <v>0</v>
      </c>
      <c r="P46" t="b">
        <f>AND(WEEKDAY($A46)=P$1, MONTH($A46) &gt;= Результативность!$M$1,MONTH($A46)&lt;=Результативность!$O$1, YEAR($A46) = Результативность!$M$2)</f>
        <v>0</v>
      </c>
      <c r="Q46" t="b">
        <f>AND(WEEKDAY($A46)=Q$1, MONTH($A46) &gt;= Результативность!$M$1,MONTH($A46)&lt;=Результативность!$O$1, YEAR($A46) = Результативность!$M$2)</f>
        <v>0</v>
      </c>
      <c r="R46" t="b">
        <f>AND(WEEKDAY($A46)=R$1, MONTH($A46) &gt;= Результативность!$M$1,MONTH($A46)&lt;=Результативность!$O$1, YEAR($A46) = Результативность!$M$2)</f>
        <v>0</v>
      </c>
      <c r="S46" t="b">
        <f>AND(WEEKDAY($A46)=S$1, MONTH($A46) &gt;= Результативность!$M$1,MONTH($A46)&lt;=Результативность!$O$1, YEAR($A46) = Результативность!$M$2)</f>
        <v>0</v>
      </c>
      <c r="T46" t="b">
        <f>AND(WEEKDAY($A46)=T$1, MONTH($A46) &gt;= Результативность!$M$1,MONTH($A46)&lt;=Результативность!$O$1, YEAR($A46) = Результативность!$M$2)</f>
        <v>0</v>
      </c>
      <c r="W46">
        <f>IF(AND(YEAR($A46)=Наибольшее!$H$2, MONTH($A46) = Наибольшее!$H$1, $B46 = W$1),($E46-$I46)*$F46,0)</f>
        <v>0</v>
      </c>
      <c r="X46">
        <f>IF(AND(YEAR($A46)=Наибольшее!$H$2, MONTH($A46) = Наибольшее!$H$1, $B46 = X$1),($E46-$I46)*$F46,0)</f>
        <v>0</v>
      </c>
      <c r="Y46">
        <f>IF(AND(YEAR($A46)=Наибольшее!$H$2, MONTH($A46) = Наибольшее!$H$1, $B46 = Y$1),($E46-$I46)*$F46,0)</f>
        <v>0</v>
      </c>
      <c r="Z46">
        <f>IF(AND(YEAR($A46)=Наибольшее!$H$2, MONTH($A46) = Наибольшее!$H$1, $B46 = Z$1),($E46-$I46)*$F46,0)</f>
        <v>0</v>
      </c>
      <c r="AA46">
        <f>IF(AND(YEAR($A46)=Наибольшее!$H$2, MONTH($A46) = Наибольшее!$H$1, $B46 = AA$1),($E46-$I46)*$F46,0)</f>
        <v>0</v>
      </c>
    </row>
    <row r="47" spans="1:27" x14ac:dyDescent="0.25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Товара]],Товары_цена[],3,0)</f>
        <v>45</v>
      </c>
      <c r="G47" s="33">
        <f>Таблица1[[#This Row],[Количество]]*Таблица1[[#This Row],[Цена]]</f>
        <v>4950</v>
      </c>
      <c r="H47" s="32"/>
      <c r="I47" s="32"/>
      <c r="J47" s="32">
        <f>Таблица1[[#This Row],[Цена]]*Таблица1[[#This Row],[Количество к возврату]]</f>
        <v>0</v>
      </c>
      <c r="K47" s="9">
        <f>Таблица1[[#This Row],[Стоимость]]-Таблица1[[#This Row],[Стоимость возврата]]</f>
        <v>4950</v>
      </c>
      <c r="N47" t="b">
        <f>AND(WEEKDAY($A47)=N$1, MONTH($A47) &gt;= Результативность!$M$1,MONTH($A47)&lt;=Результативность!$O$1, YEAR($A47) = Результативность!$M$2)</f>
        <v>0</v>
      </c>
      <c r="O47" t="b">
        <f>AND(WEEKDAY($A47)=O$1, MONTH($A47) &gt;= Результативность!$M$1,MONTH($A47)&lt;=Результативность!$O$1, YEAR($A47) = Результативность!$M$2)</f>
        <v>0</v>
      </c>
      <c r="P47" t="b">
        <f>AND(WEEKDAY($A47)=P$1, MONTH($A47) &gt;= Результативность!$M$1,MONTH($A47)&lt;=Результативность!$O$1, YEAR($A47) = Результативность!$M$2)</f>
        <v>0</v>
      </c>
      <c r="Q47" t="b">
        <f>AND(WEEKDAY($A47)=Q$1, MONTH($A47) &gt;= Результативность!$M$1,MONTH($A47)&lt;=Результативность!$O$1, YEAR($A47) = Результативность!$M$2)</f>
        <v>0</v>
      </c>
      <c r="R47" t="b">
        <f>AND(WEEKDAY($A47)=R$1, MONTH($A47) &gt;= Результативность!$M$1,MONTH($A47)&lt;=Результативность!$O$1, YEAR($A47) = Результативность!$M$2)</f>
        <v>0</v>
      </c>
      <c r="S47" t="b">
        <f>AND(WEEKDAY($A47)=S$1, MONTH($A47) &gt;= Результативность!$M$1,MONTH($A47)&lt;=Результативность!$O$1, YEAR($A47) = Результативность!$M$2)</f>
        <v>0</v>
      </c>
      <c r="T47" t="b">
        <f>AND(WEEKDAY($A47)=T$1, MONTH($A47) &gt;= Результативность!$M$1,MONTH($A47)&lt;=Результативность!$O$1, YEAR($A47) = Результативность!$M$2)</f>
        <v>0</v>
      </c>
      <c r="W47">
        <f>IF(AND(YEAR($A47)=Наибольшее!$H$2, MONTH($A47) = Наибольшее!$H$1, $B47 = W$1),($E47-$I47)*$F47,0)</f>
        <v>0</v>
      </c>
      <c r="X47">
        <f>IF(AND(YEAR($A47)=Наибольшее!$H$2, MONTH($A47) = Наибольшее!$H$1, $B47 = X$1),($E47-$I47)*$F47,0)</f>
        <v>0</v>
      </c>
      <c r="Y47">
        <f>IF(AND(YEAR($A47)=Наибольшее!$H$2, MONTH($A47) = Наибольшее!$H$1, $B47 = Y$1),($E47-$I47)*$F47,0)</f>
        <v>0</v>
      </c>
      <c r="Z47">
        <f>IF(AND(YEAR($A47)=Наибольшее!$H$2, MONTH($A47) = Наибольшее!$H$1, $B47 = Z$1),($E47-$I47)*$F47,0)</f>
        <v>0</v>
      </c>
      <c r="AA47">
        <f>IF(AND(YEAR($A47)=Наибольшее!$H$2, MONTH($A47) = Наибольшее!$H$1, $B47 = AA$1),($E47-$I47)*$F47,0)</f>
        <v>0</v>
      </c>
    </row>
    <row r="48" spans="1:27" x14ac:dyDescent="0.25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Товара]],Товары_цена[],3,0)</f>
        <v>110</v>
      </c>
      <c r="G48" s="33">
        <f>Таблица1[[#This Row],[Количество]]*Таблица1[[#This Row],[Цена]]</f>
        <v>11000</v>
      </c>
      <c r="H48" s="31">
        <v>42855</v>
      </c>
      <c r="I48" s="32">
        <v>60</v>
      </c>
      <c r="J48" s="32">
        <f>Таблица1[[#This Row],[Цена]]*Таблица1[[#This Row],[Количество к возврату]]</f>
        <v>6600</v>
      </c>
      <c r="K48" s="9">
        <f>Таблица1[[#This Row],[Стоимость]]-Таблица1[[#This Row],[Стоимость возврата]]</f>
        <v>4400</v>
      </c>
      <c r="N48" t="b">
        <f>AND(WEEKDAY($A48)=N$1, MONTH($A48) &gt;= Результативность!$M$1,MONTH($A48)&lt;=Результативность!$O$1, YEAR($A48) = Результативность!$M$2)</f>
        <v>0</v>
      </c>
      <c r="O48" t="b">
        <f>AND(WEEKDAY($A48)=O$1, MONTH($A48) &gt;= Результативность!$M$1,MONTH($A48)&lt;=Результативность!$O$1, YEAR($A48) = Результативность!$M$2)</f>
        <v>0</v>
      </c>
      <c r="P48" t="b">
        <f>AND(WEEKDAY($A48)=P$1, MONTH($A48) &gt;= Результативность!$M$1,MONTH($A48)&lt;=Результативность!$O$1, YEAR($A48) = Результативность!$M$2)</f>
        <v>0</v>
      </c>
      <c r="Q48" t="b">
        <f>AND(WEEKDAY($A48)=Q$1, MONTH($A48) &gt;= Результативность!$M$1,MONTH($A48)&lt;=Результативность!$O$1, YEAR($A48) = Результативность!$M$2)</f>
        <v>0</v>
      </c>
      <c r="R48" t="b">
        <f>AND(WEEKDAY($A48)=R$1, MONTH($A48) &gt;= Результативность!$M$1,MONTH($A48)&lt;=Результативность!$O$1, YEAR($A48) = Результативность!$M$2)</f>
        <v>0</v>
      </c>
      <c r="S48" t="b">
        <f>AND(WEEKDAY($A48)=S$1, MONTH($A48) &gt;= Результативность!$M$1,MONTH($A48)&lt;=Результативность!$O$1, YEAR($A48) = Результативность!$M$2)</f>
        <v>0</v>
      </c>
      <c r="T48" t="b">
        <f>AND(WEEKDAY($A48)=T$1, MONTH($A48) &gt;= Результативность!$M$1,MONTH($A48)&lt;=Результативность!$O$1, YEAR($A48) = Результативность!$M$2)</f>
        <v>0</v>
      </c>
      <c r="W48">
        <f>IF(AND(YEAR($A48)=Наибольшее!$H$2, MONTH($A48) = Наибольшее!$H$1, $B48 = W$1),($E48-$I48)*$F48,0)</f>
        <v>0</v>
      </c>
      <c r="X48">
        <f>IF(AND(YEAR($A48)=Наибольшее!$H$2, MONTH($A48) = Наибольшее!$H$1, $B48 = X$1),($E48-$I48)*$F48,0)</f>
        <v>0</v>
      </c>
      <c r="Y48">
        <f>IF(AND(YEAR($A48)=Наибольшее!$H$2, MONTH($A48) = Наибольшее!$H$1, $B48 = Y$1),($E48-$I48)*$F48,0)</f>
        <v>0</v>
      </c>
      <c r="Z48">
        <f>IF(AND(YEAR($A48)=Наибольшее!$H$2, MONTH($A48) = Наибольшее!$H$1, $B48 = Z$1),($E48-$I48)*$F48,0)</f>
        <v>0</v>
      </c>
      <c r="AA48">
        <f>IF(AND(YEAR($A48)=Наибольшее!$H$2, MONTH($A48) = Наибольшее!$H$1, $B48 = AA$1),($E48-$I48)*$F48,0)</f>
        <v>0</v>
      </c>
    </row>
    <row r="49" spans="1:27" x14ac:dyDescent="0.25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Товара]],Товары_цена[],3,0)</f>
        <v>65</v>
      </c>
      <c r="G49" s="33">
        <f>Таблица1[[#This Row],[Количество]]*Таблица1[[#This Row],[Цена]]</f>
        <v>20150</v>
      </c>
      <c r="H49" s="32"/>
      <c r="I49" s="32"/>
      <c r="J49" s="32">
        <f>Таблица1[[#This Row],[Цена]]*Таблица1[[#This Row],[Количество к возврату]]</f>
        <v>0</v>
      </c>
      <c r="K49" s="9">
        <f>Таблица1[[#This Row],[Стоимость]]-Таблица1[[#This Row],[Стоимость возврата]]</f>
        <v>20150</v>
      </c>
      <c r="N49" t="b">
        <f>AND(WEEKDAY($A49)=N$1, MONTH($A49) &gt;= Результативность!$M$1,MONTH($A49)&lt;=Результативность!$O$1, YEAR($A49) = Результативность!$M$2)</f>
        <v>0</v>
      </c>
      <c r="O49" t="b">
        <f>AND(WEEKDAY($A49)=O$1, MONTH($A49) &gt;= Результативность!$M$1,MONTH($A49)&lt;=Результативность!$O$1, YEAR($A49) = Результативность!$M$2)</f>
        <v>0</v>
      </c>
      <c r="P49" t="b">
        <f>AND(WEEKDAY($A49)=P$1, MONTH($A49) &gt;= Результативность!$M$1,MONTH($A49)&lt;=Результативность!$O$1, YEAR($A49) = Результативность!$M$2)</f>
        <v>0</v>
      </c>
      <c r="Q49" t="b">
        <f>AND(WEEKDAY($A49)=Q$1, MONTH($A49) &gt;= Результативность!$M$1,MONTH($A49)&lt;=Результативность!$O$1, YEAR($A49) = Результативность!$M$2)</f>
        <v>0</v>
      </c>
      <c r="R49" t="b">
        <f>AND(WEEKDAY($A49)=R$1, MONTH($A49) &gt;= Результативность!$M$1,MONTH($A49)&lt;=Результативность!$O$1, YEAR($A49) = Результативность!$M$2)</f>
        <v>0</v>
      </c>
      <c r="S49" t="b">
        <f>AND(WEEKDAY($A49)=S$1, MONTH($A49) &gt;= Результативность!$M$1,MONTH($A49)&lt;=Результативность!$O$1, YEAR($A49) = Результативность!$M$2)</f>
        <v>0</v>
      </c>
      <c r="T49" t="b">
        <f>AND(WEEKDAY($A49)=T$1, MONTH($A49) &gt;= Результативность!$M$1,MONTH($A49)&lt;=Результативность!$O$1, YEAR($A49) = Результативность!$M$2)</f>
        <v>0</v>
      </c>
      <c r="W49">
        <f>IF(AND(YEAR($A49)=Наибольшее!$H$2, MONTH($A49) = Наибольшее!$H$1, $B49 = W$1),($E49-$I49)*$F49,0)</f>
        <v>0</v>
      </c>
      <c r="X49">
        <f>IF(AND(YEAR($A49)=Наибольшее!$H$2, MONTH($A49) = Наибольшее!$H$1, $B49 = X$1),($E49-$I49)*$F49,0)</f>
        <v>0</v>
      </c>
      <c r="Y49">
        <f>IF(AND(YEAR($A49)=Наибольшее!$H$2, MONTH($A49) = Наибольшее!$H$1, $B49 = Y$1),($E49-$I49)*$F49,0)</f>
        <v>0</v>
      </c>
      <c r="Z49">
        <f>IF(AND(YEAR($A49)=Наибольшее!$H$2, MONTH($A49) = Наибольшее!$H$1, $B49 = Z$1),($E49-$I49)*$F49,0)</f>
        <v>0</v>
      </c>
      <c r="AA49">
        <f>IF(AND(YEAR($A49)=Наибольшее!$H$2, MONTH($A49) = Наибольшее!$H$1, $B49 = AA$1),($E49-$I49)*$F49,0)</f>
        <v>0</v>
      </c>
    </row>
    <row r="50" spans="1:27" x14ac:dyDescent="0.25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Товара]],Товары_цена[],3,0)</f>
        <v>32</v>
      </c>
      <c r="G50" s="33">
        <f>Таблица1[[#This Row],[Количество]]*Таблица1[[#This Row],[Цена]]</f>
        <v>7392</v>
      </c>
      <c r="H50" s="32"/>
      <c r="I50" s="32"/>
      <c r="J50" s="32">
        <f>Таблица1[[#This Row],[Цена]]*Таблица1[[#This Row],[Количество к возврату]]</f>
        <v>0</v>
      </c>
      <c r="K50" s="9">
        <f>Таблица1[[#This Row],[Стоимость]]-Таблица1[[#This Row],[Стоимость возврата]]</f>
        <v>7392</v>
      </c>
      <c r="N50" t="b">
        <f>AND(WEEKDAY($A50)=N$1, MONTH($A50) &gt;= Результативность!$M$1,MONTH($A50)&lt;=Результативность!$O$1, YEAR($A50) = Результативность!$M$2)</f>
        <v>0</v>
      </c>
      <c r="O50" t="b">
        <f>AND(WEEKDAY($A50)=O$1, MONTH($A50) &gt;= Результативность!$M$1,MONTH($A50)&lt;=Результативность!$O$1, YEAR($A50) = Результативность!$M$2)</f>
        <v>0</v>
      </c>
      <c r="P50" t="b">
        <f>AND(WEEKDAY($A50)=P$1, MONTH($A50) &gt;= Результативность!$M$1,MONTH($A50)&lt;=Результативность!$O$1, YEAR($A50) = Результативность!$M$2)</f>
        <v>0</v>
      </c>
      <c r="Q50" t="b">
        <f>AND(WEEKDAY($A50)=Q$1, MONTH($A50) &gt;= Результативность!$M$1,MONTH($A50)&lt;=Результативность!$O$1, YEAR($A50) = Результативность!$M$2)</f>
        <v>0</v>
      </c>
      <c r="R50" t="b">
        <f>AND(WEEKDAY($A50)=R$1, MONTH($A50) &gt;= Результативность!$M$1,MONTH($A50)&lt;=Результативность!$O$1, YEAR($A50) = Результативность!$M$2)</f>
        <v>0</v>
      </c>
      <c r="S50" t="b">
        <f>AND(WEEKDAY($A50)=S$1, MONTH($A50) &gt;= Результативность!$M$1,MONTH($A50)&lt;=Результативность!$O$1, YEAR($A50) = Результативность!$M$2)</f>
        <v>0</v>
      </c>
      <c r="T50" t="b">
        <f>AND(WEEKDAY($A50)=T$1, MONTH($A50) &gt;= Результативность!$M$1,MONTH($A50)&lt;=Результативность!$O$1, YEAR($A50) = Результативность!$M$2)</f>
        <v>0</v>
      </c>
      <c r="W50">
        <f>IF(AND(YEAR($A50)=Наибольшее!$H$2, MONTH($A50) = Наибольшее!$H$1, $B50 = W$1),($E50-$I50)*$F50,0)</f>
        <v>0</v>
      </c>
      <c r="X50">
        <f>IF(AND(YEAR($A50)=Наибольшее!$H$2, MONTH($A50) = Наибольшее!$H$1, $B50 = X$1),($E50-$I50)*$F50,0)</f>
        <v>0</v>
      </c>
      <c r="Y50">
        <f>IF(AND(YEAR($A50)=Наибольшее!$H$2, MONTH($A50) = Наибольшее!$H$1, $B50 = Y$1),($E50-$I50)*$F50,0)</f>
        <v>0</v>
      </c>
      <c r="Z50">
        <f>IF(AND(YEAR($A50)=Наибольшее!$H$2, MONTH($A50) = Наибольшее!$H$1, $B50 = Z$1),($E50-$I50)*$F50,0)</f>
        <v>0</v>
      </c>
      <c r="AA50">
        <f>IF(AND(YEAR($A50)=Наибольшее!$H$2, MONTH($A50) = Наибольшее!$H$1, $B50 = AA$1),($E50-$I50)*$F50,0)</f>
        <v>0</v>
      </c>
    </row>
    <row r="51" spans="1:27" x14ac:dyDescent="0.25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Товара]],Товары_цена[],3,0)</f>
        <v>32</v>
      </c>
      <c r="G51" s="33">
        <f>Таблица1[[#This Row],[Количество]]*Таблица1[[#This Row],[Цена]]</f>
        <v>2560</v>
      </c>
      <c r="H51" s="32"/>
      <c r="I51" s="32"/>
      <c r="J51" s="32">
        <f>Таблица1[[#This Row],[Цена]]*Таблица1[[#This Row],[Количество к возврату]]</f>
        <v>0</v>
      </c>
      <c r="K51" s="9">
        <f>Таблица1[[#This Row],[Стоимость]]-Таблица1[[#This Row],[Стоимость возврата]]</f>
        <v>2560</v>
      </c>
      <c r="N51" t="b">
        <f>AND(WEEKDAY($A51)=N$1, MONTH($A51) &gt;= Результативность!$M$1,MONTH($A51)&lt;=Результативность!$O$1, YEAR($A51) = Результативность!$M$2)</f>
        <v>0</v>
      </c>
      <c r="O51" t="b">
        <f>AND(WEEKDAY($A51)=O$1, MONTH($A51) &gt;= Результативность!$M$1,MONTH($A51)&lt;=Результативность!$O$1, YEAR($A51) = Результативность!$M$2)</f>
        <v>0</v>
      </c>
      <c r="P51" t="b">
        <f>AND(WEEKDAY($A51)=P$1, MONTH($A51) &gt;= Результативность!$M$1,MONTH($A51)&lt;=Результативность!$O$1, YEAR($A51) = Результативность!$M$2)</f>
        <v>0</v>
      </c>
      <c r="Q51" t="b">
        <f>AND(WEEKDAY($A51)=Q$1, MONTH($A51) &gt;= Результативность!$M$1,MONTH($A51)&lt;=Результативность!$O$1, YEAR($A51) = Результативность!$M$2)</f>
        <v>0</v>
      </c>
      <c r="R51" t="b">
        <f>AND(WEEKDAY($A51)=R$1, MONTH($A51) &gt;= Результативность!$M$1,MONTH($A51)&lt;=Результативность!$O$1, YEAR($A51) = Результативность!$M$2)</f>
        <v>0</v>
      </c>
      <c r="S51" t="b">
        <f>AND(WEEKDAY($A51)=S$1, MONTH($A51) &gt;= Результативность!$M$1,MONTH($A51)&lt;=Результативность!$O$1, YEAR($A51) = Результативность!$M$2)</f>
        <v>0</v>
      </c>
      <c r="T51" t="b">
        <f>AND(WEEKDAY($A51)=T$1, MONTH($A51) &gt;= Результативность!$M$1,MONTH($A51)&lt;=Результативность!$O$1, YEAR($A51) = Результативность!$M$2)</f>
        <v>0</v>
      </c>
      <c r="W51">
        <f>IF(AND(YEAR($A51)=Наибольшее!$H$2, MONTH($A51) = Наибольшее!$H$1, $B51 = W$1),($E51-$I51)*$F51,0)</f>
        <v>0</v>
      </c>
      <c r="X51">
        <f>IF(AND(YEAR($A51)=Наибольшее!$H$2, MONTH($A51) = Наибольшее!$H$1, $B51 = X$1),($E51-$I51)*$F51,0)</f>
        <v>0</v>
      </c>
      <c r="Y51">
        <f>IF(AND(YEAR($A51)=Наибольшее!$H$2, MONTH($A51) = Наибольшее!$H$1, $B51 = Y$1),($E51-$I51)*$F51,0)</f>
        <v>0</v>
      </c>
      <c r="Z51">
        <f>IF(AND(YEAR($A51)=Наибольшее!$H$2, MONTH($A51) = Наибольшее!$H$1, $B51 = Z$1),($E51-$I51)*$F51,0)</f>
        <v>0</v>
      </c>
      <c r="AA51">
        <f>IF(AND(YEAR($A51)=Наибольшее!$H$2, MONTH($A51) = Наибольшее!$H$1, $B51 = AA$1),($E51-$I51)*$F51,0)</f>
        <v>0</v>
      </c>
    </row>
    <row r="52" spans="1:27" x14ac:dyDescent="0.25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Товара]],Товары_цена[],3,0)</f>
        <v>32</v>
      </c>
      <c r="G52" s="33">
        <f>Таблица1[[#This Row],[Количество]]*Таблица1[[#This Row],[Цена]]</f>
        <v>1920</v>
      </c>
      <c r="H52" s="32"/>
      <c r="I52" s="32"/>
      <c r="J52" s="32">
        <f>Таблица1[[#This Row],[Цена]]*Таблица1[[#This Row],[Количество к возврату]]</f>
        <v>0</v>
      </c>
      <c r="K52" s="9">
        <f>Таблица1[[#This Row],[Стоимость]]-Таблица1[[#This Row],[Стоимость возврата]]</f>
        <v>1920</v>
      </c>
      <c r="N52" t="b">
        <f>AND(WEEKDAY($A52)=N$1, MONTH($A52) &gt;= Результативность!$M$1,MONTH($A52)&lt;=Результативность!$O$1, YEAR($A52) = Результативность!$M$2)</f>
        <v>0</v>
      </c>
      <c r="O52" t="b">
        <f>AND(WEEKDAY($A52)=O$1, MONTH($A52) &gt;= Результативность!$M$1,MONTH($A52)&lt;=Результативность!$O$1, YEAR($A52) = Результативность!$M$2)</f>
        <v>0</v>
      </c>
      <c r="P52" t="b">
        <f>AND(WEEKDAY($A52)=P$1, MONTH($A52) &gt;= Результативность!$M$1,MONTH($A52)&lt;=Результативность!$O$1, YEAR($A52) = Результативность!$M$2)</f>
        <v>0</v>
      </c>
      <c r="Q52" t="b">
        <f>AND(WEEKDAY($A52)=Q$1, MONTH($A52) &gt;= Результативность!$M$1,MONTH($A52)&lt;=Результативность!$O$1, YEAR($A52) = Результативность!$M$2)</f>
        <v>0</v>
      </c>
      <c r="R52" t="b">
        <f>AND(WEEKDAY($A52)=R$1, MONTH($A52) &gt;= Результативность!$M$1,MONTH($A52)&lt;=Результативность!$O$1, YEAR($A52) = Результативность!$M$2)</f>
        <v>0</v>
      </c>
      <c r="S52" t="b">
        <f>AND(WEEKDAY($A52)=S$1, MONTH($A52) &gt;= Результативность!$M$1,MONTH($A52)&lt;=Результативность!$O$1, YEAR($A52) = Результативность!$M$2)</f>
        <v>0</v>
      </c>
      <c r="T52" t="b">
        <f>AND(WEEKDAY($A52)=T$1, MONTH($A52) &gt;= Результативность!$M$1,MONTH($A52)&lt;=Результативность!$O$1, YEAR($A52) = Результативность!$M$2)</f>
        <v>0</v>
      </c>
      <c r="W52">
        <f>IF(AND(YEAR($A52)=Наибольшее!$H$2, MONTH($A52) = Наибольшее!$H$1, $B52 = W$1),($E52-$I52)*$F52,0)</f>
        <v>0</v>
      </c>
      <c r="X52">
        <f>IF(AND(YEAR($A52)=Наибольшее!$H$2, MONTH($A52) = Наибольшее!$H$1, $B52 = X$1),($E52-$I52)*$F52,0)</f>
        <v>0</v>
      </c>
      <c r="Y52">
        <f>IF(AND(YEAR($A52)=Наибольшее!$H$2, MONTH($A52) = Наибольшее!$H$1, $B52 = Y$1),($E52-$I52)*$F52,0)</f>
        <v>0</v>
      </c>
      <c r="Z52">
        <f>IF(AND(YEAR($A52)=Наибольшее!$H$2, MONTH($A52) = Наибольшее!$H$1, $B52 = Z$1),($E52-$I52)*$F52,0)</f>
        <v>0</v>
      </c>
      <c r="AA52">
        <f>IF(AND(YEAR($A52)=Наибольшее!$H$2, MONTH($A52) = Наибольшее!$H$1, $B52 = AA$1),($E52-$I52)*$F52,0)</f>
        <v>0</v>
      </c>
    </row>
    <row r="53" spans="1:27" x14ac:dyDescent="0.25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Товара]],Товары_цена[],3,0)</f>
        <v>32</v>
      </c>
      <c r="G53" s="33">
        <f>Таблица1[[#This Row],[Количество]]*Таблица1[[#This Row],[Цена]]</f>
        <v>4160</v>
      </c>
      <c r="H53" s="31">
        <v>42875</v>
      </c>
      <c r="I53" s="32">
        <v>30</v>
      </c>
      <c r="J53" s="32">
        <f>Таблица1[[#This Row],[Цена]]*Таблица1[[#This Row],[Количество к возврату]]</f>
        <v>960</v>
      </c>
      <c r="K53" s="9">
        <f>Таблица1[[#This Row],[Стоимость]]-Таблица1[[#This Row],[Стоимость возврата]]</f>
        <v>3200</v>
      </c>
      <c r="N53" t="b">
        <f>AND(WEEKDAY($A53)=N$1, MONTH($A53) &gt;= Результативность!$M$1,MONTH($A53)&lt;=Результативность!$O$1, YEAR($A53) = Результативность!$M$2)</f>
        <v>0</v>
      </c>
      <c r="O53" t="b">
        <f>AND(WEEKDAY($A53)=O$1, MONTH($A53) &gt;= Результативность!$M$1,MONTH($A53)&lt;=Результативность!$O$1, YEAR($A53) = Результативность!$M$2)</f>
        <v>0</v>
      </c>
      <c r="P53" t="b">
        <f>AND(WEEKDAY($A53)=P$1, MONTH($A53) &gt;= Результативность!$M$1,MONTH($A53)&lt;=Результативность!$O$1, YEAR($A53) = Результативность!$M$2)</f>
        <v>0</v>
      </c>
      <c r="Q53" t="b">
        <f>AND(WEEKDAY($A53)=Q$1, MONTH($A53) &gt;= Результативность!$M$1,MONTH($A53)&lt;=Результативность!$O$1, YEAR($A53) = Результативность!$M$2)</f>
        <v>1</v>
      </c>
      <c r="R53" t="b">
        <f>AND(WEEKDAY($A53)=R$1, MONTH($A53) &gt;= Результативность!$M$1,MONTH($A53)&lt;=Результативность!$O$1, YEAR($A53) = Результативность!$M$2)</f>
        <v>0</v>
      </c>
      <c r="S53" t="b">
        <f>AND(WEEKDAY($A53)=S$1, MONTH($A53) &gt;= Результативность!$M$1,MONTH($A53)&lt;=Результативность!$O$1, YEAR($A53) = Результативность!$M$2)</f>
        <v>0</v>
      </c>
      <c r="T53" t="b">
        <f>AND(WEEKDAY($A53)=T$1, MONTH($A53) &gt;= Результативность!$M$1,MONTH($A53)&lt;=Результативность!$O$1, YEAR($A53) = Результативность!$M$2)</f>
        <v>0</v>
      </c>
      <c r="W53">
        <f>IF(AND(YEAR($A53)=Наибольшее!$H$2, MONTH($A53) = Наибольшее!$H$1, $B53 = W$1),($E53-$I53)*$F53,0)</f>
        <v>0</v>
      </c>
      <c r="X53">
        <f>IF(AND(YEAR($A53)=Наибольшее!$H$2, MONTH($A53) = Наибольшее!$H$1, $B53 = X$1),($E53-$I53)*$F53,0)</f>
        <v>0</v>
      </c>
      <c r="Y53">
        <f>IF(AND(YEAR($A53)=Наибольшее!$H$2, MONTH($A53) = Наибольшее!$H$1, $B53 = Y$1),($E53-$I53)*$F53,0)</f>
        <v>0</v>
      </c>
      <c r="Z53">
        <f>IF(AND(YEAR($A53)=Наибольшее!$H$2, MONTH($A53) = Наибольшее!$H$1, $B53 = Z$1),($E53-$I53)*$F53,0)</f>
        <v>0</v>
      </c>
      <c r="AA53">
        <f>IF(AND(YEAR($A53)=Наибольшее!$H$2, MONTH($A53) = Наибольшее!$H$1, $B53 = AA$1),($E53-$I53)*$F53,0)</f>
        <v>0</v>
      </c>
    </row>
    <row r="54" spans="1:27" x14ac:dyDescent="0.25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Товара]],Товары_цена[],3,0)</f>
        <v>25</v>
      </c>
      <c r="G54" s="33">
        <f>Таблица1[[#This Row],[Количество]]*Таблица1[[#This Row],[Цена]]</f>
        <v>1400</v>
      </c>
      <c r="H54" s="32"/>
      <c r="I54" s="32"/>
      <c r="J54" s="32">
        <f>Таблица1[[#This Row],[Цена]]*Таблица1[[#This Row],[Количество к возврату]]</f>
        <v>0</v>
      </c>
      <c r="K54" s="9">
        <f>Таблица1[[#This Row],[Стоимость]]-Таблица1[[#This Row],[Стоимость возврата]]</f>
        <v>1400</v>
      </c>
      <c r="N54" t="b">
        <f>AND(WEEKDAY($A54)=N$1, MONTH($A54) &gt;= Результативность!$M$1,MONTH($A54)&lt;=Результативность!$O$1, YEAR($A54) = Результативность!$M$2)</f>
        <v>0</v>
      </c>
      <c r="O54" t="b">
        <f>AND(WEEKDAY($A54)=O$1, MONTH($A54) &gt;= Результативность!$M$1,MONTH($A54)&lt;=Результативность!$O$1, YEAR($A54) = Результативность!$M$2)</f>
        <v>0</v>
      </c>
      <c r="P54" t="b">
        <f>AND(WEEKDAY($A54)=P$1, MONTH($A54) &gt;= Результативность!$M$1,MONTH($A54)&lt;=Результативность!$O$1, YEAR($A54) = Результативность!$M$2)</f>
        <v>0</v>
      </c>
      <c r="Q54" t="b">
        <f>AND(WEEKDAY($A54)=Q$1, MONTH($A54) &gt;= Результативность!$M$1,MONTH($A54)&lt;=Результативность!$O$1, YEAR($A54) = Результативность!$M$2)</f>
        <v>0</v>
      </c>
      <c r="R54" t="b">
        <f>AND(WEEKDAY($A54)=R$1, MONTH($A54) &gt;= Результативность!$M$1,MONTH($A54)&lt;=Результативность!$O$1, YEAR($A54) = Результативность!$M$2)</f>
        <v>1</v>
      </c>
      <c r="S54" t="b">
        <f>AND(WEEKDAY($A54)=S$1, MONTH($A54) &gt;= Результативность!$M$1,MONTH($A54)&lt;=Результативность!$O$1, YEAR($A54) = Результативность!$M$2)</f>
        <v>0</v>
      </c>
      <c r="T54" t="b">
        <f>AND(WEEKDAY($A54)=T$1, MONTH($A54) &gt;= Результативность!$M$1,MONTH($A54)&lt;=Результативность!$O$1, YEAR($A54) = Результативность!$M$2)</f>
        <v>0</v>
      </c>
      <c r="W54">
        <f>IF(AND(YEAR($A54)=Наибольшее!$H$2, MONTH($A54) = Наибольшее!$H$1, $B54 = W$1),($E54-$I54)*$F54,0)</f>
        <v>0</v>
      </c>
      <c r="X54">
        <f>IF(AND(YEAR($A54)=Наибольшее!$H$2, MONTH($A54) = Наибольшее!$H$1, $B54 = X$1),($E54-$I54)*$F54,0)</f>
        <v>0</v>
      </c>
      <c r="Y54">
        <f>IF(AND(YEAR($A54)=Наибольшее!$H$2, MONTH($A54) = Наибольшее!$H$1, $B54 = Y$1),($E54-$I54)*$F54,0)</f>
        <v>0</v>
      </c>
      <c r="Z54">
        <f>IF(AND(YEAR($A54)=Наибольшее!$H$2, MONTH($A54) = Наибольшее!$H$1, $B54 = Z$1),($E54-$I54)*$F54,0)</f>
        <v>0</v>
      </c>
      <c r="AA54">
        <f>IF(AND(YEAR($A54)=Наибольшее!$H$2, MONTH($A54) = Наибольшее!$H$1, $B54 = AA$1),($E54-$I54)*$F54,0)</f>
        <v>0</v>
      </c>
    </row>
    <row r="55" spans="1:27" x14ac:dyDescent="0.25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Товара]],Товары_цена[],3,0)</f>
        <v>65</v>
      </c>
      <c r="G55" s="33">
        <f>Таблица1[[#This Row],[Количество]]*Таблица1[[#This Row],[Цена]]</f>
        <v>7800</v>
      </c>
      <c r="H55" s="31">
        <v>42887</v>
      </c>
      <c r="I55" s="32">
        <v>34</v>
      </c>
      <c r="J55" s="32">
        <f>Таблица1[[#This Row],[Цена]]*Таблица1[[#This Row],[Количество к возврату]]</f>
        <v>2210</v>
      </c>
      <c r="K55" s="9">
        <f>Таблица1[[#This Row],[Стоимость]]-Таблица1[[#This Row],[Стоимость возврата]]</f>
        <v>5590</v>
      </c>
      <c r="N55" t="b">
        <f>AND(WEEKDAY($A55)=N$1, MONTH($A55) &gt;= Результативность!$M$1,MONTH($A55)&lt;=Результативность!$O$1, YEAR($A55) = Результативность!$M$2)</f>
        <v>0</v>
      </c>
      <c r="O55" t="b">
        <f>AND(WEEKDAY($A55)=O$1, MONTH($A55) &gt;= Результативность!$M$1,MONTH($A55)&lt;=Результативность!$O$1, YEAR($A55) = Результативность!$M$2)</f>
        <v>0</v>
      </c>
      <c r="P55" t="b">
        <f>AND(WEEKDAY($A55)=P$1, MONTH($A55) &gt;= Результативность!$M$1,MONTH($A55)&lt;=Результативность!$O$1, YEAR($A55) = Результативность!$M$2)</f>
        <v>0</v>
      </c>
      <c r="Q55" t="b">
        <f>AND(WEEKDAY($A55)=Q$1, MONTH($A55) &gt;= Результативность!$M$1,MONTH($A55)&lt;=Результативность!$O$1, YEAR($A55) = Результативность!$M$2)</f>
        <v>0</v>
      </c>
      <c r="R55" t="b">
        <f>AND(WEEKDAY($A55)=R$1, MONTH($A55) &gt;= Результативность!$M$1,MONTH($A55)&lt;=Результативность!$O$1, YEAR($A55) = Результативность!$M$2)</f>
        <v>1</v>
      </c>
      <c r="S55" t="b">
        <f>AND(WEEKDAY($A55)=S$1, MONTH($A55) &gt;= Результативность!$M$1,MONTH($A55)&lt;=Результативность!$O$1, YEAR($A55) = Результативность!$M$2)</f>
        <v>0</v>
      </c>
      <c r="T55" t="b">
        <f>AND(WEEKDAY($A55)=T$1, MONTH($A55) &gt;= Результативность!$M$1,MONTH($A55)&lt;=Результативность!$O$1, YEAR($A55) = Результативность!$M$2)</f>
        <v>0</v>
      </c>
      <c r="W55">
        <f>IF(AND(YEAR($A55)=Наибольшее!$H$2, MONTH($A55) = Наибольшее!$H$1, $B55 = W$1),($E55-$I55)*$F55,0)</f>
        <v>0</v>
      </c>
      <c r="X55">
        <f>IF(AND(YEAR($A55)=Наибольшее!$H$2, MONTH($A55) = Наибольшее!$H$1, $B55 = X$1),($E55-$I55)*$F55,0)</f>
        <v>0</v>
      </c>
      <c r="Y55">
        <f>IF(AND(YEAR($A55)=Наибольшее!$H$2, MONTH($A55) = Наибольшее!$H$1, $B55 = Y$1),($E55-$I55)*$F55,0)</f>
        <v>0</v>
      </c>
      <c r="Z55">
        <f>IF(AND(YEAR($A55)=Наибольшее!$H$2, MONTH($A55) = Наибольшее!$H$1, $B55 = Z$1),($E55-$I55)*$F55,0)</f>
        <v>0</v>
      </c>
      <c r="AA55">
        <f>IF(AND(YEAR($A55)=Наибольшее!$H$2, MONTH($A55) = Наибольшее!$H$1, $B55 = AA$1),($E55-$I55)*$F55,0)</f>
        <v>0</v>
      </c>
    </row>
    <row r="56" spans="1:27" x14ac:dyDescent="0.25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Товара]],Товары_цена[],3,0)</f>
        <v>32</v>
      </c>
      <c r="G56" s="33">
        <f>Таблица1[[#This Row],[Количество]]*Таблица1[[#This Row],[Цена]]</f>
        <v>3200</v>
      </c>
      <c r="H56" s="32"/>
      <c r="I56" s="32"/>
      <c r="J56" s="32">
        <f>Таблица1[[#This Row],[Цена]]*Таблица1[[#This Row],[Количество к возврату]]</f>
        <v>0</v>
      </c>
      <c r="K56" s="9">
        <f>Таблица1[[#This Row],[Стоимость]]-Таблица1[[#This Row],[Стоимость возврата]]</f>
        <v>3200</v>
      </c>
      <c r="N56" t="b">
        <f>AND(WEEKDAY($A56)=N$1, MONTH($A56) &gt;= Результативность!$M$1,MONTH($A56)&lt;=Результативность!$O$1, YEAR($A56) = Результативность!$M$2)</f>
        <v>0</v>
      </c>
      <c r="O56" t="b">
        <f>AND(WEEKDAY($A56)=O$1, MONTH($A56) &gt;= Результативность!$M$1,MONTH($A56)&lt;=Результативность!$O$1, YEAR($A56) = Результативность!$M$2)</f>
        <v>0</v>
      </c>
      <c r="P56" t="b">
        <f>AND(WEEKDAY($A56)=P$1, MONTH($A56) &gt;= Результативность!$M$1,MONTH($A56)&lt;=Результативность!$O$1, YEAR($A56) = Результативность!$M$2)</f>
        <v>0</v>
      </c>
      <c r="Q56" t="b">
        <f>AND(WEEKDAY($A56)=Q$1, MONTH($A56) &gt;= Результативность!$M$1,MONTH($A56)&lt;=Результативность!$O$1, YEAR($A56) = Результативность!$M$2)</f>
        <v>0</v>
      </c>
      <c r="R56" t="b">
        <f>AND(WEEKDAY($A56)=R$1, MONTH($A56) &gt;= Результативность!$M$1,MONTH($A56)&lt;=Результативность!$O$1, YEAR($A56) = Результативность!$M$2)</f>
        <v>0</v>
      </c>
      <c r="S56" t="b">
        <f>AND(WEEKDAY($A56)=S$1, MONTH($A56) &gt;= Результативность!$M$1,MONTH($A56)&lt;=Результативность!$O$1, YEAR($A56) = Результативность!$M$2)</f>
        <v>1</v>
      </c>
      <c r="T56" t="b">
        <f>AND(WEEKDAY($A56)=T$1, MONTH($A56) &gt;= Результативность!$M$1,MONTH($A56)&lt;=Результативность!$O$1, YEAR($A56) = Результативность!$M$2)</f>
        <v>0</v>
      </c>
      <c r="W56">
        <f>IF(AND(YEAR($A56)=Наибольшее!$H$2, MONTH($A56) = Наибольшее!$H$1, $B56 = W$1),($E56-$I56)*$F56,0)</f>
        <v>0</v>
      </c>
      <c r="X56">
        <f>IF(AND(YEAR($A56)=Наибольшее!$H$2, MONTH($A56) = Наибольшее!$H$1, $B56 = X$1),($E56-$I56)*$F56,0)</f>
        <v>0</v>
      </c>
      <c r="Y56">
        <f>IF(AND(YEAR($A56)=Наибольшее!$H$2, MONTH($A56) = Наибольшее!$H$1, $B56 = Y$1),($E56-$I56)*$F56,0)</f>
        <v>0</v>
      </c>
      <c r="Z56">
        <f>IF(AND(YEAR($A56)=Наибольшее!$H$2, MONTH($A56) = Наибольшее!$H$1, $B56 = Z$1),($E56-$I56)*$F56,0)</f>
        <v>0</v>
      </c>
      <c r="AA56">
        <f>IF(AND(YEAR($A56)=Наибольшее!$H$2, MONTH($A56) = Наибольшее!$H$1, $B56 = AA$1),($E56-$I56)*$F56,0)</f>
        <v>0</v>
      </c>
    </row>
    <row r="57" spans="1:27" x14ac:dyDescent="0.25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Товара]],Товары_цена[],3,0)</f>
        <v>25</v>
      </c>
      <c r="G57" s="33">
        <f>Таблица1[[#This Row],[Количество]]*Таблица1[[#This Row],[Цена]]</f>
        <v>1500</v>
      </c>
      <c r="H57" s="32"/>
      <c r="I57" s="32"/>
      <c r="J57" s="32">
        <f>Таблица1[[#This Row],[Цена]]*Таблица1[[#This Row],[Количество к возврату]]</f>
        <v>0</v>
      </c>
      <c r="K57" s="9">
        <f>Таблица1[[#This Row],[Стоимость]]-Таблица1[[#This Row],[Стоимость возврата]]</f>
        <v>1500</v>
      </c>
      <c r="N57" t="b">
        <f>AND(WEEKDAY($A57)=N$1, MONTH($A57) &gt;= Результативность!$M$1,MONTH($A57)&lt;=Результативность!$O$1, YEAR($A57) = Результативность!$M$2)</f>
        <v>0</v>
      </c>
      <c r="O57" t="b">
        <f>AND(WEEKDAY($A57)=O$1, MONTH($A57) &gt;= Результативность!$M$1,MONTH($A57)&lt;=Результативность!$O$1, YEAR($A57) = Результативность!$M$2)</f>
        <v>0</v>
      </c>
      <c r="P57" t="b">
        <f>AND(WEEKDAY($A57)=P$1, MONTH($A57) &gt;= Результативность!$M$1,MONTH($A57)&lt;=Результативность!$O$1, YEAR($A57) = Результативность!$M$2)</f>
        <v>0</v>
      </c>
      <c r="Q57" t="b">
        <f>AND(WEEKDAY($A57)=Q$1, MONTH($A57) &gt;= Результативность!$M$1,MONTH($A57)&lt;=Результативность!$O$1, YEAR($A57) = Результативность!$M$2)</f>
        <v>0</v>
      </c>
      <c r="R57" t="b">
        <f>AND(WEEKDAY($A57)=R$1, MONTH($A57) &gt;= Результативность!$M$1,MONTH($A57)&lt;=Результативность!$O$1, YEAR($A57) = Результативность!$M$2)</f>
        <v>0</v>
      </c>
      <c r="S57" t="b">
        <f>AND(WEEKDAY($A57)=S$1, MONTH($A57) &gt;= Результативность!$M$1,MONTH($A57)&lt;=Результативность!$O$1, YEAR($A57) = Результативность!$M$2)</f>
        <v>1</v>
      </c>
      <c r="T57" t="b">
        <f>AND(WEEKDAY($A57)=T$1, MONTH($A57) &gt;= Результативность!$M$1,MONTH($A57)&lt;=Результативность!$O$1, YEAR($A57) = Результативность!$M$2)</f>
        <v>0</v>
      </c>
      <c r="W57">
        <f>IF(AND(YEAR($A57)=Наибольшее!$H$2, MONTH($A57) = Наибольшее!$H$1, $B57 = W$1),($E57-$I57)*$F57,0)</f>
        <v>0</v>
      </c>
      <c r="X57">
        <f>IF(AND(YEAR($A57)=Наибольшее!$H$2, MONTH($A57) = Наибольшее!$H$1, $B57 = X$1),($E57-$I57)*$F57,0)</f>
        <v>0</v>
      </c>
      <c r="Y57">
        <f>IF(AND(YEAR($A57)=Наибольшее!$H$2, MONTH($A57) = Наибольшее!$H$1, $B57 = Y$1),($E57-$I57)*$F57,0)</f>
        <v>0</v>
      </c>
      <c r="Z57">
        <f>IF(AND(YEAR($A57)=Наибольшее!$H$2, MONTH($A57) = Наибольшее!$H$1, $B57 = Z$1),($E57-$I57)*$F57,0)</f>
        <v>0</v>
      </c>
      <c r="AA57">
        <f>IF(AND(YEAR($A57)=Наибольшее!$H$2, MONTH($A57) = Наибольшее!$H$1, $B57 = AA$1),($E57-$I57)*$F57,0)</f>
        <v>0</v>
      </c>
    </row>
    <row r="58" spans="1:27" x14ac:dyDescent="0.25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Товара]],Товары_цена[],3,0)</f>
        <v>32</v>
      </c>
      <c r="G58" s="33">
        <f>Таблица1[[#This Row],[Количество]]*Таблица1[[#This Row],[Цена]]</f>
        <v>6400</v>
      </c>
      <c r="H58" s="32"/>
      <c r="I58" s="32"/>
      <c r="J58" s="32">
        <f>Таблица1[[#This Row],[Цена]]*Таблица1[[#This Row],[Количество к возврату]]</f>
        <v>0</v>
      </c>
      <c r="K58" s="9">
        <f>Таблица1[[#This Row],[Стоимость]]-Таблица1[[#This Row],[Стоимость возврата]]</f>
        <v>6400</v>
      </c>
      <c r="N58" t="b">
        <f>AND(WEEKDAY($A58)=N$1, MONTH($A58) &gt;= Результативность!$M$1,MONTH($A58)&lt;=Результативность!$O$1, YEAR($A58) = Результативность!$M$2)</f>
        <v>0</v>
      </c>
      <c r="O58" t="b">
        <f>AND(WEEKDAY($A58)=O$1, MONTH($A58) &gt;= Результативность!$M$1,MONTH($A58)&lt;=Результативность!$O$1, YEAR($A58) = Результативность!$M$2)</f>
        <v>0</v>
      </c>
      <c r="P58" t="b">
        <f>AND(WEEKDAY($A58)=P$1, MONTH($A58) &gt;= Результативность!$M$1,MONTH($A58)&lt;=Результативность!$O$1, YEAR($A58) = Результативность!$M$2)</f>
        <v>0</v>
      </c>
      <c r="Q58" t="b">
        <f>AND(WEEKDAY($A58)=Q$1, MONTH($A58) &gt;= Результативность!$M$1,MONTH($A58)&lt;=Результативность!$O$1, YEAR($A58) = Результативность!$M$2)</f>
        <v>0</v>
      </c>
      <c r="R58" t="b">
        <f>AND(WEEKDAY($A58)=R$1, MONTH($A58) &gt;= Результативность!$M$1,MONTH($A58)&lt;=Результативность!$O$1, YEAR($A58) = Результативность!$M$2)</f>
        <v>0</v>
      </c>
      <c r="S58" t="b">
        <f>AND(WEEKDAY($A58)=S$1, MONTH($A58) &gt;= Результативность!$M$1,MONTH($A58)&lt;=Результативность!$O$1, YEAR($A58) = Результативность!$M$2)</f>
        <v>0</v>
      </c>
      <c r="T58" t="b">
        <f>AND(WEEKDAY($A58)=T$1, MONTH($A58) &gt;= Результативность!$M$1,MONTH($A58)&lt;=Результативность!$O$1, YEAR($A58) = Результативность!$M$2)</f>
        <v>1</v>
      </c>
      <c r="W58">
        <f>IF(AND(YEAR($A58)=Наибольшее!$H$2, MONTH($A58) = Наибольшее!$H$1, $B58 = W$1),($E58-$I58)*$F58,0)</f>
        <v>0</v>
      </c>
      <c r="X58">
        <f>IF(AND(YEAR($A58)=Наибольшее!$H$2, MONTH($A58) = Наибольшее!$H$1, $B58 = X$1),($E58-$I58)*$F58,0)</f>
        <v>0</v>
      </c>
      <c r="Y58">
        <f>IF(AND(YEAR($A58)=Наибольшее!$H$2, MONTH($A58) = Наибольшее!$H$1, $B58 = Y$1),($E58-$I58)*$F58,0)</f>
        <v>0</v>
      </c>
      <c r="Z58">
        <f>IF(AND(YEAR($A58)=Наибольшее!$H$2, MONTH($A58) = Наибольшее!$H$1, $B58 = Z$1),($E58-$I58)*$F58,0)</f>
        <v>0</v>
      </c>
      <c r="AA58">
        <f>IF(AND(YEAR($A58)=Наибольшее!$H$2, MONTH($A58) = Наибольшее!$H$1, $B58 = AA$1),($E58-$I58)*$F58,0)</f>
        <v>0</v>
      </c>
    </row>
    <row r="59" spans="1:27" x14ac:dyDescent="0.25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Товара]],Товары_цена[],3,0)</f>
        <v>87</v>
      </c>
      <c r="G59" s="33">
        <f>Таблица1[[#This Row],[Количество]]*Таблица1[[#This Row],[Цена]]</f>
        <v>18270</v>
      </c>
      <c r="H59" s="31">
        <v>42904</v>
      </c>
      <c r="I59" s="32">
        <v>50</v>
      </c>
      <c r="J59" s="32">
        <f>Таблица1[[#This Row],[Цена]]*Таблица1[[#This Row],[Количество к возврату]]</f>
        <v>4350</v>
      </c>
      <c r="K59" s="9">
        <f>Таблица1[[#This Row],[Стоимость]]-Таблица1[[#This Row],[Стоимость возврата]]</f>
        <v>13920</v>
      </c>
      <c r="N59" t="b">
        <f>AND(WEEKDAY($A59)=N$1, MONTH($A59) &gt;= Результативность!$M$1,MONTH($A59)&lt;=Результативность!$O$1, YEAR($A59) = Результативность!$M$2)</f>
        <v>0</v>
      </c>
      <c r="O59" t="b">
        <f>AND(WEEKDAY($A59)=O$1, MONTH($A59) &gt;= Результативность!$M$1,MONTH($A59)&lt;=Результативность!$O$1, YEAR($A59) = Результативность!$M$2)</f>
        <v>0</v>
      </c>
      <c r="P59" t="b">
        <f>AND(WEEKDAY($A59)=P$1, MONTH($A59) &gt;= Результативность!$M$1,MONTH($A59)&lt;=Результативность!$O$1, YEAR($A59) = Результативность!$M$2)</f>
        <v>1</v>
      </c>
      <c r="Q59" t="b">
        <f>AND(WEEKDAY($A59)=Q$1, MONTH($A59) &gt;= Результативность!$M$1,MONTH($A59)&lt;=Результативность!$O$1, YEAR($A59) = Результативность!$M$2)</f>
        <v>0</v>
      </c>
      <c r="R59" t="b">
        <f>AND(WEEKDAY($A59)=R$1, MONTH($A59) &gt;= Результативность!$M$1,MONTH($A59)&lt;=Результативность!$O$1, YEAR($A59) = Результативность!$M$2)</f>
        <v>0</v>
      </c>
      <c r="S59" t="b">
        <f>AND(WEEKDAY($A59)=S$1, MONTH($A59) &gt;= Результативность!$M$1,MONTH($A59)&lt;=Результативность!$O$1, YEAR($A59) = Результативность!$M$2)</f>
        <v>0</v>
      </c>
      <c r="T59" t="b">
        <f>AND(WEEKDAY($A59)=T$1, MONTH($A59) &gt;= Результативность!$M$1,MONTH($A59)&lt;=Результативность!$O$1, YEAR($A59) = Результативность!$M$2)</f>
        <v>0</v>
      </c>
      <c r="W59">
        <f>IF(AND(YEAR($A59)=Наибольшее!$H$2, MONTH($A59) = Наибольшее!$H$1, $B59 = W$1),($E59-$I59)*$F59,0)</f>
        <v>0</v>
      </c>
      <c r="X59">
        <f>IF(AND(YEAR($A59)=Наибольшее!$H$2, MONTH($A59) = Наибольшее!$H$1, $B59 = X$1),($E59-$I59)*$F59,0)</f>
        <v>0</v>
      </c>
      <c r="Y59">
        <f>IF(AND(YEAR($A59)=Наибольшее!$H$2, MONTH($A59) = Наибольшее!$H$1, $B59 = Y$1),($E59-$I59)*$F59,0)</f>
        <v>0</v>
      </c>
      <c r="Z59">
        <f>IF(AND(YEAR($A59)=Наибольшее!$H$2, MONTH($A59) = Наибольшее!$H$1, $B59 = Z$1),($E59-$I59)*$F59,0)</f>
        <v>0</v>
      </c>
      <c r="AA59">
        <f>IF(AND(YEAR($A59)=Наибольшее!$H$2, MONTH($A59) = Наибольшее!$H$1, $B59 = AA$1),($E59-$I59)*$F59,0)</f>
        <v>0</v>
      </c>
    </row>
    <row r="60" spans="1:27" x14ac:dyDescent="0.25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Товара]],Товары_цена[],3,0)</f>
        <v>65</v>
      </c>
      <c r="G60" s="33">
        <f>Таблица1[[#This Row],[Количество]]*Таблица1[[#This Row],[Цена]]</f>
        <v>7800</v>
      </c>
      <c r="H60" s="32"/>
      <c r="I60" s="32"/>
      <c r="J60" s="32">
        <f>Таблица1[[#This Row],[Цена]]*Таблица1[[#This Row],[Количество к возврату]]</f>
        <v>0</v>
      </c>
      <c r="K60" s="9">
        <f>Таблица1[[#This Row],[Стоимость]]-Таблица1[[#This Row],[Стоимость возврата]]</f>
        <v>7800</v>
      </c>
      <c r="N60" t="b">
        <f>AND(WEEKDAY($A60)=N$1, MONTH($A60) &gt;= Результативность!$M$1,MONTH($A60)&lt;=Результативность!$O$1, YEAR($A60) = Результативность!$M$2)</f>
        <v>0</v>
      </c>
      <c r="O60" t="b">
        <f>AND(WEEKDAY($A60)=O$1, MONTH($A60) &gt;= Результативность!$M$1,MONTH($A60)&lt;=Результативность!$O$1, YEAR($A60) = Результативность!$M$2)</f>
        <v>0</v>
      </c>
      <c r="P60" t="b">
        <f>AND(WEEKDAY($A60)=P$1, MONTH($A60) &gt;= Результативность!$M$1,MONTH($A60)&lt;=Результативность!$O$1, YEAR($A60) = Результативность!$M$2)</f>
        <v>0</v>
      </c>
      <c r="Q60" t="b">
        <f>AND(WEEKDAY($A60)=Q$1, MONTH($A60) &gt;= Результативность!$M$1,MONTH($A60)&lt;=Результативность!$O$1, YEAR($A60) = Результативность!$M$2)</f>
        <v>0</v>
      </c>
      <c r="R60" t="b">
        <f>AND(WEEKDAY($A60)=R$1, MONTH($A60) &gt;= Результативность!$M$1,MONTH($A60)&lt;=Результативность!$O$1, YEAR($A60) = Результативность!$M$2)</f>
        <v>1</v>
      </c>
      <c r="S60" t="b">
        <f>AND(WEEKDAY($A60)=S$1, MONTH($A60) &gt;= Результативность!$M$1,MONTH($A60)&lt;=Результативность!$O$1, YEAR($A60) = Результативность!$M$2)</f>
        <v>0</v>
      </c>
      <c r="T60" t="b">
        <f>AND(WEEKDAY($A60)=T$1, MONTH($A60) &gt;= Результативность!$M$1,MONTH($A60)&lt;=Результативность!$O$1, YEAR($A60) = Результативность!$M$2)</f>
        <v>0</v>
      </c>
      <c r="W60">
        <f>IF(AND(YEAR($A60)=Наибольшее!$H$2, MONTH($A60) = Наибольшее!$H$1, $B60 = W$1),($E60-$I60)*$F60,0)</f>
        <v>0</v>
      </c>
      <c r="X60">
        <f>IF(AND(YEAR($A60)=Наибольшее!$H$2, MONTH($A60) = Наибольшее!$H$1, $B60 = X$1),($E60-$I60)*$F60,0)</f>
        <v>0</v>
      </c>
      <c r="Y60">
        <f>IF(AND(YEAR($A60)=Наибольшее!$H$2, MONTH($A60) = Наибольшее!$H$1, $B60 = Y$1),($E60-$I60)*$F60,0)</f>
        <v>0</v>
      </c>
      <c r="Z60">
        <f>IF(AND(YEAR($A60)=Наибольшее!$H$2, MONTH($A60) = Наибольшее!$H$1, $B60 = Z$1),($E60-$I60)*$F60,0)</f>
        <v>0</v>
      </c>
      <c r="AA60">
        <f>IF(AND(YEAR($A60)=Наибольшее!$H$2, MONTH($A60) = Наибольшее!$H$1, $B60 = AA$1),($E60-$I60)*$F60,0)</f>
        <v>0</v>
      </c>
    </row>
    <row r="61" spans="1:27" x14ac:dyDescent="0.25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Товара]],Товары_цена[],3,0)</f>
        <v>136</v>
      </c>
      <c r="G61" s="33">
        <f>Таблица1[[#This Row],[Количество]]*Таблица1[[#This Row],[Цена]]</f>
        <v>24480</v>
      </c>
      <c r="H61" s="31">
        <v>42914</v>
      </c>
      <c r="I61" s="32">
        <v>80</v>
      </c>
      <c r="J61" s="32">
        <f>Таблица1[[#This Row],[Цена]]*Таблица1[[#This Row],[Количество к возврату]]</f>
        <v>10880</v>
      </c>
      <c r="K61" s="9">
        <f>Таблица1[[#This Row],[Стоимость]]-Таблица1[[#This Row],[Стоимость возврата]]</f>
        <v>13600</v>
      </c>
      <c r="N61" t="b">
        <f>AND(WEEKDAY($A61)=N$1, MONTH($A61) &gt;= Результативность!$M$1,MONTH($A61)&lt;=Результативность!$O$1, YEAR($A61) = Результативность!$M$2)</f>
        <v>0</v>
      </c>
      <c r="O61" t="b">
        <f>AND(WEEKDAY($A61)=O$1, MONTH($A61) &gt;= Результативность!$M$1,MONTH($A61)&lt;=Результативность!$O$1, YEAR($A61) = Результативность!$M$2)</f>
        <v>0</v>
      </c>
      <c r="P61" t="b">
        <f>AND(WEEKDAY($A61)=P$1, MONTH($A61) &gt;= Результативность!$M$1,MONTH($A61)&lt;=Результативность!$O$1, YEAR($A61) = Результативность!$M$2)</f>
        <v>0</v>
      </c>
      <c r="Q61" t="b">
        <f>AND(WEEKDAY($A61)=Q$1, MONTH($A61) &gt;= Результативность!$M$1,MONTH($A61)&lt;=Результативность!$O$1, YEAR($A61) = Результативность!$M$2)</f>
        <v>0</v>
      </c>
      <c r="R61" t="b">
        <f>AND(WEEKDAY($A61)=R$1, MONTH($A61) &gt;= Результативность!$M$1,MONTH($A61)&lt;=Результативность!$O$1, YEAR($A61) = Результативность!$M$2)</f>
        <v>0</v>
      </c>
      <c r="S61" t="b">
        <f>AND(WEEKDAY($A61)=S$1, MONTH($A61) &gt;= Результативность!$M$1,MONTH($A61)&lt;=Результативность!$O$1, YEAR($A61) = Результативность!$M$2)</f>
        <v>1</v>
      </c>
      <c r="T61" t="b">
        <f>AND(WEEKDAY($A61)=T$1, MONTH($A61) &gt;= Результативность!$M$1,MONTH($A61)&lt;=Результативность!$O$1, YEAR($A61) = Результативность!$M$2)</f>
        <v>0</v>
      </c>
      <c r="W61">
        <f>IF(AND(YEAR($A61)=Наибольшее!$H$2, MONTH($A61) = Наибольшее!$H$1, $B61 = W$1),($E61-$I61)*$F61,0)</f>
        <v>0</v>
      </c>
      <c r="X61">
        <f>IF(AND(YEAR($A61)=Наибольшее!$H$2, MONTH($A61) = Наибольшее!$H$1, $B61 = X$1),($E61-$I61)*$F61,0)</f>
        <v>0</v>
      </c>
      <c r="Y61">
        <f>IF(AND(YEAR($A61)=Наибольшее!$H$2, MONTH($A61) = Наибольшее!$H$1, $B61 = Y$1),($E61-$I61)*$F61,0)</f>
        <v>0</v>
      </c>
      <c r="Z61">
        <f>IF(AND(YEAR($A61)=Наибольшее!$H$2, MONTH($A61) = Наибольшее!$H$1, $B61 = Z$1),($E61-$I61)*$F61,0)</f>
        <v>0</v>
      </c>
      <c r="AA61">
        <f>IF(AND(YEAR($A61)=Наибольшее!$H$2, MONTH($A61) = Наибольшее!$H$1, $B61 = AA$1),($E61-$I61)*$F61,0)</f>
        <v>0</v>
      </c>
    </row>
    <row r="62" spans="1:27" x14ac:dyDescent="0.25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Товара]],Товары_цена[],3,0)</f>
        <v>110</v>
      </c>
      <c r="G62" s="33">
        <f>Таблица1[[#This Row],[Количество]]*Таблица1[[#This Row],[Цена]]</f>
        <v>1320</v>
      </c>
      <c r="H62" s="32"/>
      <c r="I62" s="32"/>
      <c r="J62" s="32">
        <f>Таблица1[[#This Row],[Цена]]*Таблица1[[#This Row],[Количество к возврату]]</f>
        <v>0</v>
      </c>
      <c r="K62" s="9">
        <f>Таблица1[[#This Row],[Стоимость]]-Таблица1[[#This Row],[Стоимость возврата]]</f>
        <v>1320</v>
      </c>
      <c r="N62" t="b">
        <f>AND(WEEKDAY($A62)=N$1, MONTH($A62) &gt;= Результативность!$M$1,MONTH($A62)&lt;=Результативность!$O$1, YEAR($A62) = Результативность!$M$2)</f>
        <v>0</v>
      </c>
      <c r="O62" t="b">
        <f>AND(WEEKDAY($A62)=O$1, MONTH($A62) &gt;= Результативность!$M$1,MONTH($A62)&lt;=Результативность!$O$1, YEAR($A62) = Результативность!$M$2)</f>
        <v>0</v>
      </c>
      <c r="P62" t="b">
        <f>AND(WEEKDAY($A62)=P$1, MONTH($A62) &gt;= Результативность!$M$1,MONTH($A62)&lt;=Результативность!$O$1, YEAR($A62) = Результативность!$M$2)</f>
        <v>0</v>
      </c>
      <c r="Q62" t="b">
        <f>AND(WEEKDAY($A62)=Q$1, MONTH($A62) &gt;= Результативность!$M$1,MONTH($A62)&lt;=Результативность!$O$1, YEAR($A62) = Результативность!$M$2)</f>
        <v>0</v>
      </c>
      <c r="R62" t="b">
        <f>AND(WEEKDAY($A62)=R$1, MONTH($A62) &gt;= Результативность!$M$1,MONTH($A62)&lt;=Результативность!$O$1, YEAR($A62) = Результативность!$M$2)</f>
        <v>0</v>
      </c>
      <c r="S62" t="b">
        <f>AND(WEEKDAY($A62)=S$1, MONTH($A62) &gt;= Результативность!$M$1,MONTH($A62)&lt;=Результативность!$O$1, YEAR($A62) = Результативность!$M$2)</f>
        <v>0</v>
      </c>
      <c r="T62" t="b">
        <f>AND(WEEKDAY($A62)=T$1, MONTH($A62) &gt;= Результативность!$M$1,MONTH($A62)&lt;=Результативность!$O$1, YEAR($A62) = Результативность!$M$2)</f>
        <v>1</v>
      </c>
      <c r="W62">
        <f>IF(AND(YEAR($A62)=Наибольшее!$H$2, MONTH($A62) = Наибольшее!$H$1, $B62 = W$1),($E62-$I62)*$F62,0)</f>
        <v>0</v>
      </c>
      <c r="X62">
        <f>IF(AND(YEAR($A62)=Наибольшее!$H$2, MONTH($A62) = Наибольшее!$H$1, $B62 = X$1),($E62-$I62)*$F62,0)</f>
        <v>0</v>
      </c>
      <c r="Y62">
        <f>IF(AND(YEAR($A62)=Наибольшее!$H$2, MONTH($A62) = Наибольшее!$H$1, $B62 = Y$1),($E62-$I62)*$F62,0)</f>
        <v>0</v>
      </c>
      <c r="Z62">
        <f>IF(AND(YEAR($A62)=Наибольшее!$H$2, MONTH($A62) = Наибольшее!$H$1, $B62 = Z$1),($E62-$I62)*$F62,0)</f>
        <v>0</v>
      </c>
      <c r="AA62">
        <f>IF(AND(YEAR($A62)=Наибольшее!$H$2, MONTH($A62) = Наибольшее!$H$1, $B62 = AA$1),($E62-$I62)*$F62,0)</f>
        <v>0</v>
      </c>
    </row>
    <row r="63" spans="1:27" x14ac:dyDescent="0.25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Товара]],Товары_цена[],3,0)</f>
        <v>87</v>
      </c>
      <c r="G63" s="33">
        <f>Таблица1[[#This Row],[Количество]]*Таблица1[[#This Row],[Цена]]</f>
        <v>13920</v>
      </c>
      <c r="H63" s="32"/>
      <c r="I63" s="32"/>
      <c r="J63" s="32">
        <f>Таблица1[[#This Row],[Цена]]*Таблица1[[#This Row],[Количество к возврату]]</f>
        <v>0</v>
      </c>
      <c r="K63" s="9">
        <f>Таблица1[[#This Row],[Стоимость]]-Таблица1[[#This Row],[Стоимость возврата]]</f>
        <v>13920</v>
      </c>
      <c r="N63" t="b">
        <f>AND(WEEKDAY($A63)=N$1, MONTH($A63) &gt;= Результативность!$M$1,MONTH($A63)&lt;=Результативность!$O$1, YEAR($A63) = Результативность!$M$2)</f>
        <v>0</v>
      </c>
      <c r="O63" t="b">
        <f>AND(WEEKDAY($A63)=O$1, MONTH($A63) &gt;= Результативность!$M$1,MONTH($A63)&lt;=Результативность!$O$1, YEAR($A63) = Результативность!$M$2)</f>
        <v>0</v>
      </c>
      <c r="P63" t="b">
        <f>AND(WEEKDAY($A63)=P$1, MONTH($A63) &gt;= Результативность!$M$1,MONTH($A63)&lt;=Результативность!$O$1, YEAR($A63) = Результативность!$M$2)</f>
        <v>1</v>
      </c>
      <c r="Q63" t="b">
        <f>AND(WEEKDAY($A63)=Q$1, MONTH($A63) &gt;= Результативность!$M$1,MONTH($A63)&lt;=Результативность!$O$1, YEAR($A63) = Результативность!$M$2)</f>
        <v>0</v>
      </c>
      <c r="R63" t="b">
        <f>AND(WEEKDAY($A63)=R$1, MONTH($A63) &gt;= Результативность!$M$1,MONTH($A63)&lt;=Результативность!$O$1, YEAR($A63) = Результативность!$M$2)</f>
        <v>0</v>
      </c>
      <c r="S63" t="b">
        <f>AND(WEEKDAY($A63)=S$1, MONTH($A63) &gt;= Результативность!$M$1,MONTH($A63)&lt;=Результативность!$O$1, YEAR($A63) = Результативность!$M$2)</f>
        <v>0</v>
      </c>
      <c r="T63" t="b">
        <f>AND(WEEKDAY($A63)=T$1, MONTH($A63) &gt;= Результативность!$M$1,MONTH($A63)&lt;=Результативность!$O$1, YEAR($A63) = Результативность!$M$2)</f>
        <v>0</v>
      </c>
      <c r="W63">
        <f>IF(AND(YEAR($A63)=Наибольшее!$H$2, MONTH($A63) = Наибольшее!$H$1, $B63 = W$1),($E63-$I63)*$F63,0)</f>
        <v>0</v>
      </c>
      <c r="X63">
        <f>IF(AND(YEAR($A63)=Наибольшее!$H$2, MONTH($A63) = Наибольшее!$H$1, $B63 = X$1),($E63-$I63)*$F63,0)</f>
        <v>0</v>
      </c>
      <c r="Y63">
        <f>IF(AND(YEAR($A63)=Наибольшее!$H$2, MONTH($A63) = Наибольшее!$H$1, $B63 = Y$1),($E63-$I63)*$F63,0)</f>
        <v>0</v>
      </c>
      <c r="Z63">
        <f>IF(AND(YEAR($A63)=Наибольшее!$H$2, MONTH($A63) = Наибольшее!$H$1, $B63 = Z$1),($E63-$I63)*$F63,0)</f>
        <v>0</v>
      </c>
      <c r="AA63">
        <f>IF(AND(YEAR($A63)=Наибольшее!$H$2, MONTH($A63) = Наибольшее!$H$1, $B63 = AA$1),($E63-$I63)*$F63,0)</f>
        <v>0</v>
      </c>
    </row>
    <row r="64" spans="1:27" x14ac:dyDescent="0.25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Товара]],Товары_цена[],3,0)</f>
        <v>110</v>
      </c>
      <c r="G64" s="33">
        <f>Таблица1[[#This Row],[Количество]]*Таблица1[[#This Row],[Цена]]</f>
        <v>4510</v>
      </c>
      <c r="H64" s="32"/>
      <c r="I64" s="32"/>
      <c r="J64" s="32">
        <f>Таблица1[[#This Row],[Цена]]*Таблица1[[#This Row],[Количество к возврату]]</f>
        <v>0</v>
      </c>
      <c r="K64" s="9">
        <f>Таблица1[[#This Row],[Стоимость]]-Таблица1[[#This Row],[Стоимость возврата]]</f>
        <v>4510</v>
      </c>
      <c r="N64" t="b">
        <f>AND(WEEKDAY($A64)=N$1, MONTH($A64) &gt;= Результативность!$M$1,MONTH($A64)&lt;=Результативность!$O$1, YEAR($A64) = Результативность!$M$2)</f>
        <v>0</v>
      </c>
      <c r="O64" t="b">
        <f>AND(WEEKDAY($A64)=O$1, MONTH($A64) &gt;= Результативность!$M$1,MONTH($A64)&lt;=Результативность!$O$1, YEAR($A64) = Результативность!$M$2)</f>
        <v>1</v>
      </c>
      <c r="P64" t="b">
        <f>AND(WEEKDAY($A64)=P$1, MONTH($A64) &gt;= Результативность!$M$1,MONTH($A64)&lt;=Результативность!$O$1, YEAR($A64) = Результативность!$M$2)</f>
        <v>0</v>
      </c>
      <c r="Q64" t="b">
        <f>AND(WEEKDAY($A64)=Q$1, MONTH($A64) &gt;= Результативность!$M$1,MONTH($A64)&lt;=Результативность!$O$1, YEAR($A64) = Результативность!$M$2)</f>
        <v>0</v>
      </c>
      <c r="R64" t="b">
        <f>AND(WEEKDAY($A64)=R$1, MONTH($A64) &gt;= Результативность!$M$1,MONTH($A64)&lt;=Результативность!$O$1, YEAR($A64) = Результативность!$M$2)</f>
        <v>0</v>
      </c>
      <c r="S64" t="b">
        <f>AND(WEEKDAY($A64)=S$1, MONTH($A64) &gt;= Результативность!$M$1,MONTH($A64)&lt;=Результативность!$O$1, YEAR($A64) = Результативность!$M$2)</f>
        <v>0</v>
      </c>
      <c r="T64" t="b">
        <f>AND(WEEKDAY($A64)=T$1, MONTH($A64) &gt;= Результативность!$M$1,MONTH($A64)&lt;=Результативность!$O$1, YEAR($A64) = Результативность!$M$2)</f>
        <v>0</v>
      </c>
      <c r="W64">
        <f>IF(AND(YEAR($A64)=Наибольшее!$H$2, MONTH($A64) = Наибольшее!$H$1, $B64 = W$1),($E64-$I64)*$F64,0)</f>
        <v>0</v>
      </c>
      <c r="X64">
        <f>IF(AND(YEAR($A64)=Наибольшее!$H$2, MONTH($A64) = Наибольшее!$H$1, $B64 = X$1),($E64-$I64)*$F64,0)</f>
        <v>0</v>
      </c>
      <c r="Y64">
        <f>IF(AND(YEAR($A64)=Наибольшее!$H$2, MONTH($A64) = Наибольшее!$H$1, $B64 = Y$1),($E64-$I64)*$F64,0)</f>
        <v>0</v>
      </c>
      <c r="Z64">
        <f>IF(AND(YEAR($A64)=Наибольшее!$H$2, MONTH($A64) = Наибольшее!$H$1, $B64 = Z$1),($E64-$I64)*$F64,0)</f>
        <v>0</v>
      </c>
      <c r="AA64">
        <f>IF(AND(YEAR($A64)=Наибольшее!$H$2, MONTH($A64) = Наибольшее!$H$1, $B64 = AA$1),($E64-$I64)*$F64,0)</f>
        <v>0</v>
      </c>
    </row>
    <row r="65" spans="1:27" x14ac:dyDescent="0.25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Товара]],Товары_цена[],3,0)</f>
        <v>136</v>
      </c>
      <c r="G65" s="33">
        <f>Таблица1[[#This Row],[Количество]]*Таблица1[[#This Row],[Цена]]</f>
        <v>2720</v>
      </c>
      <c r="H65" s="32"/>
      <c r="I65" s="32"/>
      <c r="J65" s="32">
        <f>Таблица1[[#This Row],[Цена]]*Таблица1[[#This Row],[Количество к возврату]]</f>
        <v>0</v>
      </c>
      <c r="K65" s="9">
        <f>Таблица1[[#This Row],[Стоимость]]-Таблица1[[#This Row],[Стоимость возврата]]</f>
        <v>2720</v>
      </c>
      <c r="N65" t="b">
        <f>AND(WEEKDAY($A65)=N$1, MONTH($A65) &gt;= Результативность!$M$1,MONTH($A65)&lt;=Результативность!$O$1, YEAR($A65) = Результативность!$M$2)</f>
        <v>0</v>
      </c>
      <c r="O65" t="b">
        <f>AND(WEEKDAY($A65)=O$1, MONTH($A65) &gt;= Результативность!$M$1,MONTH($A65)&lt;=Результативность!$O$1, YEAR($A65) = Результативность!$M$2)</f>
        <v>0</v>
      </c>
      <c r="P65" t="b">
        <f>AND(WEEKDAY($A65)=P$1, MONTH($A65) &gt;= Результативность!$M$1,MONTH($A65)&lt;=Результативность!$O$1, YEAR($A65) = Результативность!$M$2)</f>
        <v>1</v>
      </c>
      <c r="Q65" t="b">
        <f>AND(WEEKDAY($A65)=Q$1, MONTH($A65) &gt;= Результативность!$M$1,MONTH($A65)&lt;=Результативность!$O$1, YEAR($A65) = Результативность!$M$2)</f>
        <v>0</v>
      </c>
      <c r="R65" t="b">
        <f>AND(WEEKDAY($A65)=R$1, MONTH($A65) &gt;= Результативность!$M$1,MONTH($A65)&lt;=Результативность!$O$1, YEAR($A65) = Результативность!$M$2)</f>
        <v>0</v>
      </c>
      <c r="S65" t="b">
        <f>AND(WEEKDAY($A65)=S$1, MONTH($A65) &gt;= Результативность!$M$1,MONTH($A65)&lt;=Результативность!$O$1, YEAR($A65) = Результативность!$M$2)</f>
        <v>0</v>
      </c>
      <c r="T65" t="b">
        <f>AND(WEEKDAY($A65)=T$1, MONTH($A65) &gt;= Результативность!$M$1,MONTH($A65)&lt;=Результативность!$O$1, YEAR($A65) = Результативность!$M$2)</f>
        <v>0</v>
      </c>
      <c r="W65">
        <f>IF(AND(YEAR($A65)=Наибольшее!$H$2, MONTH($A65) = Наибольшее!$H$1, $B65 = W$1),($E65-$I65)*$F65,0)</f>
        <v>0</v>
      </c>
      <c r="X65">
        <f>IF(AND(YEAR($A65)=Наибольшее!$H$2, MONTH($A65) = Наибольшее!$H$1, $B65 = X$1),($E65-$I65)*$F65,0)</f>
        <v>0</v>
      </c>
      <c r="Y65">
        <f>IF(AND(YEAR($A65)=Наибольшее!$H$2, MONTH($A65) = Наибольшее!$H$1, $B65 = Y$1),($E65-$I65)*$F65,0)</f>
        <v>0</v>
      </c>
      <c r="Z65">
        <f>IF(AND(YEAR($A65)=Наибольшее!$H$2, MONTH($A65) = Наибольшее!$H$1, $B65 = Z$1),($E65-$I65)*$F65,0)</f>
        <v>0</v>
      </c>
      <c r="AA65">
        <f>IF(AND(YEAR($A65)=Наибольшее!$H$2, MONTH($A65) = Наибольшее!$H$1, $B65 = AA$1),($E65-$I65)*$F65,0)</f>
        <v>0</v>
      </c>
    </row>
    <row r="66" spans="1:27" x14ac:dyDescent="0.25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Товара]],Товары_цена[],3,0)</f>
        <v>25</v>
      </c>
      <c r="G66" s="33">
        <f>Таблица1[[#This Row],[Количество]]*Таблица1[[#This Row],[Цена]]</f>
        <v>2500</v>
      </c>
      <c r="H66" s="31">
        <v>42917</v>
      </c>
      <c r="I66" s="32">
        <v>12</v>
      </c>
      <c r="J66" s="32">
        <f>Таблица1[[#This Row],[Цена]]*Таблица1[[#This Row],[Количество к возврату]]</f>
        <v>300</v>
      </c>
      <c r="K66" s="9">
        <f>Таблица1[[#This Row],[Стоимость]]-Таблица1[[#This Row],[Стоимость возврата]]</f>
        <v>2200</v>
      </c>
      <c r="N66" t="b">
        <f>AND(WEEKDAY($A66)=N$1, MONTH($A66) &gt;= Результативность!$M$1,MONTH($A66)&lt;=Результативность!$O$1, YEAR($A66) = Результативность!$M$2)</f>
        <v>0</v>
      </c>
      <c r="O66" t="b">
        <f>AND(WEEKDAY($A66)=O$1, MONTH($A66) &gt;= Результативность!$M$1,MONTH($A66)&lt;=Результативность!$O$1, YEAR($A66) = Результативность!$M$2)</f>
        <v>0</v>
      </c>
      <c r="P66" t="b">
        <f>AND(WEEKDAY($A66)=P$1, MONTH($A66) &gt;= Результативность!$M$1,MONTH($A66)&lt;=Результативность!$O$1, YEAR($A66) = Результативность!$M$2)</f>
        <v>0</v>
      </c>
      <c r="Q66" t="b">
        <f>AND(WEEKDAY($A66)=Q$1, MONTH($A66) &gt;= Результативность!$M$1,MONTH($A66)&lt;=Результативность!$O$1, YEAR($A66) = Результативность!$M$2)</f>
        <v>0</v>
      </c>
      <c r="R66" t="b">
        <f>AND(WEEKDAY($A66)=R$1, MONTH($A66) &gt;= Результативность!$M$1,MONTH($A66)&lt;=Результативность!$O$1, YEAR($A66) = Результативность!$M$2)</f>
        <v>1</v>
      </c>
      <c r="S66" t="b">
        <f>AND(WEEKDAY($A66)=S$1, MONTH($A66) &gt;= Результативность!$M$1,MONTH($A66)&lt;=Результативность!$O$1, YEAR($A66) = Результативность!$M$2)</f>
        <v>0</v>
      </c>
      <c r="T66" t="b">
        <f>AND(WEEKDAY($A66)=T$1, MONTH($A66) &gt;= Результативность!$M$1,MONTH($A66)&lt;=Результативность!$O$1, YEAR($A66) = Результативность!$M$2)</f>
        <v>0</v>
      </c>
      <c r="W66">
        <f>IF(AND(YEAR($A66)=Наибольшее!$H$2, MONTH($A66) = Наибольшее!$H$1, $B66 = W$1),($E66-$I66)*$F66,0)</f>
        <v>0</v>
      </c>
      <c r="X66">
        <f>IF(AND(YEAR($A66)=Наибольшее!$H$2, MONTH($A66) = Наибольшее!$H$1, $B66 = X$1),($E66-$I66)*$F66,0)</f>
        <v>0</v>
      </c>
      <c r="Y66">
        <f>IF(AND(YEAR($A66)=Наибольшее!$H$2, MONTH($A66) = Наибольшее!$H$1, $B66 = Y$1),($E66-$I66)*$F66,0)</f>
        <v>0</v>
      </c>
      <c r="Z66">
        <f>IF(AND(YEAR($A66)=Наибольшее!$H$2, MONTH($A66) = Наибольшее!$H$1, $B66 = Z$1),($E66-$I66)*$F66,0)</f>
        <v>0</v>
      </c>
      <c r="AA66">
        <f>IF(AND(YEAR($A66)=Наибольшее!$H$2, MONTH($A66) = Наибольшее!$H$1, $B66 = AA$1),($E66-$I66)*$F66,0)</f>
        <v>0</v>
      </c>
    </row>
    <row r="67" spans="1:27" x14ac:dyDescent="0.25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Товара]],Товары_цена[],3,0)</f>
        <v>32</v>
      </c>
      <c r="G67" s="33">
        <f>Таблица1[[#This Row],[Количество]]*Таблица1[[#This Row],[Цена]]</f>
        <v>6720</v>
      </c>
      <c r="H67" s="31">
        <v>42912</v>
      </c>
      <c r="I67" s="32">
        <v>80</v>
      </c>
      <c r="J67" s="32">
        <f>Таблица1[[#This Row],[Цена]]*Таблица1[[#This Row],[Количество к возврату]]</f>
        <v>2560</v>
      </c>
      <c r="K67" s="9">
        <f>Таблица1[[#This Row],[Стоимость]]-Таблица1[[#This Row],[Стоимость возврата]]</f>
        <v>4160</v>
      </c>
      <c r="N67" t="b">
        <f>AND(WEEKDAY($A67)=N$1, MONTH($A67) &gt;= Результативность!$M$1,MONTH($A67)&lt;=Результативность!$O$1, YEAR($A67) = Результативность!$M$2)</f>
        <v>0</v>
      </c>
      <c r="O67" t="b">
        <f>AND(WEEKDAY($A67)=O$1, MONTH($A67) &gt;= Результативность!$M$1,MONTH($A67)&lt;=Результативность!$O$1, YEAR($A67) = Результативность!$M$2)</f>
        <v>0</v>
      </c>
      <c r="P67" t="b">
        <f>AND(WEEKDAY($A67)=P$1, MONTH($A67) &gt;= Результативность!$M$1,MONTH($A67)&lt;=Результативность!$O$1, YEAR($A67) = Результативность!$M$2)</f>
        <v>0</v>
      </c>
      <c r="Q67" t="b">
        <f>AND(WEEKDAY($A67)=Q$1, MONTH($A67) &gt;= Результативность!$M$1,MONTH($A67)&lt;=Результативность!$O$1, YEAR($A67) = Результативность!$M$2)</f>
        <v>0</v>
      </c>
      <c r="R67" t="b">
        <f>AND(WEEKDAY($A67)=R$1, MONTH($A67) &gt;= Результативность!$M$1,MONTH($A67)&lt;=Результативность!$O$1, YEAR($A67) = Результативность!$M$2)</f>
        <v>1</v>
      </c>
      <c r="S67" t="b">
        <f>AND(WEEKDAY($A67)=S$1, MONTH($A67) &gt;= Результативность!$M$1,MONTH($A67)&lt;=Результативность!$O$1, YEAR($A67) = Результативность!$M$2)</f>
        <v>0</v>
      </c>
      <c r="T67" t="b">
        <f>AND(WEEKDAY($A67)=T$1, MONTH($A67) &gt;= Результативность!$M$1,MONTH($A67)&lt;=Результативность!$O$1, YEAR($A67) = Результативность!$M$2)</f>
        <v>0</v>
      </c>
      <c r="W67">
        <f>IF(AND(YEAR($A67)=Наибольшее!$H$2, MONTH($A67) = Наибольшее!$H$1, $B67 = W$1),($E67-$I67)*$F67,0)</f>
        <v>0</v>
      </c>
      <c r="X67">
        <f>IF(AND(YEAR($A67)=Наибольшее!$H$2, MONTH($A67) = Наибольшее!$H$1, $B67 = X$1),($E67-$I67)*$F67,0)</f>
        <v>0</v>
      </c>
      <c r="Y67">
        <f>IF(AND(YEAR($A67)=Наибольшее!$H$2, MONTH($A67) = Наибольшее!$H$1, $B67 = Y$1),($E67-$I67)*$F67,0)</f>
        <v>0</v>
      </c>
      <c r="Z67">
        <f>IF(AND(YEAR($A67)=Наибольшее!$H$2, MONTH($A67) = Наибольшее!$H$1, $B67 = Z$1),($E67-$I67)*$F67,0)</f>
        <v>0</v>
      </c>
      <c r="AA67">
        <f>IF(AND(YEAR($A67)=Наибольшее!$H$2, MONTH($A67) = Наибольшее!$H$1, $B67 = AA$1),($E67-$I67)*$F67,0)</f>
        <v>0</v>
      </c>
    </row>
    <row r="68" spans="1:27" x14ac:dyDescent="0.25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Товара]],Товары_цена[],3,0)</f>
        <v>32</v>
      </c>
      <c r="G68" s="33">
        <f>Таблица1[[#This Row],[Количество]]*Таблица1[[#This Row],[Цена]]</f>
        <v>3200</v>
      </c>
      <c r="H68" s="32"/>
      <c r="I68" s="32"/>
      <c r="J68" s="32">
        <f>Таблица1[[#This Row],[Цена]]*Таблица1[[#This Row],[Количество к возврату]]</f>
        <v>0</v>
      </c>
      <c r="K68" s="9">
        <f>Таблица1[[#This Row],[Стоимость]]-Таблица1[[#This Row],[Стоимость возврата]]</f>
        <v>3200</v>
      </c>
      <c r="N68" t="b">
        <f>AND(WEEKDAY($A68)=N$1, MONTH($A68) &gt;= Результативность!$M$1,MONTH($A68)&lt;=Результативность!$O$1, YEAR($A68) = Результативность!$M$2)</f>
        <v>0</v>
      </c>
      <c r="O68" t="b">
        <f>AND(WEEKDAY($A68)=O$1, MONTH($A68) &gt;= Результативность!$M$1,MONTH($A68)&lt;=Результативность!$O$1, YEAR($A68) = Результативность!$M$2)</f>
        <v>0</v>
      </c>
      <c r="P68" t="b">
        <f>AND(WEEKDAY($A68)=P$1, MONTH($A68) &gt;= Результативность!$M$1,MONTH($A68)&lt;=Результативность!$O$1, YEAR($A68) = Результативность!$M$2)</f>
        <v>0</v>
      </c>
      <c r="Q68" t="b">
        <f>AND(WEEKDAY($A68)=Q$1, MONTH($A68) &gt;= Результативность!$M$1,MONTH($A68)&lt;=Результативность!$O$1, YEAR($A68) = Результативность!$M$2)</f>
        <v>0</v>
      </c>
      <c r="R68" t="b">
        <f>AND(WEEKDAY($A68)=R$1, MONTH($A68) &gt;= Результативность!$M$1,MONTH($A68)&lt;=Результативность!$O$1, YEAR($A68) = Результативность!$M$2)</f>
        <v>0</v>
      </c>
      <c r="S68" t="b">
        <f>AND(WEEKDAY($A68)=S$1, MONTH($A68) &gt;= Результативность!$M$1,MONTH($A68)&lt;=Результативность!$O$1, YEAR($A68) = Результативность!$M$2)</f>
        <v>0</v>
      </c>
      <c r="T68" t="b">
        <f>AND(WEEKDAY($A68)=T$1, MONTH($A68) &gt;= Результативность!$M$1,MONTH($A68)&lt;=Результативность!$O$1, YEAR($A68) = Результативность!$M$2)</f>
        <v>1</v>
      </c>
      <c r="W68">
        <f>IF(AND(YEAR($A68)=Наибольшее!$H$2, MONTH($A68) = Наибольшее!$H$1, $B68 = W$1),($E68-$I68)*$F68,0)</f>
        <v>0</v>
      </c>
      <c r="X68">
        <f>IF(AND(YEAR($A68)=Наибольшее!$H$2, MONTH($A68) = Наибольшее!$H$1, $B68 = X$1),($E68-$I68)*$F68,0)</f>
        <v>0</v>
      </c>
      <c r="Y68">
        <f>IF(AND(YEAR($A68)=Наибольшее!$H$2, MONTH($A68) = Наибольшее!$H$1, $B68 = Y$1),($E68-$I68)*$F68,0)</f>
        <v>0</v>
      </c>
      <c r="Z68">
        <f>IF(AND(YEAR($A68)=Наибольшее!$H$2, MONTH($A68) = Наибольшее!$H$1, $B68 = Z$1),($E68-$I68)*$F68,0)</f>
        <v>0</v>
      </c>
      <c r="AA68">
        <f>IF(AND(YEAR($A68)=Наибольшее!$H$2, MONTH($A68) = Наибольшее!$H$1, $B68 = AA$1),($E68-$I68)*$F68,0)</f>
        <v>0</v>
      </c>
    </row>
    <row r="69" spans="1:27" x14ac:dyDescent="0.25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Товара]],Товары_цена[],3,0)</f>
        <v>54</v>
      </c>
      <c r="G69" s="33">
        <f>Таблица1[[#This Row],[Количество]]*Таблица1[[#This Row],[Цена]]</f>
        <v>2160</v>
      </c>
      <c r="H69" s="32"/>
      <c r="I69" s="32"/>
      <c r="J69" s="32">
        <f>Таблица1[[#This Row],[Цена]]*Таблица1[[#This Row],[Количество к возврату]]</f>
        <v>0</v>
      </c>
      <c r="K69" s="9">
        <f>Таблица1[[#This Row],[Стоимость]]-Таблица1[[#This Row],[Стоимость возврата]]</f>
        <v>2160</v>
      </c>
      <c r="N69" t="b">
        <f>AND(WEEKDAY($A69)=N$1, MONTH($A69) &gt;= Результативность!$M$1,MONTH($A69)&lt;=Результативность!$O$1, YEAR($A69) = Результативность!$M$2)</f>
        <v>1</v>
      </c>
      <c r="O69" t="b">
        <f>AND(WEEKDAY($A69)=O$1, MONTH($A69) &gt;= Результативность!$M$1,MONTH($A69)&lt;=Результативность!$O$1, YEAR($A69) = Результативность!$M$2)</f>
        <v>0</v>
      </c>
      <c r="P69" t="b">
        <f>AND(WEEKDAY($A69)=P$1, MONTH($A69) &gt;= Результативность!$M$1,MONTH($A69)&lt;=Результативность!$O$1, YEAR($A69) = Результативность!$M$2)</f>
        <v>0</v>
      </c>
      <c r="Q69" t="b">
        <f>AND(WEEKDAY($A69)=Q$1, MONTH($A69) &gt;= Результативность!$M$1,MONTH($A69)&lt;=Результативность!$O$1, YEAR($A69) = Результативность!$M$2)</f>
        <v>0</v>
      </c>
      <c r="R69" t="b">
        <f>AND(WEEKDAY($A69)=R$1, MONTH($A69) &gt;= Результативность!$M$1,MONTH($A69)&lt;=Результативность!$O$1, YEAR($A69) = Результативность!$M$2)</f>
        <v>0</v>
      </c>
      <c r="S69" t="b">
        <f>AND(WEEKDAY($A69)=S$1, MONTH($A69) &gt;= Результативность!$M$1,MONTH($A69)&lt;=Результативность!$O$1, YEAR($A69) = Результативность!$M$2)</f>
        <v>0</v>
      </c>
      <c r="T69" t="b">
        <f>AND(WEEKDAY($A69)=T$1, MONTH($A69) &gt;= Результативность!$M$1,MONTH($A69)&lt;=Результативность!$O$1, YEAR($A69) = Результативность!$M$2)</f>
        <v>0</v>
      </c>
      <c r="W69">
        <f>IF(AND(YEAR($A69)=Наибольшее!$H$2, MONTH($A69) = Наибольшее!$H$1, $B69 = W$1),($E69-$I69)*$F69,0)</f>
        <v>0</v>
      </c>
      <c r="X69">
        <f>IF(AND(YEAR($A69)=Наибольшее!$H$2, MONTH($A69) = Наибольшее!$H$1, $B69 = X$1),($E69-$I69)*$F69,0)</f>
        <v>0</v>
      </c>
      <c r="Y69">
        <f>IF(AND(YEAR($A69)=Наибольшее!$H$2, MONTH($A69) = Наибольшее!$H$1, $B69 = Y$1),($E69-$I69)*$F69,0)</f>
        <v>0</v>
      </c>
      <c r="Z69">
        <f>IF(AND(YEAR($A69)=Наибольшее!$H$2, MONTH($A69) = Наибольшее!$H$1, $B69 = Z$1),($E69-$I69)*$F69,0)</f>
        <v>0</v>
      </c>
      <c r="AA69">
        <f>IF(AND(YEAR($A69)=Наибольшее!$H$2, MONTH($A69) = Наибольшее!$H$1, $B69 = AA$1),($E69-$I69)*$F69,0)</f>
        <v>0</v>
      </c>
    </row>
    <row r="70" spans="1:27" x14ac:dyDescent="0.25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Товара]],Товары_цена[],3,0)</f>
        <v>87</v>
      </c>
      <c r="G70" s="33">
        <f>Таблица1[[#This Row],[Количество]]*Таблица1[[#This Row],[Цена]]</f>
        <v>5220</v>
      </c>
      <c r="H70" s="32"/>
      <c r="I70" s="32"/>
      <c r="J70" s="32">
        <f>Таблица1[[#This Row],[Цена]]*Таблица1[[#This Row],[Количество к возврату]]</f>
        <v>0</v>
      </c>
      <c r="K70" s="9">
        <f>Таблица1[[#This Row],[Стоимость]]-Таблица1[[#This Row],[Стоимость возврата]]</f>
        <v>5220</v>
      </c>
      <c r="N70" t="b">
        <f>AND(WEEKDAY($A70)=N$1, MONTH($A70) &gt;= Результативность!$M$1,MONTH($A70)&lt;=Результативность!$O$1, YEAR($A70) = Результативность!$M$2)</f>
        <v>0</v>
      </c>
      <c r="O70" t="b">
        <f>AND(WEEKDAY($A70)=O$1, MONTH($A70) &gt;= Результативность!$M$1,MONTH($A70)&lt;=Результативность!$O$1, YEAR($A70) = Результативность!$M$2)</f>
        <v>1</v>
      </c>
      <c r="P70" t="b">
        <f>AND(WEEKDAY($A70)=P$1, MONTH($A70) &gt;= Результативность!$M$1,MONTH($A70)&lt;=Результативность!$O$1, YEAR($A70) = Результативность!$M$2)</f>
        <v>0</v>
      </c>
      <c r="Q70" t="b">
        <f>AND(WEEKDAY($A70)=Q$1, MONTH($A70) &gt;= Результативность!$M$1,MONTH($A70)&lt;=Результативность!$O$1, YEAR($A70) = Результативность!$M$2)</f>
        <v>0</v>
      </c>
      <c r="R70" t="b">
        <f>AND(WEEKDAY($A70)=R$1, MONTH($A70) &gt;= Результативность!$M$1,MONTH($A70)&lt;=Результативность!$O$1, YEAR($A70) = Результативность!$M$2)</f>
        <v>0</v>
      </c>
      <c r="S70" t="b">
        <f>AND(WEEKDAY($A70)=S$1, MONTH($A70) &gt;= Результативность!$M$1,MONTH($A70)&lt;=Результативность!$O$1, YEAR($A70) = Результативность!$M$2)</f>
        <v>0</v>
      </c>
      <c r="T70" t="b">
        <f>AND(WEEKDAY($A70)=T$1, MONTH($A70) &gt;= Результативность!$M$1,MONTH($A70)&lt;=Результативность!$O$1, YEAR($A70) = Результативность!$M$2)</f>
        <v>0</v>
      </c>
      <c r="W70">
        <f>IF(AND(YEAR($A70)=Наибольшее!$H$2, MONTH($A70) = Наибольшее!$H$1, $B70 = W$1),($E70-$I70)*$F70,0)</f>
        <v>0</v>
      </c>
      <c r="X70">
        <f>IF(AND(YEAR($A70)=Наибольшее!$H$2, MONTH($A70) = Наибольшее!$H$1, $B70 = X$1),($E70-$I70)*$F70,0)</f>
        <v>0</v>
      </c>
      <c r="Y70">
        <f>IF(AND(YEAR($A70)=Наибольшее!$H$2, MONTH($A70) = Наибольшее!$H$1, $B70 = Y$1),($E70-$I70)*$F70,0)</f>
        <v>0</v>
      </c>
      <c r="Z70">
        <f>IF(AND(YEAR($A70)=Наибольшее!$H$2, MONTH($A70) = Наибольшее!$H$1, $B70 = Z$1),($E70-$I70)*$F70,0)</f>
        <v>0</v>
      </c>
      <c r="AA70">
        <f>IF(AND(YEAR($A70)=Наибольшее!$H$2, MONTH($A70) = Наибольшее!$H$1, $B70 = AA$1),($E70-$I70)*$F70,0)</f>
        <v>0</v>
      </c>
    </row>
    <row r="71" spans="1:27" x14ac:dyDescent="0.25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Товара]],Товары_цена[],3,0)</f>
        <v>110</v>
      </c>
      <c r="G71" s="33">
        <f>Таблица1[[#This Row],[Количество]]*Таблица1[[#This Row],[Цена]]</f>
        <v>9900</v>
      </c>
      <c r="H71" s="31">
        <v>42936</v>
      </c>
      <c r="I71" s="32">
        <v>10</v>
      </c>
      <c r="J71" s="32">
        <f>Таблица1[[#This Row],[Цена]]*Таблица1[[#This Row],[Количество к возврату]]</f>
        <v>1100</v>
      </c>
      <c r="K71" s="9">
        <f>Таблица1[[#This Row],[Стоимость]]-Таблица1[[#This Row],[Стоимость возврата]]</f>
        <v>8800</v>
      </c>
      <c r="N71" t="b">
        <f>AND(WEEKDAY($A71)=N$1, MONTH($A71) &gt;= Результативность!$M$1,MONTH($A71)&lt;=Результативность!$O$1, YEAR($A71) = Результативность!$M$2)</f>
        <v>0</v>
      </c>
      <c r="O71" t="b">
        <f>AND(WEEKDAY($A71)=O$1, MONTH($A71) &gt;= Результативность!$M$1,MONTH($A71)&lt;=Результативность!$O$1, YEAR($A71) = Результативность!$M$2)</f>
        <v>0</v>
      </c>
      <c r="P71" t="b">
        <f>AND(WEEKDAY($A71)=P$1, MONTH($A71) &gt;= Результативность!$M$1,MONTH($A71)&lt;=Результативность!$O$1, YEAR($A71) = Результативность!$M$2)</f>
        <v>1</v>
      </c>
      <c r="Q71" t="b">
        <f>AND(WEEKDAY($A71)=Q$1, MONTH($A71) &gt;= Результативность!$M$1,MONTH($A71)&lt;=Результативность!$O$1, YEAR($A71) = Результативность!$M$2)</f>
        <v>0</v>
      </c>
      <c r="R71" t="b">
        <f>AND(WEEKDAY($A71)=R$1, MONTH($A71) &gt;= Результативность!$M$1,MONTH($A71)&lt;=Результативность!$O$1, YEAR($A71) = Результативность!$M$2)</f>
        <v>0</v>
      </c>
      <c r="S71" t="b">
        <f>AND(WEEKDAY($A71)=S$1, MONTH($A71) &gt;= Результативность!$M$1,MONTH($A71)&lt;=Результативность!$O$1, YEAR($A71) = Результативность!$M$2)</f>
        <v>0</v>
      </c>
      <c r="T71" t="b">
        <f>AND(WEEKDAY($A71)=T$1, MONTH($A71) &gt;= Результативность!$M$1,MONTH($A71)&lt;=Результативность!$O$1, YEAR($A71) = Результативность!$M$2)</f>
        <v>0</v>
      </c>
      <c r="W71">
        <f>IF(AND(YEAR($A71)=Наибольшее!$H$2, MONTH($A71) = Наибольшее!$H$1, $B71 = W$1),($E71-$I71)*$F71,0)</f>
        <v>0</v>
      </c>
      <c r="X71">
        <f>IF(AND(YEAR($A71)=Наибольшее!$H$2, MONTH($A71) = Наибольшее!$H$1, $B71 = X$1),($E71-$I71)*$F71,0)</f>
        <v>0</v>
      </c>
      <c r="Y71">
        <f>IF(AND(YEAR($A71)=Наибольшее!$H$2, MONTH($A71) = Наибольшее!$H$1, $B71 = Y$1),($E71-$I71)*$F71,0)</f>
        <v>0</v>
      </c>
      <c r="Z71">
        <f>IF(AND(YEAR($A71)=Наибольшее!$H$2, MONTH($A71) = Наибольшее!$H$1, $B71 = Z$1),($E71-$I71)*$F71,0)</f>
        <v>0</v>
      </c>
      <c r="AA71">
        <f>IF(AND(YEAR($A71)=Наибольшее!$H$2, MONTH($A71) = Наибольшее!$H$1, $B71 = AA$1),($E71-$I71)*$F71,0)</f>
        <v>0</v>
      </c>
    </row>
    <row r="72" spans="1:27" x14ac:dyDescent="0.25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Товара]],Товары_цена[],3,0)</f>
        <v>136</v>
      </c>
      <c r="G72" s="33">
        <f>Таблица1[[#This Row],[Количество]]*Таблица1[[#This Row],[Цена]]</f>
        <v>13600</v>
      </c>
      <c r="H72" s="32"/>
      <c r="I72" s="32"/>
      <c r="J72" s="32">
        <f>Таблица1[[#This Row],[Цена]]*Таблица1[[#This Row],[Количество к возврату]]</f>
        <v>0</v>
      </c>
      <c r="K72" s="9">
        <f>Таблица1[[#This Row],[Стоимость]]-Таблица1[[#This Row],[Стоимость возврата]]</f>
        <v>13600</v>
      </c>
      <c r="N72" t="b">
        <f>AND(WEEKDAY($A72)=N$1, MONTH($A72) &gt;= Результативность!$M$1,MONTH($A72)&lt;=Результативность!$O$1, YEAR($A72) = Результативность!$M$2)</f>
        <v>0</v>
      </c>
      <c r="O72" t="b">
        <f>AND(WEEKDAY($A72)=O$1, MONTH($A72) &gt;= Результативность!$M$1,MONTH($A72)&lt;=Результативность!$O$1, YEAR($A72) = Результативность!$M$2)</f>
        <v>0</v>
      </c>
      <c r="P72" t="b">
        <f>AND(WEEKDAY($A72)=P$1, MONTH($A72) &gt;= Результативность!$M$1,MONTH($A72)&lt;=Результативность!$O$1, YEAR($A72) = Результативность!$M$2)</f>
        <v>0</v>
      </c>
      <c r="Q72" t="b">
        <f>AND(WEEKDAY($A72)=Q$1, MONTH($A72) &gt;= Результативность!$M$1,MONTH($A72)&lt;=Результативность!$O$1, YEAR($A72) = Результативность!$M$2)</f>
        <v>1</v>
      </c>
      <c r="R72" t="b">
        <f>AND(WEEKDAY($A72)=R$1, MONTH($A72) &gt;= Результативность!$M$1,MONTH($A72)&lt;=Результативность!$O$1, YEAR($A72) = Результативность!$M$2)</f>
        <v>0</v>
      </c>
      <c r="S72" t="b">
        <f>AND(WEEKDAY($A72)=S$1, MONTH($A72) &gt;= Результативность!$M$1,MONTH($A72)&lt;=Результативность!$O$1, YEAR($A72) = Результативность!$M$2)</f>
        <v>0</v>
      </c>
      <c r="T72" t="b">
        <f>AND(WEEKDAY($A72)=T$1, MONTH($A72) &gt;= Результативность!$M$1,MONTH($A72)&lt;=Результативность!$O$1, YEAR($A72) = Результативность!$M$2)</f>
        <v>0</v>
      </c>
      <c r="W72">
        <f>IF(AND(YEAR($A72)=Наибольшее!$H$2, MONTH($A72) = Наибольшее!$H$1, $B72 = W$1),($E72-$I72)*$F72,0)</f>
        <v>0</v>
      </c>
      <c r="X72">
        <f>IF(AND(YEAR($A72)=Наибольшее!$H$2, MONTH($A72) = Наибольшее!$H$1, $B72 = X$1),($E72-$I72)*$F72,0)</f>
        <v>0</v>
      </c>
      <c r="Y72">
        <f>IF(AND(YEAR($A72)=Наибольшее!$H$2, MONTH($A72) = Наибольшее!$H$1, $B72 = Y$1),($E72-$I72)*$F72,0)</f>
        <v>0</v>
      </c>
      <c r="Z72">
        <f>IF(AND(YEAR($A72)=Наибольшее!$H$2, MONTH($A72) = Наибольшее!$H$1, $B72 = Z$1),($E72-$I72)*$F72,0)</f>
        <v>0</v>
      </c>
      <c r="AA72">
        <f>IF(AND(YEAR($A72)=Наибольшее!$H$2, MONTH($A72) = Наибольшее!$H$1, $B72 = AA$1),($E72-$I72)*$F72,0)</f>
        <v>0</v>
      </c>
    </row>
    <row r="73" spans="1:27" x14ac:dyDescent="0.25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Товара]],Товары_цена[],3,0)</f>
        <v>45</v>
      </c>
      <c r="G73" s="33">
        <f>Таблица1[[#This Row],[Количество]]*Таблица1[[#This Row],[Цена]]</f>
        <v>3600</v>
      </c>
      <c r="H73" s="32"/>
      <c r="I73" s="32"/>
      <c r="J73" s="32">
        <f>Таблица1[[#This Row],[Цена]]*Таблица1[[#This Row],[Количество к возврату]]</f>
        <v>0</v>
      </c>
      <c r="K73" s="9">
        <f>Таблица1[[#This Row],[Стоимость]]-Таблица1[[#This Row],[Стоимость возврата]]</f>
        <v>3600</v>
      </c>
      <c r="N73" t="b">
        <f>AND(WEEKDAY($A73)=N$1, MONTH($A73) &gt;= Результативность!$M$1,MONTH($A73)&lt;=Результативность!$O$1, YEAR($A73) = Результативность!$M$2)</f>
        <v>0</v>
      </c>
      <c r="O73" t="b">
        <f>AND(WEEKDAY($A73)=O$1, MONTH($A73) &gt;= Результативность!$M$1,MONTH($A73)&lt;=Результативность!$O$1, YEAR($A73) = Результативность!$M$2)</f>
        <v>0</v>
      </c>
      <c r="P73" t="b">
        <f>AND(WEEKDAY($A73)=P$1, MONTH($A73) &gt;= Результативность!$M$1,MONTH($A73)&lt;=Результативность!$O$1, YEAR($A73) = Результативность!$M$2)</f>
        <v>0</v>
      </c>
      <c r="Q73" t="b">
        <f>AND(WEEKDAY($A73)=Q$1, MONTH($A73) &gt;= Результативность!$M$1,MONTH($A73)&lt;=Результативность!$O$1, YEAR($A73) = Результативность!$M$2)</f>
        <v>0</v>
      </c>
      <c r="R73" t="b">
        <f>AND(WEEKDAY($A73)=R$1, MONTH($A73) &gt;= Результативность!$M$1,MONTH($A73)&lt;=Результативность!$O$1, YEAR($A73) = Результативность!$M$2)</f>
        <v>1</v>
      </c>
      <c r="S73" t="b">
        <f>AND(WEEKDAY($A73)=S$1, MONTH($A73) &gt;= Результативность!$M$1,MONTH($A73)&lt;=Результативность!$O$1, YEAR($A73) = Результативность!$M$2)</f>
        <v>0</v>
      </c>
      <c r="T73" t="b">
        <f>AND(WEEKDAY($A73)=T$1, MONTH($A73) &gt;= Результативность!$M$1,MONTH($A73)&lt;=Результативность!$O$1, YEAR($A73) = Результативность!$M$2)</f>
        <v>0</v>
      </c>
      <c r="W73">
        <f>IF(AND(YEAR($A73)=Наибольшее!$H$2, MONTH($A73) = Наибольшее!$H$1, $B73 = W$1),($E73-$I73)*$F73,0)</f>
        <v>0</v>
      </c>
      <c r="X73">
        <f>IF(AND(YEAR($A73)=Наибольшее!$H$2, MONTH($A73) = Наибольшее!$H$1, $B73 = X$1),($E73-$I73)*$F73,0)</f>
        <v>0</v>
      </c>
      <c r="Y73">
        <f>IF(AND(YEAR($A73)=Наибольшее!$H$2, MONTH($A73) = Наибольшее!$H$1, $B73 = Y$1),($E73-$I73)*$F73,0)</f>
        <v>0</v>
      </c>
      <c r="Z73">
        <f>IF(AND(YEAR($A73)=Наибольшее!$H$2, MONTH($A73) = Наибольшее!$H$1, $B73 = Z$1),($E73-$I73)*$F73,0)</f>
        <v>0</v>
      </c>
      <c r="AA73">
        <f>IF(AND(YEAR($A73)=Наибольшее!$H$2, MONTH($A73) = Наибольшее!$H$1, $B73 = AA$1),($E73-$I73)*$F73,0)</f>
        <v>0</v>
      </c>
    </row>
    <row r="74" spans="1:27" x14ac:dyDescent="0.25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Товара]],Товары_цена[],3,0)</f>
        <v>25</v>
      </c>
      <c r="G74" s="33">
        <f>Таблица1[[#This Row],[Количество]]*Таблица1[[#This Row],[Цена]]</f>
        <v>2250</v>
      </c>
      <c r="H74" s="32"/>
      <c r="I74" s="32"/>
      <c r="J74" s="32">
        <f>Таблица1[[#This Row],[Цена]]*Таблица1[[#This Row],[Количество к возврату]]</f>
        <v>0</v>
      </c>
      <c r="K74" s="9">
        <f>Таблица1[[#This Row],[Стоимость]]-Таблица1[[#This Row],[Стоимость возврата]]</f>
        <v>2250</v>
      </c>
      <c r="N74" t="b">
        <f>AND(WEEKDAY($A74)=N$1, MONTH($A74) &gt;= Результативность!$M$1,MONTH($A74)&lt;=Результативность!$O$1, YEAR($A74) = Результативность!$M$2)</f>
        <v>0</v>
      </c>
      <c r="O74" t="b">
        <f>AND(WEEKDAY($A74)=O$1, MONTH($A74) &gt;= Результативность!$M$1,MONTH($A74)&lt;=Результативность!$O$1, YEAR($A74) = Результативность!$M$2)</f>
        <v>0</v>
      </c>
      <c r="P74" t="b">
        <f>AND(WEEKDAY($A74)=P$1, MONTH($A74) &gt;= Результативность!$M$1,MONTH($A74)&lt;=Результативность!$O$1, YEAR($A74) = Результативность!$M$2)</f>
        <v>0</v>
      </c>
      <c r="Q74" t="b">
        <f>AND(WEEKDAY($A74)=Q$1, MONTH($A74) &gt;= Результативность!$M$1,MONTH($A74)&lt;=Результативность!$O$1, YEAR($A74) = Результативность!$M$2)</f>
        <v>0</v>
      </c>
      <c r="R74" t="b">
        <f>AND(WEEKDAY($A74)=R$1, MONTH($A74) &gt;= Результативность!$M$1,MONTH($A74)&lt;=Результативность!$O$1, YEAR($A74) = Результативность!$M$2)</f>
        <v>0</v>
      </c>
      <c r="S74" t="b">
        <f>AND(WEEKDAY($A74)=S$1, MONTH($A74) &gt;= Результативность!$M$1,MONTH($A74)&lt;=Результативность!$O$1, YEAR($A74) = Результативность!$M$2)</f>
        <v>1</v>
      </c>
      <c r="T74" t="b">
        <f>AND(WEEKDAY($A74)=T$1, MONTH($A74) &gt;= Результативность!$M$1,MONTH($A74)&lt;=Результативность!$O$1, YEAR($A74) = Результативность!$M$2)</f>
        <v>0</v>
      </c>
      <c r="W74">
        <f>IF(AND(YEAR($A74)=Наибольшее!$H$2, MONTH($A74) = Наибольшее!$H$1, $B74 = W$1),($E74-$I74)*$F74,0)</f>
        <v>0</v>
      </c>
      <c r="X74">
        <f>IF(AND(YEAR($A74)=Наибольшее!$H$2, MONTH($A74) = Наибольшее!$H$1, $B74 = X$1),($E74-$I74)*$F74,0)</f>
        <v>0</v>
      </c>
      <c r="Y74">
        <f>IF(AND(YEAR($A74)=Наибольшее!$H$2, MONTH($A74) = Наибольшее!$H$1, $B74 = Y$1),($E74-$I74)*$F74,0)</f>
        <v>0</v>
      </c>
      <c r="Z74">
        <f>IF(AND(YEAR($A74)=Наибольшее!$H$2, MONTH($A74) = Наибольшее!$H$1, $B74 = Z$1),($E74-$I74)*$F74,0)</f>
        <v>0</v>
      </c>
      <c r="AA74">
        <f>IF(AND(YEAR($A74)=Наибольшее!$H$2, MONTH($A74) = Наибольшее!$H$1, $B74 = AA$1),($E74-$I74)*$F74,0)</f>
        <v>0</v>
      </c>
    </row>
    <row r="75" spans="1:27" x14ac:dyDescent="0.25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Товара]],Товары_цена[],3,0)</f>
        <v>32</v>
      </c>
      <c r="G75" s="33">
        <f>Таблица1[[#This Row],[Количество]]*Таблица1[[#This Row],[Цена]]</f>
        <v>1792</v>
      </c>
      <c r="H75" s="32"/>
      <c r="I75" s="32"/>
      <c r="J75" s="32">
        <f>Таблица1[[#This Row],[Цена]]*Таблица1[[#This Row],[Количество к возврату]]</f>
        <v>0</v>
      </c>
      <c r="K75" s="9">
        <f>Таблица1[[#This Row],[Стоимость]]-Таблица1[[#This Row],[Стоимость возврата]]</f>
        <v>1792</v>
      </c>
      <c r="N75" t="b">
        <f>AND(WEEKDAY($A75)=N$1, MONTH($A75) &gt;= Результативность!$M$1,MONTH($A75)&lt;=Результативность!$O$1, YEAR($A75) = Результативность!$M$2)</f>
        <v>0</v>
      </c>
      <c r="O75" t="b">
        <f>AND(WEEKDAY($A75)=O$1, MONTH($A75) &gt;= Результативность!$M$1,MONTH($A75)&lt;=Результативность!$O$1, YEAR($A75) = Результативность!$M$2)</f>
        <v>0</v>
      </c>
      <c r="P75" t="b">
        <f>AND(WEEKDAY($A75)=P$1, MONTH($A75) &gt;= Результативность!$M$1,MONTH($A75)&lt;=Результативность!$O$1, YEAR($A75) = Результативность!$M$2)</f>
        <v>0</v>
      </c>
      <c r="Q75" t="b">
        <f>AND(WEEKDAY($A75)=Q$1, MONTH($A75) &gt;= Результативность!$M$1,MONTH($A75)&lt;=Результативность!$O$1, YEAR($A75) = Результативность!$M$2)</f>
        <v>0</v>
      </c>
      <c r="R75" t="b">
        <f>AND(WEEKDAY($A75)=R$1, MONTH($A75) &gt;= Результативность!$M$1,MONTH($A75)&lt;=Результативность!$O$1, YEAR($A75) = Результативность!$M$2)</f>
        <v>0</v>
      </c>
      <c r="S75" t="b">
        <f>AND(WEEKDAY($A75)=S$1, MONTH($A75) &gt;= Результативность!$M$1,MONTH($A75)&lt;=Результативность!$O$1, YEAR($A75) = Результативность!$M$2)</f>
        <v>0</v>
      </c>
      <c r="T75" t="b">
        <f>AND(WEEKDAY($A75)=T$1, MONTH($A75) &gt;= Результативность!$M$1,MONTH($A75)&lt;=Результативность!$O$1, YEAR($A75) = Результативность!$M$2)</f>
        <v>1</v>
      </c>
      <c r="W75">
        <f>IF(AND(YEAR($A75)=Наибольшее!$H$2, MONTH($A75) = Наибольшее!$H$1, $B75 = W$1),($E75-$I75)*$F75,0)</f>
        <v>0</v>
      </c>
      <c r="X75">
        <f>IF(AND(YEAR($A75)=Наибольшее!$H$2, MONTH($A75) = Наибольшее!$H$1, $B75 = X$1),($E75-$I75)*$F75,0)</f>
        <v>0</v>
      </c>
      <c r="Y75">
        <f>IF(AND(YEAR($A75)=Наибольшее!$H$2, MONTH($A75) = Наибольшее!$H$1, $B75 = Y$1),($E75-$I75)*$F75,0)</f>
        <v>0</v>
      </c>
      <c r="Z75">
        <f>IF(AND(YEAR($A75)=Наибольшее!$H$2, MONTH($A75) = Наибольшее!$H$1, $B75 = Z$1),($E75-$I75)*$F75,0)</f>
        <v>0</v>
      </c>
      <c r="AA75">
        <f>IF(AND(YEAR($A75)=Наибольшее!$H$2, MONTH($A75) = Наибольшее!$H$1, $B75 = AA$1),($E75-$I75)*$F75,0)</f>
        <v>0</v>
      </c>
    </row>
    <row r="76" spans="1:27" x14ac:dyDescent="0.25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Товара]],Товары_цена[],3,0)</f>
        <v>45</v>
      </c>
      <c r="G76" s="33">
        <f>Таблица1[[#This Row],[Количество]]*Таблица1[[#This Row],[Цена]]</f>
        <v>5400</v>
      </c>
      <c r="H76" s="31">
        <v>42943</v>
      </c>
      <c r="I76" s="32">
        <v>40</v>
      </c>
      <c r="J76" s="32">
        <f>Таблица1[[#This Row],[Цена]]*Таблица1[[#This Row],[Количество к возврату]]</f>
        <v>1800</v>
      </c>
      <c r="K76" s="9">
        <f>Таблица1[[#This Row],[Стоимость]]-Таблица1[[#This Row],[Стоимость возврата]]</f>
        <v>3600</v>
      </c>
      <c r="N76" t="b">
        <f>AND(WEEKDAY($A76)=N$1, MONTH($A76) &gt;= Результативность!$M$1,MONTH($A76)&lt;=Результативность!$O$1, YEAR($A76) = Результативность!$M$2)</f>
        <v>1</v>
      </c>
      <c r="O76" t="b">
        <f>AND(WEEKDAY($A76)=O$1, MONTH($A76) &gt;= Результативность!$M$1,MONTH($A76)&lt;=Результативность!$O$1, YEAR($A76) = Результативность!$M$2)</f>
        <v>0</v>
      </c>
      <c r="P76" t="b">
        <f>AND(WEEKDAY($A76)=P$1, MONTH($A76) &gt;= Результативность!$M$1,MONTH($A76)&lt;=Результативность!$O$1, YEAR($A76) = Результативность!$M$2)</f>
        <v>0</v>
      </c>
      <c r="Q76" t="b">
        <f>AND(WEEKDAY($A76)=Q$1, MONTH($A76) &gt;= Результативность!$M$1,MONTH($A76)&lt;=Результативность!$O$1, YEAR($A76) = Результативность!$M$2)</f>
        <v>0</v>
      </c>
      <c r="R76" t="b">
        <f>AND(WEEKDAY($A76)=R$1, MONTH($A76) &gt;= Результативность!$M$1,MONTH($A76)&lt;=Результативность!$O$1, YEAR($A76) = Результативность!$M$2)</f>
        <v>0</v>
      </c>
      <c r="S76" t="b">
        <f>AND(WEEKDAY($A76)=S$1, MONTH($A76) &gt;= Результативность!$M$1,MONTH($A76)&lt;=Результативность!$O$1, YEAR($A76) = Результативность!$M$2)</f>
        <v>0</v>
      </c>
      <c r="T76" t="b">
        <f>AND(WEEKDAY($A76)=T$1, MONTH($A76) &gt;= Результативность!$M$1,MONTH($A76)&lt;=Результативность!$O$1, YEAR($A76) = Результативность!$M$2)</f>
        <v>0</v>
      </c>
      <c r="W76">
        <f>IF(AND(YEAR($A76)=Наибольшее!$H$2, MONTH($A76) = Наибольшее!$H$1, $B76 = W$1),($E76-$I76)*$F76,0)</f>
        <v>0</v>
      </c>
      <c r="X76">
        <f>IF(AND(YEAR($A76)=Наибольшее!$H$2, MONTH($A76) = Наибольшее!$H$1, $B76 = X$1),($E76-$I76)*$F76,0)</f>
        <v>0</v>
      </c>
      <c r="Y76">
        <f>IF(AND(YEAR($A76)=Наибольшее!$H$2, MONTH($A76) = Наибольшее!$H$1, $B76 = Y$1),($E76-$I76)*$F76,0)</f>
        <v>0</v>
      </c>
      <c r="Z76">
        <f>IF(AND(YEAR($A76)=Наибольшее!$H$2, MONTH($A76) = Наибольшее!$H$1, $B76 = Z$1),($E76-$I76)*$F76,0)</f>
        <v>0</v>
      </c>
      <c r="AA76">
        <f>IF(AND(YEAR($A76)=Наибольшее!$H$2, MONTH($A76) = Наибольшее!$H$1, $B76 = AA$1),($E76-$I76)*$F76,0)</f>
        <v>0</v>
      </c>
    </row>
    <row r="77" spans="1:27" x14ac:dyDescent="0.25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Товара]],Товары_цена[],3,0)</f>
        <v>54</v>
      </c>
      <c r="G77" s="33">
        <f>Таблица1[[#This Row],[Количество]]*Таблица1[[#This Row],[Цена]]</f>
        <v>4320</v>
      </c>
      <c r="H77" s="32"/>
      <c r="I77" s="32"/>
      <c r="J77" s="32">
        <f>Таблица1[[#This Row],[Цена]]*Таблица1[[#This Row],[Количество к возврату]]</f>
        <v>0</v>
      </c>
      <c r="K77" s="9">
        <f>Таблица1[[#This Row],[Стоимость]]-Таблица1[[#This Row],[Стоимость возврата]]</f>
        <v>4320</v>
      </c>
      <c r="N77" t="b">
        <f>AND(WEEKDAY($A77)=N$1, MONTH($A77) &gt;= Результативность!$M$1,MONTH($A77)&lt;=Результативность!$O$1, YEAR($A77) = Результативность!$M$2)</f>
        <v>0</v>
      </c>
      <c r="O77" t="b">
        <f>AND(WEEKDAY($A77)=O$1, MONTH($A77) &gt;= Результативность!$M$1,MONTH($A77)&lt;=Результативность!$O$1, YEAR($A77) = Результативность!$M$2)</f>
        <v>1</v>
      </c>
      <c r="P77" t="b">
        <f>AND(WEEKDAY($A77)=P$1, MONTH($A77) &gt;= Результативность!$M$1,MONTH($A77)&lt;=Результативность!$O$1, YEAR($A77) = Результативность!$M$2)</f>
        <v>0</v>
      </c>
      <c r="Q77" t="b">
        <f>AND(WEEKDAY($A77)=Q$1, MONTH($A77) &gt;= Результативность!$M$1,MONTH($A77)&lt;=Результативность!$O$1, YEAR($A77) = Результативность!$M$2)</f>
        <v>0</v>
      </c>
      <c r="R77" t="b">
        <f>AND(WEEKDAY($A77)=R$1, MONTH($A77) &gt;= Результативность!$M$1,MONTH($A77)&lt;=Результативность!$O$1, YEAR($A77) = Результативность!$M$2)</f>
        <v>0</v>
      </c>
      <c r="S77" t="b">
        <f>AND(WEEKDAY($A77)=S$1, MONTH($A77) &gt;= Результативность!$M$1,MONTH($A77)&lt;=Результативность!$O$1, YEAR($A77) = Результативность!$M$2)</f>
        <v>0</v>
      </c>
      <c r="T77" t="b">
        <f>AND(WEEKDAY($A77)=T$1, MONTH($A77) &gt;= Результативность!$M$1,MONTH($A77)&lt;=Результативность!$O$1, YEAR($A77) = Результативность!$M$2)</f>
        <v>0</v>
      </c>
      <c r="W77">
        <f>IF(AND(YEAR($A77)=Наибольшее!$H$2, MONTH($A77) = Наибольшее!$H$1, $B77 = W$1),($E77-$I77)*$F77,0)</f>
        <v>0</v>
      </c>
      <c r="X77">
        <f>IF(AND(YEAR($A77)=Наибольшее!$H$2, MONTH($A77) = Наибольшее!$H$1, $B77 = X$1),($E77-$I77)*$F77,0)</f>
        <v>0</v>
      </c>
      <c r="Y77">
        <f>IF(AND(YEAR($A77)=Наибольшее!$H$2, MONTH($A77) = Наибольшее!$H$1, $B77 = Y$1),($E77-$I77)*$F77,0)</f>
        <v>0</v>
      </c>
      <c r="Z77">
        <f>IF(AND(YEAR($A77)=Наибольшее!$H$2, MONTH($A77) = Наибольшее!$H$1, $B77 = Z$1),($E77-$I77)*$F77,0)</f>
        <v>0</v>
      </c>
      <c r="AA77">
        <f>IF(AND(YEAR($A77)=Наибольшее!$H$2, MONTH($A77) = Наибольшее!$H$1, $B77 = AA$1),($E77-$I77)*$F77,0)</f>
        <v>0</v>
      </c>
    </row>
    <row r="78" spans="1:27" x14ac:dyDescent="0.25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Товара]],Товары_цена[],3,0)</f>
        <v>54</v>
      </c>
      <c r="G78" s="33">
        <f>Таблица1[[#This Row],[Количество]]*Таблица1[[#This Row],[Цена]]</f>
        <v>4320</v>
      </c>
      <c r="H78" s="32"/>
      <c r="I78" s="32"/>
      <c r="J78" s="32">
        <f>Таблица1[[#This Row],[Цена]]*Таблица1[[#This Row],[Количество к возврату]]</f>
        <v>0</v>
      </c>
      <c r="K78" s="9">
        <f>Таблица1[[#This Row],[Стоимость]]-Таблица1[[#This Row],[Стоимость возврата]]</f>
        <v>4320</v>
      </c>
      <c r="N78" t="b">
        <f>AND(WEEKDAY($A78)=N$1, MONTH($A78) &gt;= Результативность!$M$1,MONTH($A78)&lt;=Результативность!$O$1, YEAR($A78) = Результативность!$M$2)</f>
        <v>0</v>
      </c>
      <c r="O78" t="b">
        <f>AND(WEEKDAY($A78)=O$1, MONTH($A78) &gt;= Результативность!$M$1,MONTH($A78)&lt;=Результативность!$O$1, YEAR($A78) = Результативность!$M$2)</f>
        <v>1</v>
      </c>
      <c r="P78" t="b">
        <f>AND(WEEKDAY($A78)=P$1, MONTH($A78) &gt;= Результативность!$M$1,MONTH($A78)&lt;=Результативность!$O$1, YEAR($A78) = Результативность!$M$2)</f>
        <v>0</v>
      </c>
      <c r="Q78" t="b">
        <f>AND(WEEKDAY($A78)=Q$1, MONTH($A78) &gt;= Результативность!$M$1,MONTH($A78)&lt;=Результативность!$O$1, YEAR($A78) = Результативность!$M$2)</f>
        <v>0</v>
      </c>
      <c r="R78" t="b">
        <f>AND(WEEKDAY($A78)=R$1, MONTH($A78) &gt;= Результативность!$M$1,MONTH($A78)&lt;=Результативность!$O$1, YEAR($A78) = Результативность!$M$2)</f>
        <v>0</v>
      </c>
      <c r="S78" t="b">
        <f>AND(WEEKDAY($A78)=S$1, MONTH($A78) &gt;= Результативность!$M$1,MONTH($A78)&lt;=Результативность!$O$1, YEAR($A78) = Результативность!$M$2)</f>
        <v>0</v>
      </c>
      <c r="T78" t="b">
        <f>AND(WEEKDAY($A78)=T$1, MONTH($A78) &gt;= Результативность!$M$1,MONTH($A78)&lt;=Результативность!$O$1, YEAR($A78) = Результативность!$M$2)</f>
        <v>0</v>
      </c>
      <c r="W78">
        <f>IF(AND(YEAR($A78)=Наибольшее!$H$2, MONTH($A78) = Наибольшее!$H$1, $B78 = W$1),($E78-$I78)*$F78,0)</f>
        <v>0</v>
      </c>
      <c r="X78">
        <f>IF(AND(YEAR($A78)=Наибольшее!$H$2, MONTH($A78) = Наибольшее!$H$1, $B78 = X$1),($E78-$I78)*$F78,0)</f>
        <v>0</v>
      </c>
      <c r="Y78">
        <f>IF(AND(YEAR($A78)=Наибольшее!$H$2, MONTH($A78) = Наибольшее!$H$1, $B78 = Y$1),($E78-$I78)*$F78,0)</f>
        <v>0</v>
      </c>
      <c r="Z78">
        <f>IF(AND(YEAR($A78)=Наибольшее!$H$2, MONTH($A78) = Наибольшее!$H$1, $B78 = Z$1),($E78-$I78)*$F78,0)</f>
        <v>0</v>
      </c>
      <c r="AA78">
        <f>IF(AND(YEAR($A78)=Наибольшее!$H$2, MONTH($A78) = Наибольшее!$H$1, $B78 = AA$1),($E78-$I78)*$F78,0)</f>
        <v>0</v>
      </c>
    </row>
    <row r="79" spans="1:27" x14ac:dyDescent="0.25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Товара]],Товары_цена[],3,0)</f>
        <v>65</v>
      </c>
      <c r="G79" s="33">
        <f>Таблица1[[#This Row],[Количество]]*Таблица1[[#This Row],[Цена]]</f>
        <v>2600</v>
      </c>
      <c r="H79" s="32"/>
      <c r="I79" s="32"/>
      <c r="J79" s="32">
        <f>Таблица1[[#This Row],[Цена]]*Таблица1[[#This Row],[Количество к возврату]]</f>
        <v>0</v>
      </c>
      <c r="K79" s="9">
        <f>Таблица1[[#This Row],[Стоимость]]-Таблица1[[#This Row],[Стоимость возврата]]</f>
        <v>2600</v>
      </c>
      <c r="N79" t="b">
        <f>AND(WEEKDAY($A79)=N$1, MONTH($A79) &gt;= Результативность!$M$1,MONTH($A79)&lt;=Результативность!$O$1, YEAR($A79) = Результативность!$M$2)</f>
        <v>0</v>
      </c>
      <c r="O79" t="b">
        <f>AND(WEEKDAY($A79)=O$1, MONTH($A79) &gt;= Результативность!$M$1,MONTH($A79)&lt;=Результативность!$O$1, YEAR($A79) = Результативность!$M$2)</f>
        <v>0</v>
      </c>
      <c r="P79" t="b">
        <f>AND(WEEKDAY($A79)=P$1, MONTH($A79) &gt;= Результативность!$M$1,MONTH($A79)&lt;=Результативность!$O$1, YEAR($A79) = Результативность!$M$2)</f>
        <v>1</v>
      </c>
      <c r="Q79" t="b">
        <f>AND(WEEKDAY($A79)=Q$1, MONTH($A79) &gt;= Результативность!$M$1,MONTH($A79)&lt;=Результативность!$O$1, YEAR($A79) = Результативность!$M$2)</f>
        <v>0</v>
      </c>
      <c r="R79" t="b">
        <f>AND(WEEKDAY($A79)=R$1, MONTH($A79) &gt;= Результативность!$M$1,MONTH($A79)&lt;=Результативность!$O$1, YEAR($A79) = Результативность!$M$2)</f>
        <v>0</v>
      </c>
      <c r="S79" t="b">
        <f>AND(WEEKDAY($A79)=S$1, MONTH($A79) &gt;= Результативность!$M$1,MONTH($A79)&lt;=Результативность!$O$1, YEAR($A79) = Результативность!$M$2)</f>
        <v>0</v>
      </c>
      <c r="T79" t="b">
        <f>AND(WEEKDAY($A79)=T$1, MONTH($A79) &gt;= Результативность!$M$1,MONTH($A79)&lt;=Результативность!$O$1, YEAR($A79) = Результативность!$M$2)</f>
        <v>0</v>
      </c>
      <c r="W79">
        <f>IF(AND(YEAR($A79)=Наибольшее!$H$2, MONTH($A79) = Наибольшее!$H$1, $B79 = W$1),($E79-$I79)*$F79,0)</f>
        <v>0</v>
      </c>
      <c r="X79">
        <f>IF(AND(YEAR($A79)=Наибольшее!$H$2, MONTH($A79) = Наибольшее!$H$1, $B79 = X$1),($E79-$I79)*$F79,0)</f>
        <v>0</v>
      </c>
      <c r="Y79">
        <f>IF(AND(YEAR($A79)=Наибольшее!$H$2, MONTH($A79) = Наибольшее!$H$1, $B79 = Y$1),($E79-$I79)*$F79,0)</f>
        <v>0</v>
      </c>
      <c r="Z79">
        <f>IF(AND(YEAR($A79)=Наибольшее!$H$2, MONTH($A79) = Наибольшее!$H$1, $B79 = Z$1),($E79-$I79)*$F79,0)</f>
        <v>0</v>
      </c>
      <c r="AA79">
        <f>IF(AND(YEAR($A79)=Наибольшее!$H$2, MONTH($A79) = Наибольшее!$H$1, $B79 = AA$1),($E79-$I79)*$F79,0)</f>
        <v>0</v>
      </c>
    </row>
    <row r="80" spans="1:27" x14ac:dyDescent="0.25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Товара]],Товары_цена[],3,0)</f>
        <v>65</v>
      </c>
      <c r="G80" s="33">
        <f>Таблица1[[#This Row],[Количество]]*Таблица1[[#This Row],[Цена]]</f>
        <v>2600</v>
      </c>
      <c r="H80" s="32"/>
      <c r="I80" s="32"/>
      <c r="J80" s="32">
        <f>Таблица1[[#This Row],[Цена]]*Таблица1[[#This Row],[Количество к возврату]]</f>
        <v>0</v>
      </c>
      <c r="K80" s="9">
        <f>Таблица1[[#This Row],[Стоимость]]-Таблица1[[#This Row],[Стоимость возврата]]</f>
        <v>2600</v>
      </c>
      <c r="N80" t="b">
        <f>AND(WEEKDAY($A80)=N$1, MONTH($A80) &gt;= Результативность!$M$1,MONTH($A80)&lt;=Результативность!$O$1, YEAR($A80) = Результативность!$M$2)</f>
        <v>0</v>
      </c>
      <c r="O80" t="b">
        <f>AND(WEEKDAY($A80)=O$1, MONTH($A80) &gt;= Результативность!$M$1,MONTH($A80)&lt;=Результативность!$O$1, YEAR($A80) = Результативность!$M$2)</f>
        <v>0</v>
      </c>
      <c r="P80" t="b">
        <f>AND(WEEKDAY($A80)=P$1, MONTH($A80) &gt;= Результативность!$M$1,MONTH($A80)&lt;=Результативность!$O$1, YEAR($A80) = Результативность!$M$2)</f>
        <v>1</v>
      </c>
      <c r="Q80" t="b">
        <f>AND(WEEKDAY($A80)=Q$1, MONTH($A80) &gt;= Результативность!$M$1,MONTH($A80)&lt;=Результативность!$O$1, YEAR($A80) = Результативность!$M$2)</f>
        <v>0</v>
      </c>
      <c r="R80" t="b">
        <f>AND(WEEKDAY($A80)=R$1, MONTH($A80) &gt;= Результативность!$M$1,MONTH($A80)&lt;=Результативность!$O$1, YEAR($A80) = Результативность!$M$2)</f>
        <v>0</v>
      </c>
      <c r="S80" t="b">
        <f>AND(WEEKDAY($A80)=S$1, MONTH($A80) &gt;= Результативность!$M$1,MONTH($A80)&lt;=Результативность!$O$1, YEAR($A80) = Результативность!$M$2)</f>
        <v>0</v>
      </c>
      <c r="T80" t="b">
        <f>AND(WEEKDAY($A80)=T$1, MONTH($A80) &gt;= Результативность!$M$1,MONTH($A80)&lt;=Результативность!$O$1, YEAR($A80) = Результативность!$M$2)</f>
        <v>0</v>
      </c>
      <c r="W80">
        <f>IF(AND(YEAR($A80)=Наибольшее!$H$2, MONTH($A80) = Наибольшее!$H$1, $B80 = W$1),($E80-$I80)*$F80,0)</f>
        <v>0</v>
      </c>
      <c r="X80">
        <f>IF(AND(YEAR($A80)=Наибольшее!$H$2, MONTH($A80) = Наибольшее!$H$1, $B80 = X$1),($E80-$I80)*$F80,0)</f>
        <v>0</v>
      </c>
      <c r="Y80">
        <f>IF(AND(YEAR($A80)=Наибольшее!$H$2, MONTH($A80) = Наибольшее!$H$1, $B80 = Y$1),($E80-$I80)*$F80,0)</f>
        <v>0</v>
      </c>
      <c r="Z80">
        <f>IF(AND(YEAR($A80)=Наибольшее!$H$2, MONTH($A80) = Наибольшее!$H$1, $B80 = Z$1),($E80-$I80)*$F80,0)</f>
        <v>0</v>
      </c>
      <c r="AA80">
        <f>IF(AND(YEAR($A80)=Наибольшее!$H$2, MONTH($A80) = Наибольшее!$H$1, $B80 = AA$1),($E80-$I80)*$F80,0)</f>
        <v>0</v>
      </c>
    </row>
    <row r="81" spans="1:27" x14ac:dyDescent="0.25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Товара]],Товары_цена[],3,0)</f>
        <v>87</v>
      </c>
      <c r="G81" s="33">
        <f>Таблица1[[#This Row],[Количество]]*Таблица1[[#This Row],[Цена]]</f>
        <v>6090</v>
      </c>
      <c r="H81" s="31">
        <v>42948</v>
      </c>
      <c r="I81" s="32">
        <v>10</v>
      </c>
      <c r="J81" s="32">
        <f>Таблица1[[#This Row],[Цена]]*Таблица1[[#This Row],[Количество к возврату]]</f>
        <v>870</v>
      </c>
      <c r="K81" s="9">
        <f>Таблица1[[#This Row],[Стоимость]]-Таблица1[[#This Row],[Стоимость возврата]]</f>
        <v>5220</v>
      </c>
      <c r="N81" t="b">
        <f>AND(WEEKDAY($A81)=N$1, MONTH($A81) &gt;= Результативность!$M$1,MONTH($A81)&lt;=Результативность!$O$1, YEAR($A81) = Результативность!$M$2)</f>
        <v>0</v>
      </c>
      <c r="O81" t="b">
        <f>AND(WEEKDAY($A81)=O$1, MONTH($A81) &gt;= Результативность!$M$1,MONTH($A81)&lt;=Результативность!$O$1, YEAR($A81) = Результативность!$M$2)</f>
        <v>0</v>
      </c>
      <c r="P81" t="b">
        <f>AND(WEEKDAY($A81)=P$1, MONTH($A81) &gt;= Результативность!$M$1,MONTH($A81)&lt;=Результативность!$O$1, YEAR($A81) = Результативность!$M$2)</f>
        <v>0</v>
      </c>
      <c r="Q81" t="b">
        <f>AND(WEEKDAY($A81)=Q$1, MONTH($A81) &gt;= Результативность!$M$1,MONTH($A81)&lt;=Результативность!$O$1, YEAR($A81) = Результативность!$M$2)</f>
        <v>1</v>
      </c>
      <c r="R81" t="b">
        <f>AND(WEEKDAY($A81)=R$1, MONTH($A81) &gt;= Результативность!$M$1,MONTH($A81)&lt;=Результативность!$O$1, YEAR($A81) = Результативность!$M$2)</f>
        <v>0</v>
      </c>
      <c r="S81" t="b">
        <f>AND(WEEKDAY($A81)=S$1, MONTH($A81) &gt;= Результативность!$M$1,MONTH($A81)&lt;=Результативность!$O$1, YEAR($A81) = Результативность!$M$2)</f>
        <v>0</v>
      </c>
      <c r="T81" t="b">
        <f>AND(WEEKDAY($A81)=T$1, MONTH($A81) &gt;= Результативность!$M$1,MONTH($A81)&lt;=Результативность!$O$1, YEAR($A81) = Результативность!$M$2)</f>
        <v>0</v>
      </c>
      <c r="W81">
        <f>IF(AND(YEAR($A81)=Наибольшее!$H$2, MONTH($A81) = Наибольшее!$H$1, $B81 = W$1),($E81-$I81)*$F81,0)</f>
        <v>0</v>
      </c>
      <c r="X81">
        <f>IF(AND(YEAR($A81)=Наибольшее!$H$2, MONTH($A81) = Наибольшее!$H$1, $B81 = X$1),($E81-$I81)*$F81,0)</f>
        <v>0</v>
      </c>
      <c r="Y81">
        <f>IF(AND(YEAR($A81)=Наибольшее!$H$2, MONTH($A81) = Наибольшее!$H$1, $B81 = Y$1),($E81-$I81)*$F81,0)</f>
        <v>0</v>
      </c>
      <c r="Z81">
        <f>IF(AND(YEAR($A81)=Наибольшее!$H$2, MONTH($A81) = Наибольшее!$H$1, $B81 = Z$1),($E81-$I81)*$F81,0)</f>
        <v>0</v>
      </c>
      <c r="AA81">
        <f>IF(AND(YEAR($A81)=Наибольшее!$H$2, MONTH($A81) = Наибольшее!$H$1, $B81 = AA$1),($E81-$I81)*$F81,0)</f>
        <v>0</v>
      </c>
    </row>
    <row r="82" spans="1:27" x14ac:dyDescent="0.25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Товара]],Товары_цена[],3,0)</f>
        <v>87</v>
      </c>
      <c r="G82" s="33">
        <f>Таблица1[[#This Row],[Количество]]*Таблица1[[#This Row],[Цена]]</f>
        <v>6090</v>
      </c>
      <c r="H82" s="32"/>
      <c r="I82" s="32"/>
      <c r="J82" s="32">
        <f>Таблица1[[#This Row],[Цена]]*Таблица1[[#This Row],[Количество к возврату]]</f>
        <v>0</v>
      </c>
      <c r="K82" s="9">
        <f>Таблица1[[#This Row],[Стоимость]]-Таблица1[[#This Row],[Стоимость возврата]]</f>
        <v>6090</v>
      </c>
      <c r="N82" t="b">
        <f>AND(WEEKDAY($A82)=N$1, MONTH($A82) &gt;= Результативность!$M$1,MONTH($A82)&lt;=Результативность!$O$1, YEAR($A82) = Результативность!$M$2)</f>
        <v>0</v>
      </c>
      <c r="O82" t="b">
        <f>AND(WEEKDAY($A82)=O$1, MONTH($A82) &gt;= Результативность!$M$1,MONTH($A82)&lt;=Результативность!$O$1, YEAR($A82) = Результативность!$M$2)</f>
        <v>0</v>
      </c>
      <c r="P82" t="b">
        <f>AND(WEEKDAY($A82)=P$1, MONTH($A82) &gt;= Результативность!$M$1,MONTH($A82)&lt;=Результативность!$O$1, YEAR($A82) = Результативность!$M$2)</f>
        <v>0</v>
      </c>
      <c r="Q82" t="b">
        <f>AND(WEEKDAY($A82)=Q$1, MONTH($A82) &gt;= Результативность!$M$1,MONTH($A82)&lt;=Результативность!$O$1, YEAR($A82) = Результативность!$M$2)</f>
        <v>1</v>
      </c>
      <c r="R82" t="b">
        <f>AND(WEEKDAY($A82)=R$1, MONTH($A82) &gt;= Результативность!$M$1,MONTH($A82)&lt;=Результативность!$O$1, YEAR($A82) = Результативность!$M$2)</f>
        <v>0</v>
      </c>
      <c r="S82" t="b">
        <f>AND(WEEKDAY($A82)=S$1, MONTH($A82) &gt;= Результативность!$M$1,MONTH($A82)&lt;=Результативность!$O$1, YEAR($A82) = Результативность!$M$2)</f>
        <v>0</v>
      </c>
      <c r="T82" t="b">
        <f>AND(WEEKDAY($A82)=T$1, MONTH($A82) &gt;= Результативность!$M$1,MONTH($A82)&lt;=Результативность!$O$1, YEAR($A82) = Результативность!$M$2)</f>
        <v>0</v>
      </c>
      <c r="W82">
        <f>IF(AND(YEAR($A82)=Наибольшее!$H$2, MONTH($A82) = Наибольшее!$H$1, $B82 = W$1),($E82-$I82)*$F82,0)</f>
        <v>0</v>
      </c>
      <c r="X82">
        <f>IF(AND(YEAR($A82)=Наибольшее!$H$2, MONTH($A82) = Наибольшее!$H$1, $B82 = X$1),($E82-$I82)*$F82,0)</f>
        <v>0</v>
      </c>
      <c r="Y82">
        <f>IF(AND(YEAR($A82)=Наибольшее!$H$2, MONTH($A82) = Наибольшее!$H$1, $B82 = Y$1),($E82-$I82)*$F82,0)</f>
        <v>0</v>
      </c>
      <c r="Z82">
        <f>IF(AND(YEAR($A82)=Наибольшее!$H$2, MONTH($A82) = Наибольшее!$H$1, $B82 = Z$1),($E82-$I82)*$F82,0)</f>
        <v>0</v>
      </c>
      <c r="AA82">
        <f>IF(AND(YEAR($A82)=Наибольшее!$H$2, MONTH($A82) = Наибольшее!$H$1, $B82 = AA$1),($E82-$I82)*$F82,0)</f>
        <v>0</v>
      </c>
    </row>
    <row r="83" spans="1:27" x14ac:dyDescent="0.25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Товара]],Товары_цена[],3,0)</f>
        <v>110</v>
      </c>
      <c r="G83" s="33">
        <f>Таблица1[[#This Row],[Количество]]*Таблица1[[#This Row],[Цена]]</f>
        <v>18700</v>
      </c>
      <c r="H83" s="31">
        <v>41850</v>
      </c>
      <c r="I83" s="32">
        <v>40</v>
      </c>
      <c r="J83" s="32">
        <f>Таблица1[[#This Row],[Цена]]*Таблица1[[#This Row],[Количество к возврату]]</f>
        <v>4400</v>
      </c>
      <c r="K83" s="9">
        <f>Таблица1[[#This Row],[Стоимость]]-Таблица1[[#This Row],[Стоимость возврата]]</f>
        <v>14300</v>
      </c>
      <c r="N83" t="b">
        <f>AND(WEEKDAY($A83)=N$1, MONTH($A83) &gt;= Результативность!$M$1,MONTH($A83)&lt;=Результативность!$O$1, YEAR($A83) = Результативность!$M$2)</f>
        <v>0</v>
      </c>
      <c r="O83" t="b">
        <f>AND(WEEKDAY($A83)=O$1, MONTH($A83) &gt;= Результативность!$M$1,MONTH($A83)&lt;=Результативность!$O$1, YEAR($A83) = Результативность!$M$2)</f>
        <v>0</v>
      </c>
      <c r="P83" t="b">
        <f>AND(WEEKDAY($A83)=P$1, MONTH($A83) &gt;= Результативность!$M$1,MONTH($A83)&lt;=Результативность!$O$1, YEAR($A83) = Результативность!$M$2)</f>
        <v>0</v>
      </c>
      <c r="Q83" t="b">
        <f>AND(WEEKDAY($A83)=Q$1, MONTH($A83) &gt;= Результативность!$M$1,MONTH($A83)&lt;=Результативность!$O$1, YEAR($A83) = Результативность!$M$2)</f>
        <v>0</v>
      </c>
      <c r="R83" t="b">
        <f>AND(WEEKDAY($A83)=R$1, MONTH($A83) &gt;= Результативность!$M$1,MONTH($A83)&lt;=Результативность!$O$1, YEAR($A83) = Результативность!$M$2)</f>
        <v>1</v>
      </c>
      <c r="S83" t="b">
        <f>AND(WEEKDAY($A83)=S$1, MONTH($A83) &gt;= Результативность!$M$1,MONTH($A83)&lt;=Результативность!$O$1, YEAR($A83) = Результативность!$M$2)</f>
        <v>0</v>
      </c>
      <c r="T83" t="b">
        <f>AND(WEEKDAY($A83)=T$1, MONTH($A83) &gt;= Результативность!$M$1,MONTH($A83)&lt;=Результативность!$O$1, YEAR($A83) = Результативность!$M$2)</f>
        <v>0</v>
      </c>
      <c r="W83">
        <f>IF(AND(YEAR($A83)=Наибольшее!$H$2, MONTH($A83) = Наибольшее!$H$1, $B83 = W$1),($E83-$I83)*$F83,0)</f>
        <v>0</v>
      </c>
      <c r="X83">
        <f>IF(AND(YEAR($A83)=Наибольшее!$H$2, MONTH($A83) = Наибольшее!$H$1, $B83 = X$1),($E83-$I83)*$F83,0)</f>
        <v>0</v>
      </c>
      <c r="Y83">
        <f>IF(AND(YEAR($A83)=Наибольшее!$H$2, MONTH($A83) = Наибольшее!$H$1, $B83 = Y$1),($E83-$I83)*$F83,0)</f>
        <v>0</v>
      </c>
      <c r="Z83">
        <f>IF(AND(YEAR($A83)=Наибольшее!$H$2, MONTH($A83) = Наибольшее!$H$1, $B83 = Z$1),($E83-$I83)*$F83,0)</f>
        <v>0</v>
      </c>
      <c r="AA83">
        <f>IF(AND(YEAR($A83)=Наибольшее!$H$2, MONTH($A83) = Наибольшее!$H$1, $B83 = AA$1),($E83-$I83)*$F83,0)</f>
        <v>0</v>
      </c>
    </row>
    <row r="84" spans="1:27" x14ac:dyDescent="0.25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Товара]],Товары_цена[],3,0)</f>
        <v>110</v>
      </c>
      <c r="G84" s="33">
        <f>Таблица1[[#This Row],[Количество]]*Таблица1[[#This Row],[Цена]]</f>
        <v>18700</v>
      </c>
      <c r="H84" s="32"/>
      <c r="I84" s="32"/>
      <c r="J84" s="32">
        <f>Таблица1[[#This Row],[Цена]]*Таблица1[[#This Row],[Количество к возврату]]</f>
        <v>0</v>
      </c>
      <c r="K84" s="9">
        <f>Таблица1[[#This Row],[Стоимость]]-Таблица1[[#This Row],[Стоимость возврата]]</f>
        <v>18700</v>
      </c>
      <c r="N84" t="b">
        <f>AND(WEEKDAY($A84)=N$1, MONTH($A84) &gt;= Результативность!$M$1,MONTH($A84)&lt;=Результативность!$O$1, YEAR($A84) = Результативность!$M$2)</f>
        <v>0</v>
      </c>
      <c r="O84" t="b">
        <f>AND(WEEKDAY($A84)=O$1, MONTH($A84) &gt;= Результативность!$M$1,MONTH($A84)&lt;=Результативность!$O$1, YEAR($A84) = Результативность!$M$2)</f>
        <v>0</v>
      </c>
      <c r="P84" t="b">
        <f>AND(WEEKDAY($A84)=P$1, MONTH($A84) &gt;= Результативность!$M$1,MONTH($A84)&lt;=Результативность!$O$1, YEAR($A84) = Результативность!$M$2)</f>
        <v>0</v>
      </c>
      <c r="Q84" t="b">
        <f>AND(WEEKDAY($A84)=Q$1, MONTH($A84) &gt;= Результативность!$M$1,MONTH($A84)&lt;=Результативность!$O$1, YEAR($A84) = Результативность!$M$2)</f>
        <v>0</v>
      </c>
      <c r="R84" t="b">
        <f>AND(WEEKDAY($A84)=R$1, MONTH($A84) &gt;= Результативность!$M$1,MONTH($A84)&lt;=Результативность!$O$1, YEAR($A84) = Результативность!$M$2)</f>
        <v>1</v>
      </c>
      <c r="S84" t="b">
        <f>AND(WEEKDAY($A84)=S$1, MONTH($A84) &gt;= Результативность!$M$1,MONTH($A84)&lt;=Результативность!$O$1, YEAR($A84) = Результативность!$M$2)</f>
        <v>0</v>
      </c>
      <c r="T84" t="b">
        <f>AND(WEEKDAY($A84)=T$1, MONTH($A84) &gt;= Результативность!$M$1,MONTH($A84)&lt;=Результативность!$O$1, YEAR($A84) = Результативность!$M$2)</f>
        <v>0</v>
      </c>
      <c r="W84">
        <f>IF(AND(YEAR($A84)=Наибольшее!$H$2, MONTH($A84) = Наибольшее!$H$1, $B84 = W$1),($E84-$I84)*$F84,0)</f>
        <v>0</v>
      </c>
      <c r="X84">
        <f>IF(AND(YEAR($A84)=Наибольшее!$H$2, MONTH($A84) = Наибольшее!$H$1, $B84 = X$1),($E84-$I84)*$F84,0)</f>
        <v>0</v>
      </c>
      <c r="Y84">
        <f>IF(AND(YEAR($A84)=Наибольшее!$H$2, MONTH($A84) = Наибольшее!$H$1, $B84 = Y$1),($E84-$I84)*$F84,0)</f>
        <v>0</v>
      </c>
      <c r="Z84">
        <f>IF(AND(YEAR($A84)=Наибольшее!$H$2, MONTH($A84) = Наибольшее!$H$1, $B84 = Z$1),($E84-$I84)*$F84,0)</f>
        <v>0</v>
      </c>
      <c r="AA84">
        <f>IF(AND(YEAR($A84)=Наибольшее!$H$2, MONTH($A84) = Наибольшее!$H$1, $B84 = AA$1),($E84-$I84)*$F84,0)</f>
        <v>0</v>
      </c>
    </row>
    <row r="85" spans="1:27" x14ac:dyDescent="0.25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Товара]],Товары_цена[],3,0)</f>
        <v>136</v>
      </c>
      <c r="G85" s="33">
        <f>Таблица1[[#This Row],[Количество]]*Таблица1[[#This Row],[Цена]]</f>
        <v>6664</v>
      </c>
      <c r="H85" s="32"/>
      <c r="I85" s="32"/>
      <c r="J85" s="32">
        <f>Таблица1[[#This Row],[Цена]]*Таблица1[[#This Row],[Количество к возврату]]</f>
        <v>0</v>
      </c>
      <c r="K85" s="9">
        <f>Таблица1[[#This Row],[Стоимость]]-Таблица1[[#This Row],[Стоимость возврата]]</f>
        <v>6664</v>
      </c>
      <c r="N85" t="b">
        <f>AND(WEEKDAY($A85)=N$1, MONTH($A85) &gt;= Результативность!$M$1,MONTH($A85)&lt;=Результативность!$O$1, YEAR($A85) = Результативность!$M$2)</f>
        <v>0</v>
      </c>
      <c r="O85" t="b">
        <f>AND(WEEKDAY($A85)=O$1, MONTH($A85) &gt;= Результативность!$M$1,MONTH($A85)&lt;=Результативность!$O$1, YEAR($A85) = Результативность!$M$2)</f>
        <v>0</v>
      </c>
      <c r="P85" t="b">
        <f>AND(WEEKDAY($A85)=P$1, MONTH($A85) &gt;= Результативность!$M$1,MONTH($A85)&lt;=Результативность!$O$1, YEAR($A85) = Результативность!$M$2)</f>
        <v>0</v>
      </c>
      <c r="Q85" t="b">
        <f>AND(WEEKDAY($A85)=Q$1, MONTH($A85) &gt;= Результативность!$M$1,MONTH($A85)&lt;=Результативность!$O$1, YEAR($A85) = Результативность!$M$2)</f>
        <v>0</v>
      </c>
      <c r="R85" t="b">
        <f>AND(WEEKDAY($A85)=R$1, MONTH($A85) &gt;= Результативность!$M$1,MONTH($A85)&lt;=Результативность!$O$1, YEAR($A85) = Результативность!$M$2)</f>
        <v>0</v>
      </c>
      <c r="S85" t="b">
        <f>AND(WEEKDAY($A85)=S$1, MONTH($A85) &gt;= Результативность!$M$1,MONTH($A85)&lt;=Результативность!$O$1, YEAR($A85) = Результативность!$M$2)</f>
        <v>1</v>
      </c>
      <c r="T85" t="b">
        <f>AND(WEEKDAY($A85)=T$1, MONTH($A85) &gt;= Результативность!$M$1,MONTH($A85)&lt;=Результативность!$O$1, YEAR($A85) = Результативность!$M$2)</f>
        <v>0</v>
      </c>
      <c r="W85">
        <f>IF(AND(YEAR($A85)=Наибольшее!$H$2, MONTH($A85) = Наибольшее!$H$1, $B85 = W$1),($E85-$I85)*$F85,0)</f>
        <v>0</v>
      </c>
      <c r="X85">
        <f>IF(AND(YEAR($A85)=Наибольшее!$H$2, MONTH($A85) = Наибольшее!$H$1, $B85 = X$1),($E85-$I85)*$F85,0)</f>
        <v>0</v>
      </c>
      <c r="Y85">
        <f>IF(AND(YEAR($A85)=Наибольшее!$H$2, MONTH($A85) = Наибольшее!$H$1, $B85 = Y$1),($E85-$I85)*$F85,0)</f>
        <v>0</v>
      </c>
      <c r="Z85">
        <f>IF(AND(YEAR($A85)=Наибольшее!$H$2, MONTH($A85) = Наибольшее!$H$1, $B85 = Z$1),($E85-$I85)*$F85,0)</f>
        <v>0</v>
      </c>
      <c r="AA85">
        <f>IF(AND(YEAR($A85)=Наибольшее!$H$2, MONTH($A85) = Наибольшее!$H$1, $B85 = AA$1),($E85-$I85)*$F85,0)</f>
        <v>0</v>
      </c>
    </row>
    <row r="86" spans="1:27" x14ac:dyDescent="0.25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Товара]],Товары_цена[],3,0)</f>
        <v>25</v>
      </c>
      <c r="G86" s="33">
        <f>Таблица1[[#This Row],[Количество]]*Таблица1[[#This Row],[Цена]]</f>
        <v>3000</v>
      </c>
      <c r="H86" s="32"/>
      <c r="I86" s="32"/>
      <c r="J86" s="32">
        <f>Таблица1[[#This Row],[Цена]]*Таблица1[[#This Row],[Количество к возврату]]</f>
        <v>0</v>
      </c>
      <c r="K86" s="9">
        <f>Таблица1[[#This Row],[Стоимость]]-Таблица1[[#This Row],[Стоимость возврата]]</f>
        <v>3000</v>
      </c>
      <c r="N86" t="b">
        <f>AND(WEEKDAY($A86)=N$1, MONTH($A86) &gt;= Результативность!$M$1,MONTH($A86)&lt;=Результативность!$O$1, YEAR($A86) = Результативность!$M$2)</f>
        <v>0</v>
      </c>
      <c r="O86" t="b">
        <f>AND(WEEKDAY($A86)=O$1, MONTH($A86) &gt;= Результативность!$M$1,MONTH($A86)&lt;=Результативность!$O$1, YEAR($A86) = Результативность!$M$2)</f>
        <v>0</v>
      </c>
      <c r="P86" t="b">
        <f>AND(WEEKDAY($A86)=P$1, MONTH($A86) &gt;= Результативность!$M$1,MONTH($A86)&lt;=Результативность!$O$1, YEAR($A86) = Результативность!$M$2)</f>
        <v>0</v>
      </c>
      <c r="Q86" t="b">
        <f>AND(WEEKDAY($A86)=Q$1, MONTH($A86) &gt;= Результативность!$M$1,MONTH($A86)&lt;=Результативность!$O$1, YEAR($A86) = Результативность!$M$2)</f>
        <v>0</v>
      </c>
      <c r="R86" t="b">
        <f>AND(WEEKDAY($A86)=R$1, MONTH($A86) &gt;= Результативность!$M$1,MONTH($A86)&lt;=Результативность!$O$1, YEAR($A86) = Результативность!$M$2)</f>
        <v>0</v>
      </c>
      <c r="S86" t="b">
        <f>AND(WEEKDAY($A86)=S$1, MONTH($A86) &gt;= Результативность!$M$1,MONTH($A86)&lt;=Результативность!$O$1, YEAR($A86) = Результативность!$M$2)</f>
        <v>0</v>
      </c>
      <c r="T86" t="b">
        <f>AND(WEEKDAY($A86)=T$1, MONTH($A86) &gt;= Результативность!$M$1,MONTH($A86)&lt;=Результативность!$O$1, YEAR($A86) = Результативность!$M$2)</f>
        <v>1</v>
      </c>
      <c r="W86">
        <f>IF(AND(YEAR($A86)=Наибольшее!$H$2, MONTH($A86) = Наибольшее!$H$1, $B86 = W$1),($E86-$I86)*$F86,0)</f>
        <v>0</v>
      </c>
      <c r="X86">
        <f>IF(AND(YEAR($A86)=Наибольшее!$H$2, MONTH($A86) = Наибольшее!$H$1, $B86 = X$1),($E86-$I86)*$F86,0)</f>
        <v>0</v>
      </c>
      <c r="Y86">
        <f>IF(AND(YEAR($A86)=Наибольшее!$H$2, MONTH($A86) = Наибольшее!$H$1, $B86 = Y$1),($E86-$I86)*$F86,0)</f>
        <v>0</v>
      </c>
      <c r="Z86">
        <f>IF(AND(YEAR($A86)=Наибольшее!$H$2, MONTH($A86) = Наибольшее!$H$1, $B86 = Z$1),($E86-$I86)*$F86,0)</f>
        <v>0</v>
      </c>
      <c r="AA86">
        <f>IF(AND(YEAR($A86)=Наибольшее!$H$2, MONTH($A86) = Наибольшее!$H$1, $B86 = AA$1),($E86-$I86)*$F86,0)</f>
        <v>0</v>
      </c>
    </row>
    <row r="87" spans="1:27" x14ac:dyDescent="0.25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Товара]],Товары_цена[],3,0)</f>
        <v>32</v>
      </c>
      <c r="G87" s="33">
        <f>Таблица1[[#This Row],[Количество]]*Таблица1[[#This Row],[Цена]]</f>
        <v>3200</v>
      </c>
      <c r="H87" s="32"/>
      <c r="I87" s="32"/>
      <c r="J87" s="32">
        <f>Таблица1[[#This Row],[Цена]]*Таблица1[[#This Row],[Количество к возврату]]</f>
        <v>0</v>
      </c>
      <c r="K87" s="9">
        <f>Таблица1[[#This Row],[Стоимость]]-Таблица1[[#This Row],[Стоимость возврата]]</f>
        <v>3200</v>
      </c>
      <c r="N87" t="b">
        <f>AND(WEEKDAY($A87)=N$1, MONTH($A87) &gt;= Результативность!$M$1,MONTH($A87)&lt;=Результативность!$O$1, YEAR($A87) = Результативность!$M$2)</f>
        <v>0</v>
      </c>
      <c r="O87" t="b">
        <f>AND(WEEKDAY($A87)=O$1, MONTH($A87) &gt;= Результативность!$M$1,MONTH($A87)&lt;=Результативность!$O$1, YEAR($A87) = Результативность!$M$2)</f>
        <v>0</v>
      </c>
      <c r="P87" t="b">
        <f>AND(WEEKDAY($A87)=P$1, MONTH($A87) &gt;= Результативность!$M$1,MONTH($A87)&lt;=Результативность!$O$1, YEAR($A87) = Результативность!$M$2)</f>
        <v>0</v>
      </c>
      <c r="Q87" t="b">
        <f>AND(WEEKDAY($A87)=Q$1, MONTH($A87) &gt;= Результативность!$M$1,MONTH($A87)&lt;=Результативность!$O$1, YEAR($A87) = Результативность!$M$2)</f>
        <v>1</v>
      </c>
      <c r="R87" t="b">
        <f>AND(WEEKDAY($A87)=R$1, MONTH($A87) &gt;= Результативность!$M$1,MONTH($A87)&lt;=Результативность!$O$1, YEAR($A87) = Результативность!$M$2)</f>
        <v>0</v>
      </c>
      <c r="S87" t="b">
        <f>AND(WEEKDAY($A87)=S$1, MONTH($A87) &gt;= Результативность!$M$1,MONTH($A87)&lt;=Результативность!$O$1, YEAR($A87) = Результативность!$M$2)</f>
        <v>0</v>
      </c>
      <c r="T87" t="b">
        <f>AND(WEEKDAY($A87)=T$1, MONTH($A87) &gt;= Результативность!$M$1,MONTH($A87)&lt;=Результативность!$O$1, YEAR($A87) = Результативность!$M$2)</f>
        <v>0</v>
      </c>
      <c r="W87">
        <f>IF(AND(YEAR($A87)=Наибольшее!$H$2, MONTH($A87) = Наибольшее!$H$1, $B87 = W$1),($E87-$I87)*$F87,0)</f>
        <v>0</v>
      </c>
      <c r="X87">
        <f>IF(AND(YEAR($A87)=Наибольшее!$H$2, MONTH($A87) = Наибольшее!$H$1, $B87 = X$1),($E87-$I87)*$F87,0)</f>
        <v>0</v>
      </c>
      <c r="Y87">
        <f>IF(AND(YEAR($A87)=Наибольшее!$H$2, MONTH($A87) = Наибольшее!$H$1, $B87 = Y$1),($E87-$I87)*$F87,0)</f>
        <v>0</v>
      </c>
      <c r="Z87">
        <f>IF(AND(YEAR($A87)=Наибольшее!$H$2, MONTH($A87) = Наибольшее!$H$1, $B87 = Z$1),($E87-$I87)*$F87,0)</f>
        <v>0</v>
      </c>
      <c r="AA87">
        <f>IF(AND(YEAR($A87)=Наибольшее!$H$2, MONTH($A87) = Наибольшее!$H$1, $B87 = AA$1),($E87-$I87)*$F87,0)</f>
        <v>0</v>
      </c>
    </row>
    <row r="88" spans="1:27" x14ac:dyDescent="0.25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Товара]],Товары_цена[],3,0)</f>
        <v>45</v>
      </c>
      <c r="G88" s="33">
        <f>Таблица1[[#This Row],[Количество]]*Таблица1[[#This Row],[Цена]]</f>
        <v>2250</v>
      </c>
      <c r="H88" s="31">
        <v>42959</v>
      </c>
      <c r="I88" s="32">
        <v>10</v>
      </c>
      <c r="J88" s="32">
        <f>Таблица1[[#This Row],[Цена]]*Таблица1[[#This Row],[Количество к возврату]]</f>
        <v>450</v>
      </c>
      <c r="K88" s="9">
        <f>Таблица1[[#This Row],[Стоимость]]-Таблица1[[#This Row],[Стоимость возврата]]</f>
        <v>1800</v>
      </c>
      <c r="N88" t="b">
        <f>AND(WEEKDAY($A88)=N$1, MONTH($A88) &gt;= Результативность!$M$1,MONTH($A88)&lt;=Результативность!$O$1, YEAR($A88) = Результативность!$M$2)</f>
        <v>0</v>
      </c>
      <c r="O88" t="b">
        <f>AND(WEEKDAY($A88)=O$1, MONTH($A88) &gt;= Результативность!$M$1,MONTH($A88)&lt;=Результативность!$O$1, YEAR($A88) = Результативность!$M$2)</f>
        <v>0</v>
      </c>
      <c r="P88" t="b">
        <f>AND(WEEKDAY($A88)=P$1, MONTH($A88) &gt;= Результативность!$M$1,MONTH($A88)&lt;=Результативность!$O$1, YEAR($A88) = Результативность!$M$2)</f>
        <v>0</v>
      </c>
      <c r="Q88" t="b">
        <f>AND(WEEKDAY($A88)=Q$1, MONTH($A88) &gt;= Результативность!$M$1,MONTH($A88)&lt;=Результативность!$O$1, YEAR($A88) = Результативность!$M$2)</f>
        <v>0</v>
      </c>
      <c r="R88" t="b">
        <f>AND(WEEKDAY($A88)=R$1, MONTH($A88) &gt;= Результативность!$M$1,MONTH($A88)&lt;=Результативность!$O$1, YEAR($A88) = Результативность!$M$2)</f>
        <v>1</v>
      </c>
      <c r="S88" t="b">
        <f>AND(WEEKDAY($A88)=S$1, MONTH($A88) &gt;= Результативность!$M$1,MONTH($A88)&lt;=Результативность!$O$1, YEAR($A88) = Результативность!$M$2)</f>
        <v>0</v>
      </c>
      <c r="T88" t="b">
        <f>AND(WEEKDAY($A88)=T$1, MONTH($A88) &gt;= Результативность!$M$1,MONTH($A88)&lt;=Результативность!$O$1, YEAR($A88) = Результативность!$M$2)</f>
        <v>0</v>
      </c>
      <c r="W88">
        <f>IF(AND(YEAR($A88)=Наибольшее!$H$2, MONTH($A88) = Наибольшее!$H$1, $B88 = W$1),($E88-$I88)*$F88,0)</f>
        <v>0</v>
      </c>
      <c r="X88">
        <f>IF(AND(YEAR($A88)=Наибольшее!$H$2, MONTH($A88) = Наибольшее!$H$1, $B88 = X$1),($E88-$I88)*$F88,0)</f>
        <v>0</v>
      </c>
      <c r="Y88">
        <f>IF(AND(YEAR($A88)=Наибольшее!$H$2, MONTH($A88) = Наибольшее!$H$1, $B88 = Y$1),($E88-$I88)*$F88,0)</f>
        <v>0</v>
      </c>
      <c r="Z88">
        <f>IF(AND(YEAR($A88)=Наибольшее!$H$2, MONTH($A88) = Наибольшее!$H$1, $B88 = Z$1),($E88-$I88)*$F88,0)</f>
        <v>0</v>
      </c>
      <c r="AA88">
        <f>IF(AND(YEAR($A88)=Наибольшее!$H$2, MONTH($A88) = Наибольшее!$H$1, $B88 = AA$1),($E88-$I88)*$F88,0)</f>
        <v>0</v>
      </c>
    </row>
    <row r="89" spans="1:27" x14ac:dyDescent="0.25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Товара]],Товары_цена[],3,0)</f>
        <v>54</v>
      </c>
      <c r="G89" s="33">
        <f>Таблица1[[#This Row],[Количество]]*Таблица1[[#This Row],[Цена]]</f>
        <v>5400</v>
      </c>
      <c r="H89" s="32"/>
      <c r="I89" s="32"/>
      <c r="J89" s="32">
        <f>Таблица1[[#This Row],[Цена]]*Таблица1[[#This Row],[Количество к возврату]]</f>
        <v>0</v>
      </c>
      <c r="K89" s="9">
        <f>Таблица1[[#This Row],[Стоимость]]-Таблица1[[#This Row],[Стоимость возврата]]</f>
        <v>5400</v>
      </c>
      <c r="N89" t="b">
        <f>AND(WEEKDAY($A89)=N$1, MONTH($A89) &gt;= Результативность!$M$1,MONTH($A89)&lt;=Результативность!$O$1, YEAR($A89) = Результативность!$M$2)</f>
        <v>0</v>
      </c>
      <c r="O89" t="b">
        <f>AND(WEEKDAY($A89)=O$1, MONTH($A89) &gt;= Результативность!$M$1,MONTH($A89)&lt;=Результативность!$O$1, YEAR($A89) = Результативность!$M$2)</f>
        <v>0</v>
      </c>
      <c r="P89" t="b">
        <f>AND(WEEKDAY($A89)=P$1, MONTH($A89) &gt;= Результативность!$M$1,MONTH($A89)&lt;=Результативность!$O$1, YEAR($A89) = Результативность!$M$2)</f>
        <v>0</v>
      </c>
      <c r="Q89" t="b">
        <f>AND(WEEKDAY($A89)=Q$1, MONTH($A89) &gt;= Результативность!$M$1,MONTH($A89)&lt;=Результативность!$O$1, YEAR($A89) = Результативность!$M$2)</f>
        <v>0</v>
      </c>
      <c r="R89" t="b">
        <f>AND(WEEKDAY($A89)=R$1, MONTH($A89) &gt;= Результативность!$M$1,MONTH($A89)&lt;=Результативность!$O$1, YEAR($A89) = Результативность!$M$2)</f>
        <v>0</v>
      </c>
      <c r="S89" t="b">
        <f>AND(WEEKDAY($A89)=S$1, MONTH($A89) &gt;= Результативность!$M$1,MONTH($A89)&lt;=Результативность!$O$1, YEAR($A89) = Результативность!$M$2)</f>
        <v>1</v>
      </c>
      <c r="T89" t="b">
        <f>AND(WEEKDAY($A89)=T$1, MONTH($A89) &gt;= Результативность!$M$1,MONTH($A89)&lt;=Результативность!$O$1, YEAR($A89) = Результативность!$M$2)</f>
        <v>0</v>
      </c>
      <c r="W89">
        <f>IF(AND(YEAR($A89)=Наибольшее!$H$2, MONTH($A89) = Наибольшее!$H$1, $B89 = W$1),($E89-$I89)*$F89,0)</f>
        <v>0</v>
      </c>
      <c r="X89">
        <f>IF(AND(YEAR($A89)=Наибольшее!$H$2, MONTH($A89) = Наибольшее!$H$1, $B89 = X$1),($E89-$I89)*$F89,0)</f>
        <v>0</v>
      </c>
      <c r="Y89">
        <f>IF(AND(YEAR($A89)=Наибольшее!$H$2, MONTH($A89) = Наибольшее!$H$1, $B89 = Y$1),($E89-$I89)*$F89,0)</f>
        <v>0</v>
      </c>
      <c r="Z89">
        <f>IF(AND(YEAR($A89)=Наибольшее!$H$2, MONTH($A89) = Наибольшее!$H$1, $B89 = Z$1),($E89-$I89)*$F89,0)</f>
        <v>0</v>
      </c>
      <c r="AA89">
        <f>IF(AND(YEAR($A89)=Наибольшее!$H$2, MONTH($A89) = Наибольшее!$H$1, $B89 = AA$1),($E89-$I89)*$F89,0)</f>
        <v>0</v>
      </c>
    </row>
    <row r="90" spans="1:27" x14ac:dyDescent="0.25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Товара]],Товары_цена[],3,0)</f>
        <v>65</v>
      </c>
      <c r="G90" s="33">
        <f>Таблица1[[#This Row],[Количество]]*Таблица1[[#This Row],[Цена]]</f>
        <v>11700</v>
      </c>
      <c r="H90" s="32"/>
      <c r="I90" s="32"/>
      <c r="J90" s="32">
        <f>Таблица1[[#This Row],[Цена]]*Таблица1[[#This Row],[Количество к возврату]]</f>
        <v>0</v>
      </c>
      <c r="K90" s="9">
        <f>Таблица1[[#This Row],[Стоимость]]-Таблица1[[#This Row],[Стоимость возврата]]</f>
        <v>11700</v>
      </c>
      <c r="N90" t="b">
        <f>AND(WEEKDAY($A90)=N$1, MONTH($A90) &gt;= Результативность!$M$1,MONTH($A90)&lt;=Результативность!$O$1, YEAR($A90) = Результативность!$M$2)</f>
        <v>0</v>
      </c>
      <c r="O90" t="b">
        <f>AND(WEEKDAY($A90)=O$1, MONTH($A90) &gt;= Результативность!$M$1,MONTH($A90)&lt;=Результативность!$O$1, YEAR($A90) = Результативность!$M$2)</f>
        <v>0</v>
      </c>
      <c r="P90" t="b">
        <f>AND(WEEKDAY($A90)=P$1, MONTH($A90) &gt;= Результативность!$M$1,MONTH($A90)&lt;=Результативность!$O$1, YEAR($A90) = Результативность!$M$2)</f>
        <v>0</v>
      </c>
      <c r="Q90" t="b">
        <f>AND(WEEKDAY($A90)=Q$1, MONTH($A90) &gt;= Результативность!$M$1,MONTH($A90)&lt;=Результативность!$O$1, YEAR($A90) = Результативность!$M$2)</f>
        <v>0</v>
      </c>
      <c r="R90" t="b">
        <f>AND(WEEKDAY($A90)=R$1, MONTH($A90) &gt;= Результативность!$M$1,MONTH($A90)&lt;=Результативность!$O$1, YEAR($A90) = Результативность!$M$2)</f>
        <v>0</v>
      </c>
      <c r="S90" t="b">
        <f>AND(WEEKDAY($A90)=S$1, MONTH($A90) &gt;= Результативность!$M$1,MONTH($A90)&lt;=Результативность!$O$1, YEAR($A90) = Результативность!$M$2)</f>
        <v>0</v>
      </c>
      <c r="T90" t="b">
        <f>AND(WEEKDAY($A90)=T$1, MONTH($A90) &gt;= Результативность!$M$1,MONTH($A90)&lt;=Результативность!$O$1, YEAR($A90) = Результативность!$M$2)</f>
        <v>1</v>
      </c>
      <c r="W90">
        <f>IF(AND(YEAR($A90)=Наибольшее!$H$2, MONTH($A90) = Наибольшее!$H$1, $B90 = W$1),($E90-$I90)*$F90,0)</f>
        <v>0</v>
      </c>
      <c r="X90">
        <f>IF(AND(YEAR($A90)=Наибольшее!$H$2, MONTH($A90) = Наибольшее!$H$1, $B90 = X$1),($E90-$I90)*$F90,0)</f>
        <v>0</v>
      </c>
      <c r="Y90">
        <f>IF(AND(YEAR($A90)=Наибольшее!$H$2, MONTH($A90) = Наибольшее!$H$1, $B90 = Y$1),($E90-$I90)*$F90,0)</f>
        <v>0</v>
      </c>
      <c r="Z90">
        <f>IF(AND(YEAR($A90)=Наибольшее!$H$2, MONTH($A90) = Наибольшее!$H$1, $B90 = Z$1),($E90-$I90)*$F90,0)</f>
        <v>0</v>
      </c>
      <c r="AA90">
        <f>IF(AND(YEAR($A90)=Наибольшее!$H$2, MONTH($A90) = Наибольшее!$H$1, $B90 = AA$1),($E90-$I90)*$F90,0)</f>
        <v>0</v>
      </c>
    </row>
    <row r="91" spans="1:27" x14ac:dyDescent="0.25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Товара]],Товары_цена[],3,0)</f>
        <v>87</v>
      </c>
      <c r="G91" s="33">
        <f>Таблица1[[#This Row],[Количество]]*Таблица1[[#This Row],[Цена]]</f>
        <v>14790</v>
      </c>
      <c r="H91" s="32"/>
      <c r="I91" s="32"/>
      <c r="J91" s="32">
        <f>Таблица1[[#This Row],[Цена]]*Таблица1[[#This Row],[Количество к возврату]]</f>
        <v>0</v>
      </c>
      <c r="K91" s="9">
        <f>Таблица1[[#This Row],[Стоимость]]-Таблица1[[#This Row],[Стоимость возврата]]</f>
        <v>14790</v>
      </c>
      <c r="N91" t="b">
        <f>AND(WEEKDAY($A91)=N$1, MONTH($A91) &gt;= Результативность!$M$1,MONTH($A91)&lt;=Результативность!$O$1, YEAR($A91) = Результативность!$M$2)</f>
        <v>1</v>
      </c>
      <c r="O91" t="b">
        <f>AND(WEEKDAY($A91)=O$1, MONTH($A91) &gt;= Результативность!$M$1,MONTH($A91)&lt;=Результативность!$O$1, YEAR($A91) = Результативность!$M$2)</f>
        <v>0</v>
      </c>
      <c r="P91" t="b">
        <f>AND(WEEKDAY($A91)=P$1, MONTH($A91) &gt;= Результативность!$M$1,MONTH($A91)&lt;=Результативность!$O$1, YEAR($A91) = Результативность!$M$2)</f>
        <v>0</v>
      </c>
      <c r="Q91" t="b">
        <f>AND(WEEKDAY($A91)=Q$1, MONTH($A91) &gt;= Результативность!$M$1,MONTH($A91)&lt;=Результативность!$O$1, YEAR($A91) = Результативность!$M$2)</f>
        <v>0</v>
      </c>
      <c r="R91" t="b">
        <f>AND(WEEKDAY($A91)=R$1, MONTH($A91) &gt;= Результативность!$M$1,MONTH($A91)&lt;=Результативность!$O$1, YEAR($A91) = Результативность!$M$2)</f>
        <v>0</v>
      </c>
      <c r="S91" t="b">
        <f>AND(WEEKDAY($A91)=S$1, MONTH($A91) &gt;= Результативность!$M$1,MONTH($A91)&lt;=Результативность!$O$1, YEAR($A91) = Результативность!$M$2)</f>
        <v>0</v>
      </c>
      <c r="T91" t="b">
        <f>AND(WEEKDAY($A91)=T$1, MONTH($A91) &gt;= Результативность!$M$1,MONTH($A91)&lt;=Результативность!$O$1, YEAR($A91) = Результативность!$M$2)</f>
        <v>0</v>
      </c>
      <c r="W91">
        <f>IF(AND(YEAR($A91)=Наибольшее!$H$2, MONTH($A91) = Наибольшее!$H$1, $B91 = W$1),($E91-$I91)*$F91,0)</f>
        <v>0</v>
      </c>
      <c r="X91">
        <f>IF(AND(YEAR($A91)=Наибольшее!$H$2, MONTH($A91) = Наибольшее!$H$1, $B91 = X$1),($E91-$I91)*$F91,0)</f>
        <v>0</v>
      </c>
      <c r="Y91">
        <f>IF(AND(YEAR($A91)=Наибольшее!$H$2, MONTH($A91) = Наибольшее!$H$1, $B91 = Y$1),($E91-$I91)*$F91,0)</f>
        <v>0</v>
      </c>
      <c r="Z91">
        <f>IF(AND(YEAR($A91)=Наибольшее!$H$2, MONTH($A91) = Наибольшее!$H$1, $B91 = Z$1),($E91-$I91)*$F91,0)</f>
        <v>0</v>
      </c>
      <c r="AA91">
        <f>IF(AND(YEAR($A91)=Наибольшее!$H$2, MONTH($A91) = Наибольшее!$H$1, $B91 = AA$1),($E91-$I91)*$F91,0)</f>
        <v>0</v>
      </c>
    </row>
    <row r="92" spans="1:27" x14ac:dyDescent="0.25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Товара]],Товары_цена[],3,0)</f>
        <v>110</v>
      </c>
      <c r="G92" s="33">
        <f>Таблица1[[#This Row],[Количество]]*Таблица1[[#This Row],[Цена]]</f>
        <v>8800</v>
      </c>
      <c r="H92" s="32"/>
      <c r="I92" s="32"/>
      <c r="J92" s="32">
        <f>Таблица1[[#This Row],[Цена]]*Таблица1[[#This Row],[Количество к возврату]]</f>
        <v>0</v>
      </c>
      <c r="K92" s="9">
        <f>Таблица1[[#This Row],[Стоимость]]-Таблица1[[#This Row],[Стоимость возврата]]</f>
        <v>8800</v>
      </c>
      <c r="N92" t="b">
        <f>AND(WEEKDAY($A92)=N$1, MONTH($A92) &gt;= Результативность!$M$1,MONTH($A92)&lt;=Результативность!$O$1, YEAR($A92) = Результативность!$M$2)</f>
        <v>0</v>
      </c>
      <c r="O92" t="b">
        <f>AND(WEEKDAY($A92)=O$1, MONTH($A92) &gt;= Результативность!$M$1,MONTH($A92)&lt;=Результативность!$O$1, YEAR($A92) = Результативность!$M$2)</f>
        <v>1</v>
      </c>
      <c r="P92" t="b">
        <f>AND(WEEKDAY($A92)=P$1, MONTH($A92) &gt;= Результативность!$M$1,MONTH($A92)&lt;=Результативность!$O$1, YEAR($A92) = Результативность!$M$2)</f>
        <v>0</v>
      </c>
      <c r="Q92" t="b">
        <f>AND(WEEKDAY($A92)=Q$1, MONTH($A92) &gt;= Результативность!$M$1,MONTH($A92)&lt;=Результативность!$O$1, YEAR($A92) = Результативность!$M$2)</f>
        <v>0</v>
      </c>
      <c r="R92" t="b">
        <f>AND(WEEKDAY($A92)=R$1, MONTH($A92) &gt;= Результативность!$M$1,MONTH($A92)&lt;=Результативность!$O$1, YEAR($A92) = Результативность!$M$2)</f>
        <v>0</v>
      </c>
      <c r="S92" t="b">
        <f>AND(WEEKDAY($A92)=S$1, MONTH($A92) &gt;= Результативность!$M$1,MONTH($A92)&lt;=Результативность!$O$1, YEAR($A92) = Результативность!$M$2)</f>
        <v>0</v>
      </c>
      <c r="T92" t="b">
        <f>AND(WEEKDAY($A92)=T$1, MONTH($A92) &gt;= Результативность!$M$1,MONTH($A92)&lt;=Результативность!$O$1, YEAR($A92) = Результативность!$M$2)</f>
        <v>0</v>
      </c>
      <c r="W92">
        <f>IF(AND(YEAR($A92)=Наибольшее!$H$2, MONTH($A92) = Наибольшее!$H$1, $B92 = W$1),($E92-$I92)*$F92,0)</f>
        <v>0</v>
      </c>
      <c r="X92">
        <f>IF(AND(YEAR($A92)=Наибольшее!$H$2, MONTH($A92) = Наибольшее!$H$1, $B92 = X$1),($E92-$I92)*$F92,0)</f>
        <v>0</v>
      </c>
      <c r="Y92">
        <f>IF(AND(YEAR($A92)=Наибольшее!$H$2, MONTH($A92) = Наибольшее!$H$1, $B92 = Y$1),($E92-$I92)*$F92,0)</f>
        <v>0</v>
      </c>
      <c r="Z92">
        <f>IF(AND(YEAR($A92)=Наибольшее!$H$2, MONTH($A92) = Наибольшее!$H$1, $B92 = Z$1),($E92-$I92)*$F92,0)</f>
        <v>0</v>
      </c>
      <c r="AA92">
        <f>IF(AND(YEAR($A92)=Наибольшее!$H$2, MONTH($A92) = Наибольшее!$H$1, $B92 = AA$1),($E92-$I92)*$F92,0)</f>
        <v>0</v>
      </c>
    </row>
    <row r="93" spans="1:27" x14ac:dyDescent="0.25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Товара]],Товары_цена[],3,0)</f>
        <v>110</v>
      </c>
      <c r="G93" s="33">
        <f>Таблица1[[#This Row],[Количество]]*Таблица1[[#This Row],[Цена]]</f>
        <v>8800</v>
      </c>
      <c r="H93" s="31">
        <v>42967</v>
      </c>
      <c r="I93" s="32">
        <v>20</v>
      </c>
      <c r="J93" s="32">
        <f>Таблица1[[#This Row],[Цена]]*Таблица1[[#This Row],[Количество к возврату]]</f>
        <v>2200</v>
      </c>
      <c r="K93" s="9">
        <f>Таблица1[[#This Row],[Стоимость]]-Таблица1[[#This Row],[Стоимость возврата]]</f>
        <v>6600</v>
      </c>
      <c r="N93" t="b">
        <f>AND(WEEKDAY($A93)=N$1, MONTH($A93) &gt;= Результативность!$M$1,MONTH($A93)&lt;=Результативность!$O$1, YEAR($A93) = Результативность!$M$2)</f>
        <v>0</v>
      </c>
      <c r="O93" t="b">
        <f>AND(WEEKDAY($A93)=O$1, MONTH($A93) &gt;= Результативность!$M$1,MONTH($A93)&lt;=Результативность!$O$1, YEAR($A93) = Результативность!$M$2)</f>
        <v>1</v>
      </c>
      <c r="P93" t="b">
        <f>AND(WEEKDAY($A93)=P$1, MONTH($A93) &gt;= Результативность!$M$1,MONTH($A93)&lt;=Результативность!$O$1, YEAR($A93) = Результативность!$M$2)</f>
        <v>0</v>
      </c>
      <c r="Q93" t="b">
        <f>AND(WEEKDAY($A93)=Q$1, MONTH($A93) &gt;= Результативность!$M$1,MONTH($A93)&lt;=Результативность!$O$1, YEAR($A93) = Результативность!$M$2)</f>
        <v>0</v>
      </c>
      <c r="R93" t="b">
        <f>AND(WEEKDAY($A93)=R$1, MONTH($A93) &gt;= Результативность!$M$1,MONTH($A93)&lt;=Результативность!$O$1, YEAR($A93) = Результативность!$M$2)</f>
        <v>0</v>
      </c>
      <c r="S93" t="b">
        <f>AND(WEEKDAY($A93)=S$1, MONTH($A93) &gt;= Результативность!$M$1,MONTH($A93)&lt;=Результативность!$O$1, YEAR($A93) = Результативность!$M$2)</f>
        <v>0</v>
      </c>
      <c r="T93" t="b">
        <f>AND(WEEKDAY($A93)=T$1, MONTH($A93) &gt;= Результативность!$M$1,MONTH($A93)&lt;=Результативность!$O$1, YEAR($A93) = Результативность!$M$2)</f>
        <v>0</v>
      </c>
      <c r="W93">
        <f>IF(AND(YEAR($A93)=Наибольшее!$H$2, MONTH($A93) = Наибольшее!$H$1, $B93 = W$1),($E93-$I93)*$F93,0)</f>
        <v>0</v>
      </c>
      <c r="X93">
        <f>IF(AND(YEAR($A93)=Наибольшее!$H$2, MONTH($A93) = Наибольшее!$H$1, $B93 = X$1),($E93-$I93)*$F93,0)</f>
        <v>0</v>
      </c>
      <c r="Y93">
        <f>IF(AND(YEAR($A93)=Наибольшее!$H$2, MONTH($A93) = Наибольшее!$H$1, $B93 = Y$1),($E93-$I93)*$F93,0)</f>
        <v>0</v>
      </c>
      <c r="Z93">
        <f>IF(AND(YEAR($A93)=Наибольшее!$H$2, MONTH($A93) = Наибольшее!$H$1, $B93 = Z$1),($E93-$I93)*$F93,0)</f>
        <v>0</v>
      </c>
      <c r="AA93">
        <f>IF(AND(YEAR($A93)=Наибольшее!$H$2, MONTH($A93) = Наибольшее!$H$1, $B93 = AA$1),($E93-$I93)*$F93,0)</f>
        <v>0</v>
      </c>
    </row>
    <row r="94" spans="1:27" x14ac:dyDescent="0.25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Товара]],Товары_цена[],3,0)</f>
        <v>136</v>
      </c>
      <c r="G94" s="33">
        <f>Таблица1[[#This Row],[Количество]]*Таблица1[[#This Row],[Цена]]</f>
        <v>8160</v>
      </c>
      <c r="H94" s="32"/>
      <c r="I94" s="32"/>
      <c r="J94" s="32">
        <f>Таблица1[[#This Row],[Цена]]*Таблица1[[#This Row],[Количество к возврату]]</f>
        <v>0</v>
      </c>
      <c r="K94" s="9">
        <f>Таблица1[[#This Row],[Стоимость]]-Таблица1[[#This Row],[Стоимость возврата]]</f>
        <v>8160</v>
      </c>
      <c r="N94" t="b">
        <f>AND(WEEKDAY($A94)=N$1, MONTH($A94) &gt;= Результативность!$M$1,MONTH($A94)&lt;=Результативность!$O$1, YEAR($A94) = Результативность!$M$2)</f>
        <v>0</v>
      </c>
      <c r="O94" t="b">
        <f>AND(WEEKDAY($A94)=O$1, MONTH($A94) &gt;= Результативность!$M$1,MONTH($A94)&lt;=Результативность!$O$1, YEAR($A94) = Результативность!$M$2)</f>
        <v>0</v>
      </c>
      <c r="P94" t="b">
        <f>AND(WEEKDAY($A94)=P$1, MONTH($A94) &gt;= Результативность!$M$1,MONTH($A94)&lt;=Результативность!$O$1, YEAR($A94) = Результативность!$M$2)</f>
        <v>1</v>
      </c>
      <c r="Q94" t="b">
        <f>AND(WEEKDAY($A94)=Q$1, MONTH($A94) &gt;= Результативность!$M$1,MONTH($A94)&lt;=Результативность!$O$1, YEAR($A94) = Результативность!$M$2)</f>
        <v>0</v>
      </c>
      <c r="R94" t="b">
        <f>AND(WEEKDAY($A94)=R$1, MONTH($A94) &gt;= Результативность!$M$1,MONTH($A94)&lt;=Результативность!$O$1, YEAR($A94) = Результативность!$M$2)</f>
        <v>0</v>
      </c>
      <c r="S94" t="b">
        <f>AND(WEEKDAY($A94)=S$1, MONTH($A94) &gt;= Результативность!$M$1,MONTH($A94)&lt;=Результативность!$O$1, YEAR($A94) = Результативность!$M$2)</f>
        <v>0</v>
      </c>
      <c r="T94" t="b">
        <f>AND(WEEKDAY($A94)=T$1, MONTH($A94) &gt;= Результативность!$M$1,MONTH($A94)&lt;=Результативность!$O$1, YEAR($A94) = Результативность!$M$2)</f>
        <v>0</v>
      </c>
      <c r="W94">
        <f>IF(AND(YEAR($A94)=Наибольшее!$H$2, MONTH($A94) = Наибольшее!$H$1, $B94 = W$1),($E94-$I94)*$F94,0)</f>
        <v>0</v>
      </c>
      <c r="X94">
        <f>IF(AND(YEAR($A94)=Наибольшее!$H$2, MONTH($A94) = Наибольшее!$H$1, $B94 = X$1),($E94-$I94)*$F94,0)</f>
        <v>0</v>
      </c>
      <c r="Y94">
        <f>IF(AND(YEAR($A94)=Наибольшее!$H$2, MONTH($A94) = Наибольшее!$H$1, $B94 = Y$1),($E94-$I94)*$F94,0)</f>
        <v>0</v>
      </c>
      <c r="Z94">
        <f>IF(AND(YEAR($A94)=Наибольшее!$H$2, MONTH($A94) = Наибольшее!$H$1, $B94 = Z$1),($E94-$I94)*$F94,0)</f>
        <v>0</v>
      </c>
      <c r="AA94">
        <f>IF(AND(YEAR($A94)=Наибольшее!$H$2, MONTH($A94) = Наибольшее!$H$1, $B94 = AA$1),($E94-$I94)*$F94,0)</f>
        <v>0</v>
      </c>
    </row>
    <row r="95" spans="1:27" x14ac:dyDescent="0.25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Товара]],Товары_цена[],3,0)</f>
        <v>110</v>
      </c>
      <c r="G95" s="33">
        <f>Таблица1[[#This Row],[Количество]]*Таблица1[[#This Row],[Цена]]</f>
        <v>6600</v>
      </c>
      <c r="H95" s="32"/>
      <c r="I95" s="32"/>
      <c r="J95" s="32">
        <f>Таблица1[[#This Row],[Цена]]*Таблица1[[#This Row],[Количество к возврату]]</f>
        <v>0</v>
      </c>
      <c r="K95" s="9">
        <f>Таблица1[[#This Row],[Стоимость]]-Таблица1[[#This Row],[Стоимость возврата]]</f>
        <v>6600</v>
      </c>
      <c r="N95" t="b">
        <f>AND(WEEKDAY($A95)=N$1, MONTH($A95) &gt;= Результативность!$M$1,MONTH($A95)&lt;=Результативность!$O$1, YEAR($A95) = Результативность!$M$2)</f>
        <v>0</v>
      </c>
      <c r="O95" t="b">
        <f>AND(WEEKDAY($A95)=O$1, MONTH($A95) &gt;= Результативность!$M$1,MONTH($A95)&lt;=Результативность!$O$1, YEAR($A95) = Результативность!$M$2)</f>
        <v>0</v>
      </c>
      <c r="P95" t="b">
        <f>AND(WEEKDAY($A95)=P$1, MONTH($A95) &gt;= Результативность!$M$1,MONTH($A95)&lt;=Результативность!$O$1, YEAR($A95) = Результативность!$M$2)</f>
        <v>1</v>
      </c>
      <c r="Q95" t="b">
        <f>AND(WEEKDAY($A95)=Q$1, MONTH($A95) &gt;= Результативность!$M$1,MONTH($A95)&lt;=Результативность!$O$1, YEAR($A95) = Результативность!$M$2)</f>
        <v>0</v>
      </c>
      <c r="R95" t="b">
        <f>AND(WEEKDAY($A95)=R$1, MONTH($A95) &gt;= Результативность!$M$1,MONTH($A95)&lt;=Результативность!$O$1, YEAR($A95) = Результативность!$M$2)</f>
        <v>0</v>
      </c>
      <c r="S95" t="b">
        <f>AND(WEEKDAY($A95)=S$1, MONTH($A95) &gt;= Результативность!$M$1,MONTH($A95)&lt;=Результативность!$O$1, YEAR($A95) = Результативность!$M$2)</f>
        <v>0</v>
      </c>
      <c r="T95" t="b">
        <f>AND(WEEKDAY($A95)=T$1, MONTH($A95) &gt;= Результативность!$M$1,MONTH($A95)&lt;=Результативность!$O$1, YEAR($A95) = Результативность!$M$2)</f>
        <v>0</v>
      </c>
      <c r="W95">
        <f>IF(AND(YEAR($A95)=Наибольшее!$H$2, MONTH($A95) = Наибольшее!$H$1, $B95 = W$1),($E95-$I95)*$F95,0)</f>
        <v>0</v>
      </c>
      <c r="X95">
        <f>IF(AND(YEAR($A95)=Наибольшее!$H$2, MONTH($A95) = Наибольшее!$H$1, $B95 = X$1),($E95-$I95)*$F95,0)</f>
        <v>0</v>
      </c>
      <c r="Y95">
        <f>IF(AND(YEAR($A95)=Наибольшее!$H$2, MONTH($A95) = Наибольшее!$H$1, $B95 = Y$1),($E95-$I95)*$F95,0)</f>
        <v>0</v>
      </c>
      <c r="Z95">
        <f>IF(AND(YEAR($A95)=Наибольшее!$H$2, MONTH($A95) = Наибольшее!$H$1, $B95 = Z$1),($E95-$I95)*$F95,0)</f>
        <v>0</v>
      </c>
      <c r="AA95">
        <f>IF(AND(YEAR($A95)=Наибольшее!$H$2, MONTH($A95) = Наибольшее!$H$1, $B95 = AA$1),($E95-$I95)*$F95,0)</f>
        <v>0</v>
      </c>
    </row>
    <row r="96" spans="1:27" x14ac:dyDescent="0.25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Товара]],Товары_цена[],3,0)</f>
        <v>25</v>
      </c>
      <c r="G96" s="33">
        <f>Таблица1[[#This Row],[Количество]]*Таблица1[[#This Row],[Цена]]</f>
        <v>3250</v>
      </c>
      <c r="H96" s="31">
        <v>42967</v>
      </c>
      <c r="I96" s="32">
        <v>40</v>
      </c>
      <c r="J96" s="32">
        <f>Таблица1[[#This Row],[Цена]]*Таблица1[[#This Row],[Количество к возврату]]</f>
        <v>1000</v>
      </c>
      <c r="K96" s="9">
        <f>Таблица1[[#This Row],[Стоимость]]-Таблица1[[#This Row],[Стоимость возврата]]</f>
        <v>2250</v>
      </c>
      <c r="N96" t="b">
        <f>AND(WEEKDAY($A96)=N$1, MONTH($A96) &gt;= Результативность!$M$1,MONTH($A96)&lt;=Результативность!$O$1, YEAR($A96) = Результативность!$M$2)</f>
        <v>0</v>
      </c>
      <c r="O96" t="b">
        <f>AND(WEEKDAY($A96)=O$1, MONTH($A96) &gt;= Результативность!$M$1,MONTH($A96)&lt;=Результативность!$O$1, YEAR($A96) = Результативность!$M$2)</f>
        <v>0</v>
      </c>
      <c r="P96" t="b">
        <f>AND(WEEKDAY($A96)=P$1, MONTH($A96) &gt;= Результативность!$M$1,MONTH($A96)&lt;=Результативность!$O$1, YEAR($A96) = Результативность!$M$2)</f>
        <v>0</v>
      </c>
      <c r="Q96" t="b">
        <f>AND(WEEKDAY($A96)=Q$1, MONTH($A96) &gt;= Результативность!$M$1,MONTH($A96)&lt;=Результативность!$O$1, YEAR($A96) = Результативность!$M$2)</f>
        <v>1</v>
      </c>
      <c r="R96" t="b">
        <f>AND(WEEKDAY($A96)=R$1, MONTH($A96) &gt;= Результативность!$M$1,MONTH($A96)&lt;=Результативность!$O$1, YEAR($A96) = Результативность!$M$2)</f>
        <v>0</v>
      </c>
      <c r="S96" t="b">
        <f>AND(WEEKDAY($A96)=S$1, MONTH($A96) &gt;= Результативность!$M$1,MONTH($A96)&lt;=Результативность!$O$1, YEAR($A96) = Результативность!$M$2)</f>
        <v>0</v>
      </c>
      <c r="T96" t="b">
        <f>AND(WEEKDAY($A96)=T$1, MONTH($A96) &gt;= Результативность!$M$1,MONTH($A96)&lt;=Результативность!$O$1, YEAR($A96) = Результативность!$M$2)</f>
        <v>0</v>
      </c>
      <c r="W96">
        <f>IF(AND(YEAR($A96)=Наибольшее!$H$2, MONTH($A96) = Наибольшее!$H$1, $B96 = W$1),($E96-$I96)*$F96,0)</f>
        <v>0</v>
      </c>
      <c r="X96">
        <f>IF(AND(YEAR($A96)=Наибольшее!$H$2, MONTH($A96) = Наибольшее!$H$1, $B96 = X$1),($E96-$I96)*$F96,0)</f>
        <v>0</v>
      </c>
      <c r="Y96">
        <f>IF(AND(YEAR($A96)=Наибольшее!$H$2, MONTH($A96) = Наибольшее!$H$1, $B96 = Y$1),($E96-$I96)*$F96,0)</f>
        <v>0</v>
      </c>
      <c r="Z96">
        <f>IF(AND(YEAR($A96)=Наибольшее!$H$2, MONTH($A96) = Наибольшее!$H$1, $B96 = Z$1),($E96-$I96)*$F96,0)</f>
        <v>0</v>
      </c>
      <c r="AA96">
        <f>IF(AND(YEAR($A96)=Наибольшее!$H$2, MONTH($A96) = Наибольшее!$H$1, $B96 = AA$1),($E96-$I96)*$F96,0)</f>
        <v>0</v>
      </c>
    </row>
    <row r="97" spans="1:27" x14ac:dyDescent="0.25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Товара]],Товары_цена[],3,0)</f>
        <v>32</v>
      </c>
      <c r="G97" s="33">
        <f>Таблица1[[#This Row],[Количество]]*Таблица1[[#This Row],[Цена]]</f>
        <v>4160</v>
      </c>
      <c r="H97" s="32"/>
      <c r="I97" s="32"/>
      <c r="J97" s="32">
        <f>Таблица1[[#This Row],[Цена]]*Таблица1[[#This Row],[Количество к возврату]]</f>
        <v>0</v>
      </c>
      <c r="K97" s="9">
        <f>Таблица1[[#This Row],[Стоимость]]-Таблица1[[#This Row],[Стоимость возврата]]</f>
        <v>4160</v>
      </c>
      <c r="N97" t="b">
        <f>AND(WEEKDAY($A97)=N$1, MONTH($A97) &gt;= Результативность!$M$1,MONTH($A97)&lt;=Результативность!$O$1, YEAR($A97) = Результативность!$M$2)</f>
        <v>0</v>
      </c>
      <c r="O97" t="b">
        <f>AND(WEEKDAY($A97)=O$1, MONTH($A97) &gt;= Результативность!$M$1,MONTH($A97)&lt;=Результативность!$O$1, YEAR($A97) = Результативность!$M$2)</f>
        <v>0</v>
      </c>
      <c r="P97" t="b">
        <f>AND(WEEKDAY($A97)=P$1, MONTH($A97) &gt;= Результативность!$M$1,MONTH($A97)&lt;=Результативность!$O$1, YEAR($A97) = Результативность!$M$2)</f>
        <v>0</v>
      </c>
      <c r="Q97" t="b">
        <f>AND(WEEKDAY($A97)=Q$1, MONTH($A97) &gt;= Результативность!$M$1,MONTH($A97)&lt;=Результативность!$O$1, YEAR($A97) = Результативность!$M$2)</f>
        <v>1</v>
      </c>
      <c r="R97" t="b">
        <f>AND(WEEKDAY($A97)=R$1, MONTH($A97) &gt;= Результативность!$M$1,MONTH($A97)&lt;=Результативность!$O$1, YEAR($A97) = Результативность!$M$2)</f>
        <v>0</v>
      </c>
      <c r="S97" t="b">
        <f>AND(WEEKDAY($A97)=S$1, MONTH($A97) &gt;= Результативность!$M$1,MONTH($A97)&lt;=Результативность!$O$1, YEAR($A97) = Результативность!$M$2)</f>
        <v>0</v>
      </c>
      <c r="T97" t="b">
        <f>AND(WEEKDAY($A97)=T$1, MONTH($A97) &gt;= Результативность!$M$1,MONTH($A97)&lt;=Результативность!$O$1, YEAR($A97) = Результативность!$M$2)</f>
        <v>0</v>
      </c>
      <c r="W97">
        <f>IF(AND(YEAR($A97)=Наибольшее!$H$2, MONTH($A97) = Наибольшее!$H$1, $B97 = W$1),($E97-$I97)*$F97,0)</f>
        <v>0</v>
      </c>
      <c r="X97">
        <f>IF(AND(YEAR($A97)=Наибольшее!$H$2, MONTH($A97) = Наибольшее!$H$1, $B97 = X$1),($E97-$I97)*$F97,0)</f>
        <v>0</v>
      </c>
      <c r="Y97">
        <f>IF(AND(YEAR($A97)=Наибольшее!$H$2, MONTH($A97) = Наибольшее!$H$1, $B97 = Y$1),($E97-$I97)*$F97,0)</f>
        <v>0</v>
      </c>
      <c r="Z97">
        <f>IF(AND(YEAR($A97)=Наибольшее!$H$2, MONTH($A97) = Наибольшее!$H$1, $B97 = Z$1),($E97-$I97)*$F97,0)</f>
        <v>0</v>
      </c>
      <c r="AA97">
        <f>IF(AND(YEAR($A97)=Наибольшее!$H$2, MONTH($A97) = Наибольшее!$H$1, $B97 = AA$1),($E97-$I97)*$F97,0)</f>
        <v>0</v>
      </c>
    </row>
    <row r="98" spans="1:27" x14ac:dyDescent="0.25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Товара]],Товары_цена[],3,0)</f>
        <v>32</v>
      </c>
      <c r="G98" s="33">
        <f>Таблица1[[#This Row],[Количество]]*Таблица1[[#This Row],[Цена]]</f>
        <v>1792</v>
      </c>
      <c r="H98" s="32"/>
      <c r="I98" s="32"/>
      <c r="J98" s="32">
        <f>Таблица1[[#This Row],[Цена]]*Таблица1[[#This Row],[Количество к возврату]]</f>
        <v>0</v>
      </c>
      <c r="K98" s="9">
        <f>Таблица1[[#This Row],[Стоимость]]-Таблица1[[#This Row],[Стоимость возврата]]</f>
        <v>1792</v>
      </c>
      <c r="N98" t="b">
        <f>AND(WEEKDAY($A98)=N$1, MONTH($A98) &gt;= Результативность!$M$1,MONTH($A98)&lt;=Результативность!$O$1, YEAR($A98) = Результативность!$M$2)</f>
        <v>0</v>
      </c>
      <c r="O98" t="b">
        <f>AND(WEEKDAY($A98)=O$1, MONTH($A98) &gt;= Результативность!$M$1,MONTH($A98)&lt;=Результативность!$O$1, YEAR($A98) = Результативность!$M$2)</f>
        <v>0</v>
      </c>
      <c r="P98" t="b">
        <f>AND(WEEKDAY($A98)=P$1, MONTH($A98) &gt;= Результативность!$M$1,MONTH($A98)&lt;=Результативность!$O$1, YEAR($A98) = Результативность!$M$2)</f>
        <v>0</v>
      </c>
      <c r="Q98" t="b">
        <f>AND(WEEKDAY($A98)=Q$1, MONTH($A98) &gt;= Результативность!$M$1,MONTH($A98)&lt;=Результативность!$O$1, YEAR($A98) = Результативность!$M$2)</f>
        <v>0</v>
      </c>
      <c r="R98" t="b">
        <f>AND(WEEKDAY($A98)=R$1, MONTH($A98) &gt;= Результативность!$M$1,MONTH($A98)&lt;=Результативность!$O$1, YEAR($A98) = Результативность!$M$2)</f>
        <v>1</v>
      </c>
      <c r="S98" t="b">
        <f>AND(WEEKDAY($A98)=S$1, MONTH($A98) &gt;= Результативность!$M$1,MONTH($A98)&lt;=Результативность!$O$1, YEAR($A98) = Результативность!$M$2)</f>
        <v>0</v>
      </c>
      <c r="T98" t="b">
        <f>AND(WEEKDAY($A98)=T$1, MONTH($A98) &gt;= Результативность!$M$1,MONTH($A98)&lt;=Результативность!$O$1, YEAR($A98) = Результативность!$M$2)</f>
        <v>0</v>
      </c>
      <c r="W98">
        <f>IF(AND(YEAR($A98)=Наибольшее!$H$2, MONTH($A98) = Наибольшее!$H$1, $B98 = W$1),($E98-$I98)*$F98,0)</f>
        <v>0</v>
      </c>
      <c r="X98">
        <f>IF(AND(YEAR($A98)=Наибольшее!$H$2, MONTH($A98) = Наибольшее!$H$1, $B98 = X$1),($E98-$I98)*$F98,0)</f>
        <v>0</v>
      </c>
      <c r="Y98">
        <f>IF(AND(YEAR($A98)=Наибольшее!$H$2, MONTH($A98) = Наибольшее!$H$1, $B98 = Y$1),($E98-$I98)*$F98,0)</f>
        <v>0</v>
      </c>
      <c r="Z98">
        <f>IF(AND(YEAR($A98)=Наибольшее!$H$2, MONTH($A98) = Наибольшее!$H$1, $B98 = Z$1),($E98-$I98)*$F98,0)</f>
        <v>0</v>
      </c>
      <c r="AA98">
        <f>IF(AND(YEAR($A98)=Наибольшее!$H$2, MONTH($A98) = Наибольшее!$H$1, $B98 = AA$1),($E98-$I98)*$F98,0)</f>
        <v>0</v>
      </c>
    </row>
    <row r="99" spans="1:27" x14ac:dyDescent="0.25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Товара]],Товары_цена[],3,0)</f>
        <v>87</v>
      </c>
      <c r="G99" s="33">
        <f>Таблица1[[#This Row],[Количество]]*Таблица1[[#This Row],[Цена]]</f>
        <v>4872</v>
      </c>
      <c r="H99" s="32"/>
      <c r="I99" s="32"/>
      <c r="J99" s="32">
        <f>Таблица1[[#This Row],[Цена]]*Таблица1[[#This Row],[Количество к возврату]]</f>
        <v>0</v>
      </c>
      <c r="K99" s="9">
        <f>Таблица1[[#This Row],[Стоимость]]-Таблица1[[#This Row],[Стоимость возврата]]</f>
        <v>4872</v>
      </c>
      <c r="N99" t="b">
        <f>AND(WEEKDAY($A99)=N$1, MONTH($A99) &gt;= Результативность!$M$1,MONTH($A99)&lt;=Результативность!$O$1, YEAR($A99) = Результативность!$M$2)</f>
        <v>0</v>
      </c>
      <c r="O99" t="b">
        <f>AND(WEEKDAY($A99)=O$1, MONTH($A99) &gt;= Результативность!$M$1,MONTH($A99)&lt;=Результативность!$O$1, YEAR($A99) = Результативность!$M$2)</f>
        <v>0</v>
      </c>
      <c r="P99" t="b">
        <f>AND(WEEKDAY($A99)=P$1, MONTH($A99) &gt;= Результативность!$M$1,MONTH($A99)&lt;=Результативность!$O$1, YEAR($A99) = Результативность!$M$2)</f>
        <v>0</v>
      </c>
      <c r="Q99" t="b">
        <f>AND(WEEKDAY($A99)=Q$1, MONTH($A99) &gt;= Результативность!$M$1,MONTH($A99)&lt;=Результативность!$O$1, YEAR($A99) = Результативность!$M$2)</f>
        <v>0</v>
      </c>
      <c r="R99" t="b">
        <f>AND(WEEKDAY($A99)=R$1, MONTH($A99) &gt;= Результативность!$M$1,MONTH($A99)&lt;=Результативность!$O$1, YEAR($A99) = Результативность!$M$2)</f>
        <v>1</v>
      </c>
      <c r="S99" t="b">
        <f>AND(WEEKDAY($A99)=S$1, MONTH($A99) &gt;= Результативность!$M$1,MONTH($A99)&lt;=Результативность!$O$1, YEAR($A99) = Результативность!$M$2)</f>
        <v>0</v>
      </c>
      <c r="T99" t="b">
        <f>AND(WEEKDAY($A99)=T$1, MONTH($A99) &gt;= Результативность!$M$1,MONTH($A99)&lt;=Результативность!$O$1, YEAR($A99) = Результативность!$M$2)</f>
        <v>0</v>
      </c>
      <c r="W99">
        <f>IF(AND(YEAR($A99)=Наибольшее!$H$2, MONTH($A99) = Наибольшее!$H$1, $B99 = W$1),($E99-$I99)*$F99,0)</f>
        <v>0</v>
      </c>
      <c r="X99">
        <f>IF(AND(YEAR($A99)=Наибольшее!$H$2, MONTH($A99) = Наибольшее!$H$1, $B99 = X$1),($E99-$I99)*$F99,0)</f>
        <v>0</v>
      </c>
      <c r="Y99">
        <f>IF(AND(YEAR($A99)=Наибольшее!$H$2, MONTH($A99) = Наибольшее!$H$1, $B99 = Y$1),($E99-$I99)*$F99,0)</f>
        <v>0</v>
      </c>
      <c r="Z99">
        <f>IF(AND(YEAR($A99)=Наибольшее!$H$2, MONTH($A99) = Наибольшее!$H$1, $B99 = Z$1),($E99-$I99)*$F99,0)</f>
        <v>0</v>
      </c>
      <c r="AA99">
        <f>IF(AND(YEAR($A99)=Наибольшее!$H$2, MONTH($A99) = Наибольшее!$H$1, $B99 = AA$1),($E99-$I99)*$F99,0)</f>
        <v>0</v>
      </c>
    </row>
    <row r="100" spans="1:27" x14ac:dyDescent="0.25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Товара]],Товары_цена[],3,0)</f>
        <v>45</v>
      </c>
      <c r="G100" s="33">
        <f>Таблица1[[#This Row],[Количество]]*Таблица1[[#This Row],[Цена]]</f>
        <v>6075</v>
      </c>
      <c r="H100" s="31">
        <v>42969</v>
      </c>
      <c r="I100" s="32">
        <v>34</v>
      </c>
      <c r="J100" s="32">
        <f>Таблица1[[#This Row],[Цена]]*Таблица1[[#This Row],[Количество к возврату]]</f>
        <v>1530</v>
      </c>
      <c r="K100" s="9">
        <f>Таблица1[[#This Row],[Стоимость]]-Таблица1[[#This Row],[Стоимость возврата]]</f>
        <v>4545</v>
      </c>
      <c r="N100" t="b">
        <f>AND(WEEKDAY($A100)=N$1, MONTH($A100) &gt;= Результативность!$M$1,MONTH($A100)&lt;=Результативность!$O$1, YEAR($A100) = Результативность!$M$2)</f>
        <v>0</v>
      </c>
      <c r="O100" t="b">
        <f>AND(WEEKDAY($A100)=O$1, MONTH($A100) &gt;= Результативность!$M$1,MONTH($A100)&lt;=Результативность!$O$1, YEAR($A100) = Результативность!$M$2)</f>
        <v>0</v>
      </c>
      <c r="P100" t="b">
        <f>AND(WEEKDAY($A100)=P$1, MONTH($A100) &gt;= Результативность!$M$1,MONTH($A100)&lt;=Результативность!$O$1, YEAR($A100) = Результативность!$M$2)</f>
        <v>0</v>
      </c>
      <c r="Q100" t="b">
        <f>AND(WEEKDAY($A100)=Q$1, MONTH($A100) &gt;= Результативность!$M$1,MONTH($A100)&lt;=Результативность!$O$1, YEAR($A100) = Результативность!$M$2)</f>
        <v>0</v>
      </c>
      <c r="R100" t="b">
        <f>AND(WEEKDAY($A100)=R$1, MONTH($A100) &gt;= Результативность!$M$1,MONTH($A100)&lt;=Результативность!$O$1, YEAR($A100) = Результативность!$M$2)</f>
        <v>0</v>
      </c>
      <c r="S100" t="b">
        <f>AND(WEEKDAY($A100)=S$1, MONTH($A100) &gt;= Результативность!$M$1,MONTH($A100)&lt;=Результативность!$O$1, YEAR($A100) = Результативность!$M$2)</f>
        <v>1</v>
      </c>
      <c r="T100" t="b">
        <f>AND(WEEKDAY($A100)=T$1, MONTH($A100) &gt;= Результативность!$M$1,MONTH($A100)&lt;=Результативность!$O$1, YEAR($A100) = Результативность!$M$2)</f>
        <v>0</v>
      </c>
      <c r="W100">
        <f>IF(AND(YEAR($A100)=Наибольшее!$H$2, MONTH($A100) = Наибольшее!$H$1, $B100 = W$1),($E100-$I100)*$F100,0)</f>
        <v>0</v>
      </c>
      <c r="X100">
        <f>IF(AND(YEAR($A100)=Наибольшее!$H$2, MONTH($A100) = Наибольшее!$H$1, $B100 = X$1),($E100-$I100)*$F100,0)</f>
        <v>0</v>
      </c>
      <c r="Y100">
        <f>IF(AND(YEAR($A100)=Наибольшее!$H$2, MONTH($A100) = Наибольшее!$H$1, $B100 = Y$1),($E100-$I100)*$F100,0)</f>
        <v>0</v>
      </c>
      <c r="Z100">
        <f>IF(AND(YEAR($A100)=Наибольшее!$H$2, MONTH($A100) = Наибольшее!$H$1, $B100 = Z$1),($E100-$I100)*$F100,0)</f>
        <v>0</v>
      </c>
      <c r="AA100">
        <f>IF(AND(YEAR($A100)=Наибольшее!$H$2, MONTH($A100) = Наибольшее!$H$1, $B100 = AA$1),($E100-$I100)*$F100,0)</f>
        <v>0</v>
      </c>
    </row>
    <row r="101" spans="1:27" x14ac:dyDescent="0.25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Товара]],Товары_цена[],3,0)</f>
        <v>45</v>
      </c>
      <c r="G101" s="33">
        <f>Таблица1[[#This Row],[Количество]]*Таблица1[[#This Row],[Цена]]</f>
        <v>6075</v>
      </c>
      <c r="H101" s="32"/>
      <c r="I101" s="32"/>
      <c r="J101" s="32">
        <f>Таблица1[[#This Row],[Цена]]*Таблица1[[#This Row],[Количество к возврату]]</f>
        <v>0</v>
      </c>
      <c r="K101" s="9">
        <f>Таблица1[[#This Row],[Стоимость]]-Таблица1[[#This Row],[Стоимость возврата]]</f>
        <v>6075</v>
      </c>
      <c r="N101" t="b">
        <f>AND(WEEKDAY($A101)=N$1, MONTH($A101) &gt;= Результативность!$M$1,MONTH($A101)&lt;=Результативность!$O$1, YEAR($A101) = Результативность!$M$2)</f>
        <v>0</v>
      </c>
      <c r="O101" t="b">
        <f>AND(WEEKDAY($A101)=O$1, MONTH($A101) &gt;= Результативность!$M$1,MONTH($A101)&lt;=Результативность!$O$1, YEAR($A101) = Результативность!$M$2)</f>
        <v>0</v>
      </c>
      <c r="P101" t="b">
        <f>AND(WEEKDAY($A101)=P$1, MONTH($A101) &gt;= Результативность!$M$1,MONTH($A101)&lt;=Результативность!$O$1, YEAR($A101) = Результативность!$M$2)</f>
        <v>0</v>
      </c>
      <c r="Q101" t="b">
        <f>AND(WEEKDAY($A101)=Q$1, MONTH($A101) &gt;= Результативность!$M$1,MONTH($A101)&lt;=Результативность!$O$1, YEAR($A101) = Результативность!$M$2)</f>
        <v>0</v>
      </c>
      <c r="R101" t="b">
        <f>AND(WEEKDAY($A101)=R$1, MONTH($A101) &gt;= Результативность!$M$1,MONTH($A101)&lt;=Результативность!$O$1, YEAR($A101) = Результативность!$M$2)</f>
        <v>0</v>
      </c>
      <c r="S101" t="b">
        <f>AND(WEEKDAY($A101)=S$1, MONTH($A101) &gt;= Результативность!$M$1,MONTH($A101)&lt;=Результативность!$O$1, YEAR($A101) = Результативность!$M$2)</f>
        <v>1</v>
      </c>
      <c r="T101" t="b">
        <f>AND(WEEKDAY($A101)=T$1, MONTH($A101) &gt;= Результативность!$M$1,MONTH($A101)&lt;=Результативность!$O$1, YEAR($A101) = Результативность!$M$2)</f>
        <v>0</v>
      </c>
      <c r="W101">
        <f>IF(AND(YEAR($A101)=Наибольшее!$H$2, MONTH($A101) = Наибольшее!$H$1, $B101 = W$1),($E101-$I101)*$F101,0)</f>
        <v>0</v>
      </c>
      <c r="X101">
        <f>IF(AND(YEAR($A101)=Наибольшее!$H$2, MONTH($A101) = Наибольшее!$H$1, $B101 = X$1),($E101-$I101)*$F101,0)</f>
        <v>0</v>
      </c>
      <c r="Y101">
        <f>IF(AND(YEAR($A101)=Наибольшее!$H$2, MONTH($A101) = Наибольшее!$H$1, $B101 = Y$1),($E101-$I101)*$F101,0)</f>
        <v>0</v>
      </c>
      <c r="Z101">
        <f>IF(AND(YEAR($A101)=Наибольшее!$H$2, MONTH($A101) = Наибольшее!$H$1, $B101 = Z$1),($E101-$I101)*$F101,0)</f>
        <v>0</v>
      </c>
      <c r="AA101">
        <f>IF(AND(YEAR($A101)=Наибольшее!$H$2, MONTH($A101) = Наибольшее!$H$1, $B101 = AA$1),($E101-$I101)*$F101,0)</f>
        <v>0</v>
      </c>
    </row>
    <row r="102" spans="1:27" x14ac:dyDescent="0.25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Товара]],Товары_цена[],3,0)</f>
        <v>54</v>
      </c>
      <c r="G102" s="33">
        <f>Таблица1[[#This Row],[Количество]]*Таблица1[[#This Row],[Цена]]</f>
        <v>4320</v>
      </c>
      <c r="H102" s="32"/>
      <c r="I102" s="32"/>
      <c r="J102" s="32">
        <f>Таблица1[[#This Row],[Цена]]*Таблица1[[#This Row],[Количество к возврату]]</f>
        <v>0</v>
      </c>
      <c r="K102" s="9">
        <f>Таблица1[[#This Row],[Стоимость]]-Таблица1[[#This Row],[Стоимость возврата]]</f>
        <v>4320</v>
      </c>
      <c r="N102" t="b">
        <f>AND(WEEKDAY($A102)=N$1, MONTH($A102) &gt;= Результативность!$M$1,MONTH($A102)&lt;=Результативность!$O$1, YEAR($A102) = Результативность!$M$2)</f>
        <v>0</v>
      </c>
      <c r="O102" t="b">
        <f>AND(WEEKDAY($A102)=O$1, MONTH($A102) &gt;= Результативность!$M$1,MONTH($A102)&lt;=Результативность!$O$1, YEAR($A102) = Результативность!$M$2)</f>
        <v>0</v>
      </c>
      <c r="P102" t="b">
        <f>AND(WEEKDAY($A102)=P$1, MONTH($A102) &gt;= Результативность!$M$1,MONTH($A102)&lt;=Результативность!$O$1, YEAR($A102) = Результативность!$M$2)</f>
        <v>0</v>
      </c>
      <c r="Q102" t="b">
        <f>AND(WEEKDAY($A102)=Q$1, MONTH($A102) &gt;= Результативность!$M$1,MONTH($A102)&lt;=Результативность!$O$1, YEAR($A102) = Результативность!$M$2)</f>
        <v>0</v>
      </c>
      <c r="R102" t="b">
        <f>AND(WEEKDAY($A102)=R$1, MONTH($A102) &gt;= Результативность!$M$1,MONTH($A102)&lt;=Результативность!$O$1, YEAR($A102) = Результативность!$M$2)</f>
        <v>0</v>
      </c>
      <c r="S102" t="b">
        <f>AND(WEEKDAY($A102)=S$1, MONTH($A102) &gt;= Результативность!$M$1,MONTH($A102)&lt;=Результативность!$O$1, YEAR($A102) = Результативность!$M$2)</f>
        <v>0</v>
      </c>
      <c r="T102" t="b">
        <f>AND(WEEKDAY($A102)=T$1, MONTH($A102) &gt;= Результативность!$M$1,MONTH($A102)&lt;=Результативность!$O$1, YEAR($A102) = Результативность!$M$2)</f>
        <v>1</v>
      </c>
      <c r="W102">
        <f>IF(AND(YEAR($A102)=Наибольшее!$H$2, MONTH($A102) = Наибольшее!$H$1, $B102 = W$1),($E102-$I102)*$F102,0)</f>
        <v>0</v>
      </c>
      <c r="X102">
        <f>IF(AND(YEAR($A102)=Наибольшее!$H$2, MONTH($A102) = Наибольшее!$H$1, $B102 = X$1),($E102-$I102)*$F102,0)</f>
        <v>0</v>
      </c>
      <c r="Y102">
        <f>IF(AND(YEAR($A102)=Наибольшее!$H$2, MONTH($A102) = Наибольшее!$H$1, $B102 = Y$1),($E102-$I102)*$F102,0)</f>
        <v>0</v>
      </c>
      <c r="Z102">
        <f>IF(AND(YEAR($A102)=Наибольшее!$H$2, MONTH($A102) = Наибольшее!$H$1, $B102 = Z$1),($E102-$I102)*$F102,0)</f>
        <v>0</v>
      </c>
      <c r="AA102">
        <f>IF(AND(YEAR($A102)=Наибольшее!$H$2, MONTH($A102) = Наибольшее!$H$1, $B102 = AA$1),($E102-$I102)*$F102,0)</f>
        <v>0</v>
      </c>
    </row>
    <row r="103" spans="1:27" x14ac:dyDescent="0.25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Товара]],Товары_цена[],3,0)</f>
        <v>136</v>
      </c>
      <c r="G103" s="33">
        <f>Таблица1[[#This Row],[Количество]]*Таблица1[[#This Row],[Цена]]</f>
        <v>10880</v>
      </c>
      <c r="H103" s="32"/>
      <c r="I103" s="32"/>
      <c r="J103" s="32">
        <f>Таблица1[[#This Row],[Цена]]*Таблица1[[#This Row],[Количество к возврату]]</f>
        <v>0</v>
      </c>
      <c r="K103" s="9">
        <f>Таблица1[[#This Row],[Стоимость]]-Таблица1[[#This Row],[Стоимость возврата]]</f>
        <v>10880</v>
      </c>
      <c r="N103" t="b">
        <f>AND(WEEKDAY($A103)=N$1, MONTH($A103) &gt;= Результативность!$M$1,MONTH($A103)&lt;=Результативность!$O$1, YEAR($A103) = Результативность!$M$2)</f>
        <v>0</v>
      </c>
      <c r="O103" t="b">
        <f>AND(WEEKDAY($A103)=O$1, MONTH($A103) &gt;= Результативность!$M$1,MONTH($A103)&lt;=Результативность!$O$1, YEAR($A103) = Результативность!$M$2)</f>
        <v>0</v>
      </c>
      <c r="P103" t="b">
        <f>AND(WEEKDAY($A103)=P$1, MONTH($A103) &gt;= Результативность!$M$1,MONTH($A103)&lt;=Результативность!$O$1, YEAR($A103) = Результативность!$M$2)</f>
        <v>0</v>
      </c>
      <c r="Q103" t="b">
        <f>AND(WEEKDAY($A103)=Q$1, MONTH($A103) &gt;= Результативность!$M$1,MONTH($A103)&lt;=Результативность!$O$1, YEAR($A103) = Результативность!$M$2)</f>
        <v>0</v>
      </c>
      <c r="R103" t="b">
        <f>AND(WEEKDAY($A103)=R$1, MONTH($A103) &gt;= Результативность!$M$1,MONTH($A103)&lt;=Результативность!$O$1, YEAR($A103) = Результативность!$M$2)</f>
        <v>0</v>
      </c>
      <c r="S103" t="b">
        <f>AND(WEEKDAY($A103)=S$1, MONTH($A103) &gt;= Результативность!$M$1,MONTH($A103)&lt;=Результативность!$O$1, YEAR($A103) = Результативность!$M$2)</f>
        <v>0</v>
      </c>
      <c r="T103" t="b">
        <f>AND(WEEKDAY($A103)=T$1, MONTH($A103) &gt;= Результативность!$M$1,MONTH($A103)&lt;=Результативность!$O$1, YEAR($A103) = Результативность!$M$2)</f>
        <v>1</v>
      </c>
      <c r="W103">
        <f>IF(AND(YEAR($A103)=Наибольшее!$H$2, MONTH($A103) = Наибольшее!$H$1, $B103 = W$1),($E103-$I103)*$F103,0)</f>
        <v>0</v>
      </c>
      <c r="X103">
        <f>IF(AND(YEAR($A103)=Наибольшее!$H$2, MONTH($A103) = Наибольшее!$H$1, $B103 = X$1),($E103-$I103)*$F103,0)</f>
        <v>0</v>
      </c>
      <c r="Y103">
        <f>IF(AND(YEAR($A103)=Наибольшее!$H$2, MONTH($A103) = Наибольшее!$H$1, $B103 = Y$1),($E103-$I103)*$F103,0)</f>
        <v>0</v>
      </c>
      <c r="Z103">
        <f>IF(AND(YEAR($A103)=Наибольшее!$H$2, MONTH($A103) = Наибольшее!$H$1, $B103 = Z$1),($E103-$I103)*$F103,0)</f>
        <v>0</v>
      </c>
      <c r="AA103">
        <f>IF(AND(YEAR($A103)=Наибольшее!$H$2, MONTH($A103) = Наибольшее!$H$1, $B103 = AA$1),($E103-$I103)*$F103,0)</f>
        <v>0</v>
      </c>
    </row>
    <row r="104" spans="1:27" x14ac:dyDescent="0.25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Товара]],Товары_цена[],3,0)</f>
        <v>65</v>
      </c>
      <c r="G104" s="33">
        <f>Таблица1[[#This Row],[Количество]]*Таблица1[[#This Row],[Цена]]</f>
        <v>5200</v>
      </c>
      <c r="H104" s="32"/>
      <c r="I104" s="32"/>
      <c r="J104" s="32">
        <f>Таблица1[[#This Row],[Цена]]*Таблица1[[#This Row],[Количество к возврату]]</f>
        <v>0</v>
      </c>
      <c r="K104" s="9">
        <f>Таблица1[[#This Row],[Стоимость]]-Таблица1[[#This Row],[Стоимость возврата]]</f>
        <v>5200</v>
      </c>
      <c r="N104" t="b">
        <f>AND(WEEKDAY($A104)=N$1, MONTH($A104) &gt;= Результативность!$M$1,MONTH($A104)&lt;=Результативность!$O$1, YEAR($A104) = Результативность!$M$2)</f>
        <v>1</v>
      </c>
      <c r="O104" t="b">
        <f>AND(WEEKDAY($A104)=O$1, MONTH($A104) &gt;= Результативность!$M$1,MONTH($A104)&lt;=Результативность!$O$1, YEAR($A104) = Результативность!$M$2)</f>
        <v>0</v>
      </c>
      <c r="P104" t="b">
        <f>AND(WEEKDAY($A104)=P$1, MONTH($A104) &gt;= Результативность!$M$1,MONTH($A104)&lt;=Результативность!$O$1, YEAR($A104) = Результативность!$M$2)</f>
        <v>0</v>
      </c>
      <c r="Q104" t="b">
        <f>AND(WEEKDAY($A104)=Q$1, MONTH($A104) &gt;= Результативность!$M$1,MONTH($A104)&lt;=Результативность!$O$1, YEAR($A104) = Результативность!$M$2)</f>
        <v>0</v>
      </c>
      <c r="R104" t="b">
        <f>AND(WEEKDAY($A104)=R$1, MONTH($A104) &gt;= Результативность!$M$1,MONTH($A104)&lt;=Результативность!$O$1, YEAR($A104) = Результативность!$M$2)</f>
        <v>0</v>
      </c>
      <c r="S104" t="b">
        <f>AND(WEEKDAY($A104)=S$1, MONTH($A104) &gt;= Результативность!$M$1,MONTH($A104)&lt;=Результативность!$O$1, YEAR($A104) = Результативность!$M$2)</f>
        <v>0</v>
      </c>
      <c r="T104" t="b">
        <f>AND(WEEKDAY($A104)=T$1, MONTH($A104) &gt;= Результативность!$M$1,MONTH($A104)&lt;=Результативность!$O$1, YEAR($A104) = Результативность!$M$2)</f>
        <v>0</v>
      </c>
      <c r="W104">
        <f>IF(AND(YEAR($A104)=Наибольшее!$H$2, MONTH($A104) = Наибольшее!$H$1, $B104 = W$1),($E104-$I104)*$F104,0)</f>
        <v>0</v>
      </c>
      <c r="X104">
        <f>IF(AND(YEAR($A104)=Наибольшее!$H$2, MONTH($A104) = Наибольшее!$H$1, $B104 = X$1),($E104-$I104)*$F104,0)</f>
        <v>0</v>
      </c>
      <c r="Y104">
        <f>IF(AND(YEAR($A104)=Наибольшее!$H$2, MONTH($A104) = Наибольшее!$H$1, $B104 = Y$1),($E104-$I104)*$F104,0)</f>
        <v>0</v>
      </c>
      <c r="Z104">
        <f>IF(AND(YEAR($A104)=Наибольшее!$H$2, MONTH($A104) = Наибольшее!$H$1, $B104 = Z$1),($E104-$I104)*$F104,0)</f>
        <v>0</v>
      </c>
      <c r="AA104">
        <f>IF(AND(YEAR($A104)=Наибольшее!$H$2, MONTH($A104) = Наибольшее!$H$1, $B104 = AA$1),($E104-$I104)*$F104,0)</f>
        <v>0</v>
      </c>
    </row>
    <row r="105" spans="1:27" x14ac:dyDescent="0.25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Товара]],Товары_цена[],3,0)</f>
        <v>32</v>
      </c>
      <c r="G105" s="33">
        <f>Таблица1[[#This Row],[Количество]]*Таблица1[[#This Row],[Цена]]</f>
        <v>2560</v>
      </c>
      <c r="H105" s="32"/>
      <c r="I105" s="32"/>
      <c r="J105" s="32">
        <f>Таблица1[[#This Row],[Цена]]*Таблица1[[#This Row],[Количество к возврату]]</f>
        <v>0</v>
      </c>
      <c r="K105" s="9">
        <f>Таблица1[[#This Row],[Стоимость]]-Таблица1[[#This Row],[Стоимость возврата]]</f>
        <v>2560</v>
      </c>
      <c r="N105" t="b">
        <f>AND(WEEKDAY($A105)=N$1, MONTH($A105) &gt;= Результативность!$M$1,MONTH($A105)&lt;=Результативность!$O$1, YEAR($A105) = Результативность!$M$2)</f>
        <v>1</v>
      </c>
      <c r="O105" t="b">
        <f>AND(WEEKDAY($A105)=O$1, MONTH($A105) &gt;= Результативность!$M$1,MONTH($A105)&lt;=Результативность!$O$1, YEAR($A105) = Результативность!$M$2)</f>
        <v>0</v>
      </c>
      <c r="P105" t="b">
        <f>AND(WEEKDAY($A105)=P$1, MONTH($A105) &gt;= Результативность!$M$1,MONTH($A105)&lt;=Результативность!$O$1, YEAR($A105) = Результативность!$M$2)</f>
        <v>0</v>
      </c>
      <c r="Q105" t="b">
        <f>AND(WEEKDAY($A105)=Q$1, MONTH($A105) &gt;= Результативность!$M$1,MONTH($A105)&lt;=Результативность!$O$1, YEAR($A105) = Результативность!$M$2)</f>
        <v>0</v>
      </c>
      <c r="R105" t="b">
        <f>AND(WEEKDAY($A105)=R$1, MONTH($A105) &gt;= Результативность!$M$1,MONTH($A105)&lt;=Результативность!$O$1, YEAR($A105) = Результативность!$M$2)</f>
        <v>0</v>
      </c>
      <c r="S105" t="b">
        <f>AND(WEEKDAY($A105)=S$1, MONTH($A105) &gt;= Результативность!$M$1,MONTH($A105)&lt;=Результативность!$O$1, YEAR($A105) = Результативность!$M$2)</f>
        <v>0</v>
      </c>
      <c r="T105" t="b">
        <f>AND(WEEKDAY($A105)=T$1, MONTH($A105) &gt;= Результативность!$M$1,MONTH($A105)&lt;=Результативность!$O$1, YEAR($A105) = Результативность!$M$2)</f>
        <v>0</v>
      </c>
      <c r="W105">
        <f>IF(AND(YEAR($A105)=Наибольшее!$H$2, MONTH($A105) = Наибольшее!$H$1, $B105 = W$1),($E105-$I105)*$F105,0)</f>
        <v>0</v>
      </c>
      <c r="X105">
        <f>IF(AND(YEAR($A105)=Наибольшее!$H$2, MONTH($A105) = Наибольшее!$H$1, $B105 = X$1),($E105-$I105)*$F105,0)</f>
        <v>0</v>
      </c>
      <c r="Y105">
        <f>IF(AND(YEAR($A105)=Наибольшее!$H$2, MONTH($A105) = Наибольшее!$H$1, $B105 = Y$1),($E105-$I105)*$F105,0)</f>
        <v>0</v>
      </c>
      <c r="Z105">
        <f>IF(AND(YEAR($A105)=Наибольшее!$H$2, MONTH($A105) = Наибольшее!$H$1, $B105 = Z$1),($E105-$I105)*$F105,0)</f>
        <v>0</v>
      </c>
      <c r="AA105">
        <f>IF(AND(YEAR($A105)=Наибольшее!$H$2, MONTH($A105) = Наибольшее!$H$1, $B105 = AA$1),($E105-$I105)*$F105,0)</f>
        <v>0</v>
      </c>
    </row>
    <row r="106" spans="1:27" x14ac:dyDescent="0.25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Товара]],Товары_цена[],3,0)</f>
        <v>87</v>
      </c>
      <c r="G106" s="33">
        <f>Таблица1[[#This Row],[Количество]]*Таблица1[[#This Row],[Цена]]</f>
        <v>13050</v>
      </c>
      <c r="H106" s="32"/>
      <c r="I106" s="32"/>
      <c r="J106" s="32">
        <f>Таблица1[[#This Row],[Цена]]*Таблица1[[#This Row],[Количество к возврату]]</f>
        <v>0</v>
      </c>
      <c r="K106" s="9">
        <f>Таблица1[[#This Row],[Стоимость]]-Таблица1[[#This Row],[Стоимость возврата]]</f>
        <v>13050</v>
      </c>
      <c r="N106" t="b">
        <f>AND(WEEKDAY($A106)=N$1, MONTH($A106) &gt;= Результативность!$M$1,MONTH($A106)&lt;=Результативность!$O$1, YEAR($A106) = Результативность!$M$2)</f>
        <v>0</v>
      </c>
      <c r="O106" t="b">
        <f>AND(WEEKDAY($A106)=O$1, MONTH($A106) &gt;= Результативность!$M$1,MONTH($A106)&lt;=Результативность!$O$1, YEAR($A106) = Результативность!$M$2)</f>
        <v>1</v>
      </c>
      <c r="P106" t="b">
        <f>AND(WEEKDAY($A106)=P$1, MONTH($A106) &gt;= Результативность!$M$1,MONTH($A106)&lt;=Результативность!$O$1, YEAR($A106) = Результативность!$M$2)</f>
        <v>0</v>
      </c>
      <c r="Q106" t="b">
        <f>AND(WEEKDAY($A106)=Q$1, MONTH($A106) &gt;= Результативность!$M$1,MONTH($A106)&lt;=Результативность!$O$1, YEAR($A106) = Результативность!$M$2)</f>
        <v>0</v>
      </c>
      <c r="R106" t="b">
        <f>AND(WEEKDAY($A106)=R$1, MONTH($A106) &gt;= Результативность!$M$1,MONTH($A106)&lt;=Результативность!$O$1, YEAR($A106) = Результативность!$M$2)</f>
        <v>0</v>
      </c>
      <c r="S106" t="b">
        <f>AND(WEEKDAY($A106)=S$1, MONTH($A106) &gt;= Результативность!$M$1,MONTH($A106)&lt;=Результативность!$O$1, YEAR($A106) = Результативность!$M$2)</f>
        <v>0</v>
      </c>
      <c r="T106" t="b">
        <f>AND(WEEKDAY($A106)=T$1, MONTH($A106) &gt;= Результативность!$M$1,MONTH($A106)&lt;=Результативность!$O$1, YEAR($A106) = Результативность!$M$2)</f>
        <v>0</v>
      </c>
      <c r="W106">
        <f>IF(AND(YEAR($A106)=Наибольшее!$H$2, MONTH($A106) = Наибольшее!$H$1, $B106 = W$1),($E106-$I106)*$F106,0)</f>
        <v>0</v>
      </c>
      <c r="X106">
        <f>IF(AND(YEAR($A106)=Наибольшее!$H$2, MONTH($A106) = Наибольшее!$H$1, $B106 = X$1),($E106-$I106)*$F106,0)</f>
        <v>0</v>
      </c>
      <c r="Y106">
        <f>IF(AND(YEAR($A106)=Наибольшее!$H$2, MONTH($A106) = Наибольшее!$H$1, $B106 = Y$1),($E106-$I106)*$F106,0)</f>
        <v>0</v>
      </c>
      <c r="Z106">
        <f>IF(AND(YEAR($A106)=Наибольшее!$H$2, MONTH($A106) = Наибольшее!$H$1, $B106 = Z$1),($E106-$I106)*$F106,0)</f>
        <v>0</v>
      </c>
      <c r="AA106">
        <f>IF(AND(YEAR($A106)=Наибольшее!$H$2, MONTH($A106) = Наибольшее!$H$1, $B106 = AA$1),($E106-$I106)*$F106,0)</f>
        <v>0</v>
      </c>
    </row>
    <row r="107" spans="1:27" x14ac:dyDescent="0.25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Товара]],Товары_цена[],3,0)</f>
        <v>110</v>
      </c>
      <c r="G107" s="33">
        <f>Таблица1[[#This Row],[Количество]]*Таблица1[[#This Row],[Цена]]</f>
        <v>16500</v>
      </c>
      <c r="H107" s="31">
        <v>42972</v>
      </c>
      <c r="I107" s="32">
        <v>45</v>
      </c>
      <c r="J107" s="32">
        <f>Таблица1[[#This Row],[Цена]]*Таблица1[[#This Row],[Количество к возврату]]</f>
        <v>4950</v>
      </c>
      <c r="K107" s="9">
        <f>Таблица1[[#This Row],[Стоимость]]-Таблица1[[#This Row],[Стоимость возврата]]</f>
        <v>11550</v>
      </c>
      <c r="N107" t="b">
        <f>AND(WEEKDAY($A107)=N$1, MONTH($A107) &gt;= Результативность!$M$1,MONTH($A107)&lt;=Результативность!$O$1, YEAR($A107) = Результативность!$M$2)</f>
        <v>0</v>
      </c>
      <c r="O107" t="b">
        <f>AND(WEEKDAY($A107)=O$1, MONTH($A107) &gt;= Результативность!$M$1,MONTH($A107)&lt;=Результативность!$O$1, YEAR($A107) = Результативность!$M$2)</f>
        <v>1</v>
      </c>
      <c r="P107" t="b">
        <f>AND(WEEKDAY($A107)=P$1, MONTH($A107) &gt;= Результативность!$M$1,MONTH($A107)&lt;=Результативность!$O$1, YEAR($A107) = Результативность!$M$2)</f>
        <v>0</v>
      </c>
      <c r="Q107" t="b">
        <f>AND(WEEKDAY($A107)=Q$1, MONTH($A107) &gt;= Результативность!$M$1,MONTH($A107)&lt;=Результативность!$O$1, YEAR($A107) = Результативность!$M$2)</f>
        <v>0</v>
      </c>
      <c r="R107" t="b">
        <f>AND(WEEKDAY($A107)=R$1, MONTH($A107) &gt;= Результативность!$M$1,MONTH($A107)&lt;=Результативность!$O$1, YEAR($A107) = Результативность!$M$2)</f>
        <v>0</v>
      </c>
      <c r="S107" t="b">
        <f>AND(WEEKDAY($A107)=S$1, MONTH($A107) &gt;= Результативность!$M$1,MONTH($A107)&lt;=Результативность!$O$1, YEAR($A107) = Результативность!$M$2)</f>
        <v>0</v>
      </c>
      <c r="T107" t="b">
        <f>AND(WEEKDAY($A107)=T$1, MONTH($A107) &gt;= Результативность!$M$1,MONTH($A107)&lt;=Результативность!$O$1, YEAR($A107) = Результативность!$M$2)</f>
        <v>0</v>
      </c>
      <c r="W107">
        <f>IF(AND(YEAR($A107)=Наибольшее!$H$2, MONTH($A107) = Наибольшее!$H$1, $B107 = W$1),($E107-$I107)*$F107,0)</f>
        <v>0</v>
      </c>
      <c r="X107">
        <f>IF(AND(YEAR($A107)=Наибольшее!$H$2, MONTH($A107) = Наибольшее!$H$1, $B107 = X$1),($E107-$I107)*$F107,0)</f>
        <v>0</v>
      </c>
      <c r="Y107">
        <f>IF(AND(YEAR($A107)=Наибольшее!$H$2, MONTH($A107) = Наибольшее!$H$1, $B107 = Y$1),($E107-$I107)*$F107,0)</f>
        <v>0</v>
      </c>
      <c r="Z107">
        <f>IF(AND(YEAR($A107)=Наибольшее!$H$2, MONTH($A107) = Наибольшее!$H$1, $B107 = Z$1),($E107-$I107)*$F107,0)</f>
        <v>0</v>
      </c>
      <c r="AA107">
        <f>IF(AND(YEAR($A107)=Наибольшее!$H$2, MONTH($A107) = Наибольшее!$H$1, $B107 = AA$1),($E107-$I107)*$F107,0)</f>
        <v>0</v>
      </c>
    </row>
    <row r="108" spans="1:27" x14ac:dyDescent="0.25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Товара]],Товары_цена[],3,0)</f>
        <v>110</v>
      </c>
      <c r="G108" s="33">
        <f>Таблица1[[#This Row],[Количество]]*Таблица1[[#This Row],[Цена]]</f>
        <v>14850</v>
      </c>
      <c r="H108" s="31">
        <v>42971</v>
      </c>
      <c r="I108" s="32">
        <v>20</v>
      </c>
      <c r="J108" s="32">
        <f>Таблица1[[#This Row],[Цена]]*Таблица1[[#This Row],[Количество к возврату]]</f>
        <v>2200</v>
      </c>
      <c r="K108" s="9">
        <f>Таблица1[[#This Row],[Стоимость]]-Таблица1[[#This Row],[Стоимость возврата]]</f>
        <v>12650</v>
      </c>
      <c r="N108" t="b">
        <f>AND(WEEKDAY($A108)=N$1, MONTH($A108) &gt;= Результативность!$M$1,MONTH($A108)&lt;=Результативность!$O$1, YEAR($A108) = Результативность!$M$2)</f>
        <v>0</v>
      </c>
      <c r="O108" t="b">
        <f>AND(WEEKDAY($A108)=O$1, MONTH($A108) &gt;= Результативность!$M$1,MONTH($A108)&lt;=Результативность!$O$1, YEAR($A108) = Результативность!$M$2)</f>
        <v>0</v>
      </c>
      <c r="P108" t="b">
        <f>AND(WEEKDAY($A108)=P$1, MONTH($A108) &gt;= Результативность!$M$1,MONTH($A108)&lt;=Результативность!$O$1, YEAR($A108) = Результативность!$M$2)</f>
        <v>1</v>
      </c>
      <c r="Q108" t="b">
        <f>AND(WEEKDAY($A108)=Q$1, MONTH($A108) &gt;= Результативность!$M$1,MONTH($A108)&lt;=Результативность!$O$1, YEAR($A108) = Результативность!$M$2)</f>
        <v>0</v>
      </c>
      <c r="R108" t="b">
        <f>AND(WEEKDAY($A108)=R$1, MONTH($A108) &gt;= Результативность!$M$1,MONTH($A108)&lt;=Результативность!$O$1, YEAR($A108) = Результативность!$M$2)</f>
        <v>0</v>
      </c>
      <c r="S108" t="b">
        <f>AND(WEEKDAY($A108)=S$1, MONTH($A108) &gt;= Результативность!$M$1,MONTH($A108)&lt;=Результативность!$O$1, YEAR($A108) = Результативность!$M$2)</f>
        <v>0</v>
      </c>
      <c r="T108" t="b">
        <f>AND(WEEKDAY($A108)=T$1, MONTH($A108) &gt;= Результативность!$M$1,MONTH($A108)&lt;=Результативность!$O$1, YEAR($A108) = Результативность!$M$2)</f>
        <v>0</v>
      </c>
      <c r="W108">
        <f>IF(AND(YEAR($A108)=Наибольшее!$H$2, MONTH($A108) = Наибольшее!$H$1, $B108 = W$1),($E108-$I108)*$F108,0)</f>
        <v>0</v>
      </c>
      <c r="X108">
        <f>IF(AND(YEAR($A108)=Наибольшее!$H$2, MONTH($A108) = Наибольшее!$H$1, $B108 = X$1),($E108-$I108)*$F108,0)</f>
        <v>0</v>
      </c>
      <c r="Y108">
        <f>IF(AND(YEAR($A108)=Наибольшее!$H$2, MONTH($A108) = Наибольшее!$H$1, $B108 = Y$1),($E108-$I108)*$F108,0)</f>
        <v>0</v>
      </c>
      <c r="Z108">
        <f>IF(AND(YEAR($A108)=Наибольшее!$H$2, MONTH($A108) = Наибольшее!$H$1, $B108 = Z$1),($E108-$I108)*$F108,0)</f>
        <v>0</v>
      </c>
      <c r="AA108">
        <f>IF(AND(YEAR($A108)=Наибольшее!$H$2, MONTH($A108) = Наибольшее!$H$1, $B108 = AA$1),($E108-$I108)*$F108,0)</f>
        <v>0</v>
      </c>
    </row>
    <row r="109" spans="1:27" x14ac:dyDescent="0.25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Товара]],Товары_цена[],3,0)</f>
        <v>25</v>
      </c>
      <c r="G109" s="33">
        <f>Таблица1[[#This Row],[Количество]]*Таблица1[[#This Row],[Цена]]</f>
        <v>3375</v>
      </c>
      <c r="H109" s="32"/>
      <c r="I109" s="32"/>
      <c r="J109" s="32">
        <f>Таблица1[[#This Row],[Цена]]*Таблица1[[#This Row],[Количество к возврату]]</f>
        <v>0</v>
      </c>
      <c r="K109" s="9">
        <f>Таблица1[[#This Row],[Стоимость]]-Таблица1[[#This Row],[Стоимость возврата]]</f>
        <v>3375</v>
      </c>
      <c r="N109" t="b">
        <f>AND(WEEKDAY($A109)=N$1, MONTH($A109) &gt;= Результативность!$M$1,MONTH($A109)&lt;=Результативность!$O$1, YEAR($A109) = Результативность!$M$2)</f>
        <v>0</v>
      </c>
      <c r="O109" t="b">
        <f>AND(WEEKDAY($A109)=O$1, MONTH($A109) &gt;= Результативность!$M$1,MONTH($A109)&lt;=Результативность!$O$1, YEAR($A109) = Результативность!$M$2)</f>
        <v>0</v>
      </c>
      <c r="P109" t="b">
        <f>AND(WEEKDAY($A109)=P$1, MONTH($A109) &gt;= Результативность!$M$1,MONTH($A109)&lt;=Результативность!$O$1, YEAR($A109) = Результативность!$M$2)</f>
        <v>1</v>
      </c>
      <c r="Q109" t="b">
        <f>AND(WEEKDAY($A109)=Q$1, MONTH($A109) &gt;= Результативность!$M$1,MONTH($A109)&lt;=Результативность!$O$1, YEAR($A109) = Результативность!$M$2)</f>
        <v>0</v>
      </c>
      <c r="R109" t="b">
        <f>AND(WEEKDAY($A109)=R$1, MONTH($A109) &gt;= Результативность!$M$1,MONTH($A109)&lt;=Результативность!$O$1, YEAR($A109) = Результативность!$M$2)</f>
        <v>0</v>
      </c>
      <c r="S109" t="b">
        <f>AND(WEEKDAY($A109)=S$1, MONTH($A109) &gt;= Результативность!$M$1,MONTH($A109)&lt;=Результативность!$O$1, YEAR($A109) = Результативность!$M$2)</f>
        <v>0</v>
      </c>
      <c r="T109" t="b">
        <f>AND(WEEKDAY($A109)=T$1, MONTH($A109) &gt;= Результативность!$M$1,MONTH($A109)&lt;=Результативность!$O$1, YEAR($A109) = Результативность!$M$2)</f>
        <v>0</v>
      </c>
      <c r="W109">
        <f>IF(AND(YEAR($A109)=Наибольшее!$H$2, MONTH($A109) = Наибольшее!$H$1, $B109 = W$1),($E109-$I109)*$F109,0)</f>
        <v>0</v>
      </c>
      <c r="X109">
        <f>IF(AND(YEAR($A109)=Наибольшее!$H$2, MONTH($A109) = Наибольшее!$H$1, $B109 = X$1),($E109-$I109)*$F109,0)</f>
        <v>0</v>
      </c>
      <c r="Y109">
        <f>IF(AND(YEAR($A109)=Наибольшее!$H$2, MONTH($A109) = Наибольшее!$H$1, $B109 = Y$1),($E109-$I109)*$F109,0)</f>
        <v>0</v>
      </c>
      <c r="Z109">
        <f>IF(AND(YEAR($A109)=Наибольшее!$H$2, MONTH($A109) = Наибольшее!$H$1, $B109 = Z$1),($E109-$I109)*$F109,0)</f>
        <v>0</v>
      </c>
      <c r="AA109">
        <f>IF(AND(YEAR($A109)=Наибольшее!$H$2, MONTH($A109) = Наибольшее!$H$1, $B109 = AA$1),($E109-$I109)*$F109,0)</f>
        <v>0</v>
      </c>
    </row>
    <row r="110" spans="1:27" x14ac:dyDescent="0.25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Товара]],Товары_цена[],3,0)</f>
        <v>136</v>
      </c>
      <c r="G110" s="33">
        <f>Таблица1[[#This Row],[Количество]]*Таблица1[[#This Row],[Цена]]</f>
        <v>10880</v>
      </c>
      <c r="H110" s="32"/>
      <c r="I110" s="32"/>
      <c r="J110" s="32">
        <f>Таблица1[[#This Row],[Цена]]*Таблица1[[#This Row],[Количество к возврату]]</f>
        <v>0</v>
      </c>
      <c r="K110" s="9">
        <f>Таблица1[[#This Row],[Стоимость]]-Таблица1[[#This Row],[Стоимость возврата]]</f>
        <v>10880</v>
      </c>
      <c r="N110" t="b">
        <f>AND(WEEKDAY($A110)=N$1, MONTH($A110) &gt;= Результативность!$M$1,MONTH($A110)&lt;=Результативность!$O$1, YEAR($A110) = Результативность!$M$2)</f>
        <v>0</v>
      </c>
      <c r="O110" t="b">
        <f>AND(WEEKDAY($A110)=O$1, MONTH($A110) &gt;= Результативность!$M$1,MONTH($A110)&lt;=Результативность!$O$1, YEAR($A110) = Результативность!$M$2)</f>
        <v>0</v>
      </c>
      <c r="P110" t="b">
        <f>AND(WEEKDAY($A110)=P$1, MONTH($A110) &gt;= Результативность!$M$1,MONTH($A110)&lt;=Результативность!$O$1, YEAR($A110) = Результативность!$M$2)</f>
        <v>0</v>
      </c>
      <c r="Q110" t="b">
        <f>AND(WEEKDAY($A110)=Q$1, MONTH($A110) &gt;= Результативность!$M$1,MONTH($A110)&lt;=Результативность!$O$1, YEAR($A110) = Результативность!$M$2)</f>
        <v>1</v>
      </c>
      <c r="R110" t="b">
        <f>AND(WEEKDAY($A110)=R$1, MONTH($A110) &gt;= Результативность!$M$1,MONTH($A110)&lt;=Результативность!$O$1, YEAR($A110) = Результативность!$M$2)</f>
        <v>0</v>
      </c>
      <c r="S110" t="b">
        <f>AND(WEEKDAY($A110)=S$1, MONTH($A110) &gt;= Результативность!$M$1,MONTH($A110)&lt;=Результативность!$O$1, YEAR($A110) = Результативность!$M$2)</f>
        <v>0</v>
      </c>
      <c r="T110" t="b">
        <f>AND(WEEKDAY($A110)=T$1, MONTH($A110) &gt;= Результативность!$M$1,MONTH($A110)&lt;=Результативность!$O$1, YEAR($A110) = Результативность!$M$2)</f>
        <v>0</v>
      </c>
      <c r="W110">
        <f>IF(AND(YEAR($A110)=Наибольшее!$H$2, MONTH($A110) = Наибольшее!$H$1, $B110 = W$1),($E110-$I110)*$F110,0)</f>
        <v>0</v>
      </c>
      <c r="X110">
        <f>IF(AND(YEAR($A110)=Наибольшее!$H$2, MONTH($A110) = Наибольшее!$H$1, $B110 = X$1),($E110-$I110)*$F110,0)</f>
        <v>0</v>
      </c>
      <c r="Y110">
        <f>IF(AND(YEAR($A110)=Наибольшее!$H$2, MONTH($A110) = Наибольшее!$H$1, $B110 = Y$1),($E110-$I110)*$F110,0)</f>
        <v>0</v>
      </c>
      <c r="Z110">
        <f>IF(AND(YEAR($A110)=Наибольшее!$H$2, MONTH($A110) = Наибольшее!$H$1, $B110 = Z$1),($E110-$I110)*$F110,0)</f>
        <v>0</v>
      </c>
      <c r="AA110">
        <f>IF(AND(YEAR($A110)=Наибольшее!$H$2, MONTH($A110) = Наибольшее!$H$1, $B110 = AA$1),($E110-$I110)*$F110,0)</f>
        <v>0</v>
      </c>
    </row>
    <row r="111" spans="1:27" x14ac:dyDescent="0.25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Товара]],Товары_цена[],3,0)</f>
        <v>110</v>
      </c>
      <c r="G111" s="33">
        <f>Таблица1[[#This Row],[Количество]]*Таблица1[[#This Row],[Цена]]</f>
        <v>8800</v>
      </c>
      <c r="H111" s="31">
        <v>42972</v>
      </c>
      <c r="I111" s="32">
        <v>20</v>
      </c>
      <c r="J111" s="32">
        <f>Таблица1[[#This Row],[Цена]]*Таблица1[[#This Row],[Количество к возврату]]</f>
        <v>2200</v>
      </c>
      <c r="K111" s="9">
        <f>Таблица1[[#This Row],[Стоимость]]-Таблица1[[#This Row],[Стоимость возврата]]</f>
        <v>6600</v>
      </c>
      <c r="N111" t="b">
        <f>AND(WEEKDAY($A111)=N$1, MONTH($A111) &gt;= Результативность!$M$1,MONTH($A111)&lt;=Результативность!$O$1, YEAR($A111) = Результативность!$M$2)</f>
        <v>0</v>
      </c>
      <c r="O111" t="b">
        <f>AND(WEEKDAY($A111)=O$1, MONTH($A111) &gt;= Результативность!$M$1,MONTH($A111)&lt;=Результативность!$O$1, YEAR($A111) = Результативность!$M$2)</f>
        <v>0</v>
      </c>
      <c r="P111" t="b">
        <f>AND(WEEKDAY($A111)=P$1, MONTH($A111) &gt;= Результативность!$M$1,MONTH($A111)&lt;=Результативность!$O$1, YEAR($A111) = Результативность!$M$2)</f>
        <v>0</v>
      </c>
      <c r="Q111" t="b">
        <f>AND(WEEKDAY($A111)=Q$1, MONTH($A111) &gt;= Результативность!$M$1,MONTH($A111)&lt;=Результативность!$O$1, YEAR($A111) = Результативность!$M$2)</f>
        <v>1</v>
      </c>
      <c r="R111" t="b">
        <f>AND(WEEKDAY($A111)=R$1, MONTH($A111) &gt;= Результативность!$M$1,MONTH($A111)&lt;=Результативность!$O$1, YEAR($A111) = Результативность!$M$2)</f>
        <v>0</v>
      </c>
      <c r="S111" t="b">
        <f>AND(WEEKDAY($A111)=S$1, MONTH($A111) &gt;= Результативность!$M$1,MONTH($A111)&lt;=Результативность!$O$1, YEAR($A111) = Результативность!$M$2)</f>
        <v>0</v>
      </c>
      <c r="T111" t="b">
        <f>AND(WEEKDAY($A111)=T$1, MONTH($A111) &gt;= Результативность!$M$1,MONTH($A111)&lt;=Результативность!$O$1, YEAR($A111) = Результативность!$M$2)</f>
        <v>0</v>
      </c>
      <c r="W111">
        <f>IF(AND(YEAR($A111)=Наибольшее!$H$2, MONTH($A111) = Наибольшее!$H$1, $B111 = W$1),($E111-$I111)*$F111,0)</f>
        <v>0</v>
      </c>
      <c r="X111">
        <f>IF(AND(YEAR($A111)=Наибольшее!$H$2, MONTH($A111) = Наибольшее!$H$1, $B111 = X$1),($E111-$I111)*$F111,0)</f>
        <v>0</v>
      </c>
      <c r="Y111">
        <f>IF(AND(YEAR($A111)=Наибольшее!$H$2, MONTH($A111) = Наибольшее!$H$1, $B111 = Y$1),($E111-$I111)*$F111,0)</f>
        <v>0</v>
      </c>
      <c r="Z111">
        <f>IF(AND(YEAR($A111)=Наибольшее!$H$2, MONTH($A111) = Наибольшее!$H$1, $B111 = Z$1),($E111-$I111)*$F111,0)</f>
        <v>0</v>
      </c>
      <c r="AA111">
        <f>IF(AND(YEAR($A111)=Наибольшее!$H$2, MONTH($A111) = Наибольшее!$H$1, $B111 = AA$1),($E111-$I111)*$F111,0)</f>
        <v>0</v>
      </c>
    </row>
    <row r="112" spans="1:27" x14ac:dyDescent="0.25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Товара]],Товары_цена[],3,0)</f>
        <v>25</v>
      </c>
      <c r="G112" s="33">
        <f>Таблица1[[#This Row],[Количество]]*Таблица1[[#This Row],[Цена]]</f>
        <v>2000</v>
      </c>
      <c r="H112" s="32"/>
      <c r="I112" s="32"/>
      <c r="J112" s="32">
        <f>Таблица1[[#This Row],[Цена]]*Таблица1[[#This Row],[Количество к возврату]]</f>
        <v>0</v>
      </c>
      <c r="K112" s="9">
        <f>Таблица1[[#This Row],[Стоимость]]-Таблица1[[#This Row],[Стоимость возврата]]</f>
        <v>2000</v>
      </c>
      <c r="N112" t="b">
        <f>AND(WEEKDAY($A112)=N$1, MONTH($A112) &gt;= Результативность!$M$1,MONTH($A112)&lt;=Результативность!$O$1, YEAR($A112) = Результативность!$M$2)</f>
        <v>0</v>
      </c>
      <c r="O112" t="b">
        <f>AND(WEEKDAY($A112)=O$1, MONTH($A112) &gt;= Результативность!$M$1,MONTH($A112)&lt;=Результативность!$O$1, YEAR($A112) = Результативность!$M$2)</f>
        <v>0</v>
      </c>
      <c r="P112" t="b">
        <f>AND(WEEKDAY($A112)=P$1, MONTH($A112) &gt;= Результативность!$M$1,MONTH($A112)&lt;=Результативность!$O$1, YEAR($A112) = Результативность!$M$2)</f>
        <v>0</v>
      </c>
      <c r="Q112" t="b">
        <f>AND(WEEKDAY($A112)=Q$1, MONTH($A112) &gt;= Результативность!$M$1,MONTH($A112)&lt;=Результативность!$O$1, YEAR($A112) = Результативность!$M$2)</f>
        <v>0</v>
      </c>
      <c r="R112" t="b">
        <f>AND(WEEKDAY($A112)=R$1, MONTH($A112) &gt;= Результативность!$M$1,MONTH($A112)&lt;=Результативность!$O$1, YEAR($A112) = Результативность!$M$2)</f>
        <v>0</v>
      </c>
      <c r="S112" t="b">
        <f>AND(WEEKDAY($A112)=S$1, MONTH($A112) &gt;= Результативность!$M$1,MONTH($A112)&lt;=Результативность!$O$1, YEAR($A112) = Результативность!$M$2)</f>
        <v>0</v>
      </c>
      <c r="T112" t="b">
        <f>AND(WEEKDAY($A112)=T$1, MONTH($A112) &gt;= Результативность!$M$1,MONTH($A112)&lt;=Результативность!$O$1, YEAR($A112) = Результативность!$M$2)</f>
        <v>0</v>
      </c>
      <c r="W112">
        <f>IF(AND(YEAR($A112)=Наибольшее!$H$2, MONTH($A112) = Наибольшее!$H$1, $B112 = W$1),($E112-$I112)*$F112,0)</f>
        <v>0</v>
      </c>
      <c r="X112">
        <f>IF(AND(YEAR($A112)=Наибольшее!$H$2, MONTH($A112) = Наибольшее!$H$1, $B112 = X$1),($E112-$I112)*$F112,0)</f>
        <v>0</v>
      </c>
      <c r="Y112">
        <f>IF(AND(YEAR($A112)=Наибольшее!$H$2, MONTH($A112) = Наибольшее!$H$1, $B112 = Y$1),($E112-$I112)*$F112,0)</f>
        <v>0</v>
      </c>
      <c r="Z112">
        <f>IF(AND(YEAR($A112)=Наибольшее!$H$2, MONTH($A112) = Наибольшее!$H$1, $B112 = Z$1),($E112-$I112)*$F112,0)</f>
        <v>2000</v>
      </c>
      <c r="AA112">
        <f>IF(AND(YEAR($A112)=Наибольшее!$H$2, MONTH($A112) = Наибольшее!$H$1, $B112 = AA$1),($E112-$I112)*$F112,0)</f>
        <v>0</v>
      </c>
    </row>
    <row r="113" spans="1:27" x14ac:dyDescent="0.25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Товара]],Товары_цена[],3,0)</f>
        <v>65</v>
      </c>
      <c r="G113" s="33">
        <f>Таблица1[[#This Row],[Количество]]*Таблица1[[#This Row],[Цена]]</f>
        <v>5200</v>
      </c>
      <c r="H113" s="32"/>
      <c r="I113" s="32"/>
      <c r="J113" s="32">
        <f>Таблица1[[#This Row],[Цена]]*Таблица1[[#This Row],[Количество к возврату]]</f>
        <v>0</v>
      </c>
      <c r="K113" s="9">
        <f>Таблица1[[#This Row],[Стоимость]]-Таблица1[[#This Row],[Стоимость возврата]]</f>
        <v>5200</v>
      </c>
      <c r="N113" t="b">
        <f>AND(WEEKDAY($A113)=N$1, MONTH($A113) &gt;= Результативность!$M$1,MONTH($A113)&lt;=Результативность!$O$1, YEAR($A113) = Результативность!$M$2)</f>
        <v>0</v>
      </c>
      <c r="O113" t="b">
        <f>AND(WEEKDAY($A113)=O$1, MONTH($A113) &gt;= Результативность!$M$1,MONTH($A113)&lt;=Результативность!$O$1, YEAR($A113) = Результативность!$M$2)</f>
        <v>0</v>
      </c>
      <c r="P113" t="b">
        <f>AND(WEEKDAY($A113)=P$1, MONTH($A113) &gt;= Результативность!$M$1,MONTH($A113)&lt;=Результативность!$O$1, YEAR($A113) = Результативность!$M$2)</f>
        <v>0</v>
      </c>
      <c r="Q113" t="b">
        <f>AND(WEEKDAY($A113)=Q$1, MONTH($A113) &gt;= Результативность!$M$1,MONTH($A113)&lt;=Результативность!$O$1, YEAR($A113) = Результативность!$M$2)</f>
        <v>0</v>
      </c>
      <c r="R113" t="b">
        <f>AND(WEEKDAY($A113)=R$1, MONTH($A113) &gt;= Результативность!$M$1,MONTH($A113)&lt;=Результативность!$O$1, YEAR($A113) = Результативность!$M$2)</f>
        <v>0</v>
      </c>
      <c r="S113" t="b">
        <f>AND(WEEKDAY($A113)=S$1, MONTH($A113) &gt;= Результативность!$M$1,MONTH($A113)&lt;=Результативность!$O$1, YEAR($A113) = Результативность!$M$2)</f>
        <v>0</v>
      </c>
      <c r="T113" t="b">
        <f>AND(WEEKDAY($A113)=T$1, MONTH($A113) &gt;= Результативность!$M$1,MONTH($A113)&lt;=Результативность!$O$1, YEAR($A113) = Результативность!$M$2)</f>
        <v>0</v>
      </c>
      <c r="W113">
        <f>IF(AND(YEAR($A113)=Наибольшее!$H$2, MONTH($A113) = Наибольшее!$H$1, $B113 = W$1),($E113-$I113)*$F113,0)</f>
        <v>0</v>
      </c>
      <c r="X113">
        <f>IF(AND(YEAR($A113)=Наибольшее!$H$2, MONTH($A113) = Наибольшее!$H$1, $B113 = X$1),($E113-$I113)*$F113,0)</f>
        <v>0</v>
      </c>
      <c r="Y113">
        <f>IF(AND(YEAR($A113)=Наибольшее!$H$2, MONTH($A113) = Наибольшее!$H$1, $B113 = Y$1),($E113-$I113)*$F113,0)</f>
        <v>0</v>
      </c>
      <c r="Z113">
        <f>IF(AND(YEAR($A113)=Наибольшее!$H$2, MONTH($A113) = Наибольшее!$H$1, $B113 = Z$1),($E113-$I113)*$F113,0)</f>
        <v>5200</v>
      </c>
      <c r="AA113">
        <f>IF(AND(YEAR($A113)=Наибольшее!$H$2, MONTH($A113) = Наибольшее!$H$1, $B113 = AA$1),($E113-$I113)*$F113,0)</f>
        <v>0</v>
      </c>
    </row>
    <row r="114" spans="1:27" x14ac:dyDescent="0.25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Товара]],Товары_цена[],3,0)</f>
        <v>110</v>
      </c>
      <c r="G114" s="33">
        <f>Таблица1[[#This Row],[Количество]]*Таблица1[[#This Row],[Цена]]</f>
        <v>9900</v>
      </c>
      <c r="H114" s="32"/>
      <c r="I114" s="32"/>
      <c r="J114" s="32">
        <f>Таблица1[[#This Row],[Цена]]*Таблица1[[#This Row],[Количество к возврату]]</f>
        <v>0</v>
      </c>
      <c r="K114" s="9">
        <f>Таблица1[[#This Row],[Стоимость]]-Таблица1[[#This Row],[Стоимость возврата]]</f>
        <v>9900</v>
      </c>
      <c r="N114" t="b">
        <f>AND(WEEKDAY($A114)=N$1, MONTH($A114) &gt;= Результативность!$M$1,MONTH($A114)&lt;=Результативность!$O$1, YEAR($A114) = Результативность!$M$2)</f>
        <v>0</v>
      </c>
      <c r="O114" t="b">
        <f>AND(WEEKDAY($A114)=O$1, MONTH($A114) &gt;= Результативность!$M$1,MONTH($A114)&lt;=Результативность!$O$1, YEAR($A114) = Результативность!$M$2)</f>
        <v>0</v>
      </c>
      <c r="P114" t="b">
        <f>AND(WEEKDAY($A114)=P$1, MONTH($A114) &gt;= Результативность!$M$1,MONTH($A114)&lt;=Результативность!$O$1, YEAR($A114) = Результативность!$M$2)</f>
        <v>0</v>
      </c>
      <c r="Q114" t="b">
        <f>AND(WEEKDAY($A114)=Q$1, MONTH($A114) &gt;= Результативность!$M$1,MONTH($A114)&lt;=Результативность!$O$1, YEAR($A114) = Результативность!$M$2)</f>
        <v>0</v>
      </c>
      <c r="R114" t="b">
        <f>AND(WEEKDAY($A114)=R$1, MONTH($A114) &gt;= Результативность!$M$1,MONTH($A114)&lt;=Результативность!$O$1, YEAR($A114) = Результативность!$M$2)</f>
        <v>0</v>
      </c>
      <c r="S114" t="b">
        <f>AND(WEEKDAY($A114)=S$1, MONTH($A114) &gt;= Результативность!$M$1,MONTH($A114)&lt;=Результативность!$O$1, YEAR($A114) = Результативность!$M$2)</f>
        <v>0</v>
      </c>
      <c r="T114" t="b">
        <f>AND(WEEKDAY($A114)=T$1, MONTH($A114) &gt;= Результативность!$M$1,MONTH($A114)&lt;=Результативность!$O$1, YEAR($A114) = Результативность!$M$2)</f>
        <v>0</v>
      </c>
      <c r="W114">
        <f>IF(AND(YEAR($A114)=Наибольшее!$H$2, MONTH($A114) = Наибольшее!$H$1, $B114 = W$1),($E114-$I114)*$F114,0)</f>
        <v>0</v>
      </c>
      <c r="X114">
        <f>IF(AND(YEAR($A114)=Наибольшее!$H$2, MONTH($A114) = Наибольшее!$H$1, $B114 = X$1),($E114-$I114)*$F114,0)</f>
        <v>9900</v>
      </c>
      <c r="Y114">
        <f>IF(AND(YEAR($A114)=Наибольшее!$H$2, MONTH($A114) = Наибольшее!$H$1, $B114 = Y$1),($E114-$I114)*$F114,0)</f>
        <v>0</v>
      </c>
      <c r="Z114">
        <f>IF(AND(YEAR($A114)=Наибольшее!$H$2, MONTH($A114) = Наибольшее!$H$1, $B114 = Z$1),($E114-$I114)*$F114,0)</f>
        <v>0</v>
      </c>
      <c r="AA114">
        <f>IF(AND(YEAR($A114)=Наибольшее!$H$2, MONTH($A114) = Наибольшее!$H$1, $B114 = AA$1),($E114-$I114)*$F114,0)</f>
        <v>0</v>
      </c>
    </row>
    <row r="115" spans="1:27" x14ac:dyDescent="0.25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Товара]],Товары_цена[],3,0)</f>
        <v>136</v>
      </c>
      <c r="G115" s="33">
        <f>Таблица1[[#This Row],[Количество]]*Таблица1[[#This Row],[Цена]]</f>
        <v>10880</v>
      </c>
      <c r="H115" s="32"/>
      <c r="I115" s="32"/>
      <c r="J115" s="32">
        <f>Таблица1[[#This Row],[Цена]]*Таблица1[[#This Row],[Количество к возврату]]</f>
        <v>0</v>
      </c>
      <c r="K115" s="9">
        <f>Таблица1[[#This Row],[Стоимость]]-Таблица1[[#This Row],[Стоимость возврата]]</f>
        <v>10880</v>
      </c>
      <c r="N115" t="b">
        <f>AND(WEEKDAY($A115)=N$1, MONTH($A115) &gt;= Результативность!$M$1,MONTH($A115)&lt;=Результативность!$O$1, YEAR($A115) = Результативность!$M$2)</f>
        <v>0</v>
      </c>
      <c r="O115" t="b">
        <f>AND(WEEKDAY($A115)=O$1, MONTH($A115) &gt;= Результативность!$M$1,MONTH($A115)&lt;=Результативность!$O$1, YEAR($A115) = Результативность!$M$2)</f>
        <v>0</v>
      </c>
      <c r="P115" t="b">
        <f>AND(WEEKDAY($A115)=P$1, MONTH($A115) &gt;= Результативность!$M$1,MONTH($A115)&lt;=Результативность!$O$1, YEAR($A115) = Результативность!$M$2)</f>
        <v>0</v>
      </c>
      <c r="Q115" t="b">
        <f>AND(WEEKDAY($A115)=Q$1, MONTH($A115) &gt;= Результативность!$M$1,MONTH($A115)&lt;=Результативность!$O$1, YEAR($A115) = Результативность!$M$2)</f>
        <v>0</v>
      </c>
      <c r="R115" t="b">
        <f>AND(WEEKDAY($A115)=R$1, MONTH($A115) &gt;= Результативность!$M$1,MONTH($A115)&lt;=Результативность!$O$1, YEAR($A115) = Результативность!$M$2)</f>
        <v>0</v>
      </c>
      <c r="S115" t="b">
        <f>AND(WEEKDAY($A115)=S$1, MONTH($A115) &gt;= Результативность!$M$1,MONTH($A115)&lt;=Результативность!$O$1, YEAR($A115) = Результативность!$M$2)</f>
        <v>0</v>
      </c>
      <c r="T115" t="b">
        <f>AND(WEEKDAY($A115)=T$1, MONTH($A115) &gt;= Результативность!$M$1,MONTH($A115)&lt;=Результативность!$O$1, YEAR($A115) = Результативность!$M$2)</f>
        <v>0</v>
      </c>
      <c r="W115">
        <f>IF(AND(YEAR($A115)=Наибольшее!$H$2, MONTH($A115) = Наибольшее!$H$1, $B115 = W$1),($E115-$I115)*$F115,0)</f>
        <v>0</v>
      </c>
      <c r="X115">
        <f>IF(AND(YEAR($A115)=Наибольшее!$H$2, MONTH($A115) = Наибольшее!$H$1, $B115 = X$1),($E115-$I115)*$F115,0)</f>
        <v>10880</v>
      </c>
      <c r="Y115">
        <f>IF(AND(YEAR($A115)=Наибольшее!$H$2, MONTH($A115) = Наибольшее!$H$1, $B115 = Y$1),($E115-$I115)*$F115,0)</f>
        <v>0</v>
      </c>
      <c r="Z115">
        <f>IF(AND(YEAR($A115)=Наибольшее!$H$2, MONTH($A115) = Наибольшее!$H$1, $B115 = Z$1),($E115-$I115)*$F115,0)</f>
        <v>0</v>
      </c>
      <c r="AA115">
        <f>IF(AND(YEAR($A115)=Наибольшее!$H$2, MONTH($A115) = Наибольшее!$H$1, $B115 = AA$1),($E115-$I115)*$F115,0)</f>
        <v>0</v>
      </c>
    </row>
    <row r="116" spans="1:27" x14ac:dyDescent="0.25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Товара]],Товары_цена[],3,0)</f>
        <v>136</v>
      </c>
      <c r="G116" s="33">
        <f>Таблица1[[#This Row],[Количество]]*Таблица1[[#This Row],[Цена]]</f>
        <v>21760</v>
      </c>
      <c r="H116" s="31">
        <v>42986</v>
      </c>
      <c r="I116" s="32">
        <v>30</v>
      </c>
      <c r="J116" s="32">
        <f>Таблица1[[#This Row],[Цена]]*Таблица1[[#This Row],[Количество к возврату]]</f>
        <v>4080</v>
      </c>
      <c r="K116" s="9">
        <f>Таблица1[[#This Row],[Стоимость]]-Таблица1[[#This Row],[Стоимость возврата]]</f>
        <v>17680</v>
      </c>
      <c r="N116" t="b">
        <f>AND(WEEKDAY($A116)=N$1, MONTH($A116) &gt;= Результативность!$M$1,MONTH($A116)&lt;=Результативность!$O$1, YEAR($A116) = Результативность!$M$2)</f>
        <v>0</v>
      </c>
      <c r="O116" t="b">
        <f>AND(WEEKDAY($A116)=O$1, MONTH($A116) &gt;= Результативность!$M$1,MONTH($A116)&lt;=Результативность!$O$1, YEAR($A116) = Результативность!$M$2)</f>
        <v>0</v>
      </c>
      <c r="P116" t="b">
        <f>AND(WEEKDAY($A116)=P$1, MONTH($A116) &gt;= Результативность!$M$1,MONTH($A116)&lt;=Результативность!$O$1, YEAR($A116) = Результативность!$M$2)</f>
        <v>0</v>
      </c>
      <c r="Q116" t="b">
        <f>AND(WEEKDAY($A116)=Q$1, MONTH($A116) &gt;= Результативность!$M$1,MONTH($A116)&lt;=Результативность!$O$1, YEAR($A116) = Результативность!$M$2)</f>
        <v>0</v>
      </c>
      <c r="R116" t="b">
        <f>AND(WEEKDAY($A116)=R$1, MONTH($A116) &gt;= Результативность!$M$1,MONTH($A116)&lt;=Результативность!$O$1, YEAR($A116) = Результативность!$M$2)</f>
        <v>0</v>
      </c>
      <c r="S116" t="b">
        <f>AND(WEEKDAY($A116)=S$1, MONTH($A116) &gt;= Результативность!$M$1,MONTH($A116)&lt;=Результативность!$O$1, YEAR($A116) = Результативность!$M$2)</f>
        <v>0</v>
      </c>
      <c r="T116" t="b">
        <f>AND(WEEKDAY($A116)=T$1, MONTH($A116) &gt;= Результативность!$M$1,MONTH($A116)&lt;=Результативность!$O$1, YEAR($A116) = Результативность!$M$2)</f>
        <v>0</v>
      </c>
      <c r="W116">
        <f>IF(AND(YEAR($A116)=Наибольшее!$H$2, MONTH($A116) = Наибольшее!$H$1, $B116 = W$1),($E116-$I116)*$F116,0)</f>
        <v>17680</v>
      </c>
      <c r="X116">
        <f>IF(AND(YEAR($A116)=Наибольшее!$H$2, MONTH($A116) = Наибольшее!$H$1, $B116 = X$1),($E116-$I116)*$F116,0)</f>
        <v>0</v>
      </c>
      <c r="Y116">
        <f>IF(AND(YEAR($A116)=Наибольшее!$H$2, MONTH($A116) = Наибольшее!$H$1, $B116 = Y$1),($E116-$I116)*$F116,0)</f>
        <v>0</v>
      </c>
      <c r="Z116">
        <f>IF(AND(YEAR($A116)=Наибольшее!$H$2, MONTH($A116) = Наибольшее!$H$1, $B116 = Z$1),($E116-$I116)*$F116,0)</f>
        <v>0</v>
      </c>
      <c r="AA116">
        <f>IF(AND(YEAR($A116)=Наибольшее!$H$2, MONTH($A116) = Наибольшее!$H$1, $B116 = AA$1),($E116-$I116)*$F116,0)</f>
        <v>0</v>
      </c>
    </row>
    <row r="117" spans="1:27" x14ac:dyDescent="0.25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Товара]],Товары_цена[],3,0)</f>
        <v>54</v>
      </c>
      <c r="G117" s="33">
        <f>Таблица1[[#This Row],[Количество]]*Таблица1[[#This Row],[Цена]]</f>
        <v>5940</v>
      </c>
      <c r="H117" s="32"/>
      <c r="I117" s="32"/>
      <c r="J117" s="32">
        <f>Таблица1[[#This Row],[Цена]]*Таблица1[[#This Row],[Количество к возврату]]</f>
        <v>0</v>
      </c>
      <c r="K117" s="9">
        <f>Таблица1[[#This Row],[Стоимость]]-Таблица1[[#This Row],[Стоимость возврата]]</f>
        <v>5940</v>
      </c>
      <c r="N117" t="b">
        <f>AND(WEEKDAY($A117)=N$1, MONTH($A117) &gt;= Результативность!$M$1,MONTH($A117)&lt;=Результативность!$O$1, YEAR($A117) = Результативность!$M$2)</f>
        <v>0</v>
      </c>
      <c r="O117" t="b">
        <f>AND(WEEKDAY($A117)=O$1, MONTH($A117) &gt;= Результативность!$M$1,MONTH($A117)&lt;=Результативность!$O$1, YEAR($A117) = Результативность!$M$2)</f>
        <v>0</v>
      </c>
      <c r="P117" t="b">
        <f>AND(WEEKDAY($A117)=P$1, MONTH($A117) &gt;= Результативность!$M$1,MONTH($A117)&lt;=Результативность!$O$1, YEAR($A117) = Результативность!$M$2)</f>
        <v>0</v>
      </c>
      <c r="Q117" t="b">
        <f>AND(WEEKDAY($A117)=Q$1, MONTH($A117) &gt;= Результативность!$M$1,MONTH($A117)&lt;=Результативность!$O$1, YEAR($A117) = Результативность!$M$2)</f>
        <v>0</v>
      </c>
      <c r="R117" t="b">
        <f>AND(WEEKDAY($A117)=R$1, MONTH($A117) &gt;= Результативность!$M$1,MONTH($A117)&lt;=Результативность!$O$1, YEAR($A117) = Результативность!$M$2)</f>
        <v>0</v>
      </c>
      <c r="S117" t="b">
        <f>AND(WEEKDAY($A117)=S$1, MONTH($A117) &gt;= Результативность!$M$1,MONTH($A117)&lt;=Результативность!$O$1, YEAR($A117) = Результативность!$M$2)</f>
        <v>0</v>
      </c>
      <c r="T117" t="b">
        <f>AND(WEEKDAY($A117)=T$1, MONTH($A117) &gt;= Результативность!$M$1,MONTH($A117)&lt;=Результативность!$O$1, YEAR($A117) = Результативность!$M$2)</f>
        <v>0</v>
      </c>
      <c r="W117">
        <f>IF(AND(YEAR($A117)=Наибольшее!$H$2, MONTH($A117) = Наибольшее!$H$1, $B117 = W$1),($E117-$I117)*$F117,0)</f>
        <v>0</v>
      </c>
      <c r="X117">
        <f>IF(AND(YEAR($A117)=Наибольшее!$H$2, MONTH($A117) = Наибольшее!$H$1, $B117 = X$1),($E117-$I117)*$F117,0)</f>
        <v>0</v>
      </c>
      <c r="Y117">
        <f>IF(AND(YEAR($A117)=Наибольшее!$H$2, MONTH($A117) = Наибольшее!$H$1, $B117 = Y$1),($E117-$I117)*$F117,0)</f>
        <v>5940</v>
      </c>
      <c r="Z117">
        <f>IF(AND(YEAR($A117)=Наибольшее!$H$2, MONTH($A117) = Наибольшее!$H$1, $B117 = Z$1),($E117-$I117)*$F117,0)</f>
        <v>0</v>
      </c>
      <c r="AA117">
        <f>IF(AND(YEAR($A117)=Наибольшее!$H$2, MONTH($A117) = Наибольшее!$H$1, $B117 = AA$1),($E117-$I117)*$F117,0)</f>
        <v>0</v>
      </c>
    </row>
    <row r="118" spans="1:27" x14ac:dyDescent="0.25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Товара]],Товары_цена[],3,0)</f>
        <v>25</v>
      </c>
      <c r="G118" s="33">
        <f>Таблица1[[#This Row],[Количество]]*Таблица1[[#This Row],[Цена]]</f>
        <v>5750</v>
      </c>
      <c r="H118" s="32"/>
      <c r="I118" s="32"/>
      <c r="J118" s="32">
        <f>Таблица1[[#This Row],[Цена]]*Таблица1[[#This Row],[Количество к возврату]]</f>
        <v>0</v>
      </c>
      <c r="K118" s="9">
        <f>Таблица1[[#This Row],[Стоимость]]-Таблица1[[#This Row],[Стоимость возврата]]</f>
        <v>5750</v>
      </c>
      <c r="N118" t="b">
        <f>AND(WEEKDAY($A118)=N$1, MONTH($A118) &gt;= Результативность!$M$1,MONTH($A118)&lt;=Результативность!$O$1, YEAR($A118) = Результативность!$M$2)</f>
        <v>0</v>
      </c>
      <c r="O118" t="b">
        <f>AND(WEEKDAY($A118)=O$1, MONTH($A118) &gt;= Результативность!$M$1,MONTH($A118)&lt;=Результативность!$O$1, YEAR($A118) = Результативность!$M$2)</f>
        <v>0</v>
      </c>
      <c r="P118" t="b">
        <f>AND(WEEKDAY($A118)=P$1, MONTH($A118) &gt;= Результативность!$M$1,MONTH($A118)&lt;=Результативность!$O$1, YEAR($A118) = Результативность!$M$2)</f>
        <v>0</v>
      </c>
      <c r="Q118" t="b">
        <f>AND(WEEKDAY($A118)=Q$1, MONTH($A118) &gt;= Результативность!$M$1,MONTH($A118)&lt;=Результативность!$O$1, YEAR($A118) = Результативность!$M$2)</f>
        <v>0</v>
      </c>
      <c r="R118" t="b">
        <f>AND(WEEKDAY($A118)=R$1, MONTH($A118) &gt;= Результативность!$M$1,MONTH($A118)&lt;=Результативность!$O$1, YEAR($A118) = Результативность!$M$2)</f>
        <v>0</v>
      </c>
      <c r="S118" t="b">
        <f>AND(WEEKDAY($A118)=S$1, MONTH($A118) &gt;= Результативность!$M$1,MONTH($A118)&lt;=Результативность!$O$1, YEAR($A118) = Результативность!$M$2)</f>
        <v>0</v>
      </c>
      <c r="T118" t="b">
        <f>AND(WEEKDAY($A118)=T$1, MONTH($A118) &gt;= Результативность!$M$1,MONTH($A118)&lt;=Результативность!$O$1, YEAR($A118) = Результативность!$M$2)</f>
        <v>0</v>
      </c>
      <c r="W118">
        <f>IF(AND(YEAR($A118)=Наибольшее!$H$2, MONTH($A118) = Наибольшее!$H$1, $B118 = W$1),($E118-$I118)*$F118,0)</f>
        <v>0</v>
      </c>
      <c r="X118">
        <f>IF(AND(YEAR($A118)=Наибольшее!$H$2, MONTH($A118) = Наибольшее!$H$1, $B118 = X$1),($E118-$I118)*$F118,0)</f>
        <v>0</v>
      </c>
      <c r="Y118">
        <f>IF(AND(YEAR($A118)=Наибольшее!$H$2, MONTH($A118) = Наибольшее!$H$1, $B118 = Y$1),($E118-$I118)*$F118,0)</f>
        <v>5750</v>
      </c>
      <c r="Z118">
        <f>IF(AND(YEAR($A118)=Наибольшее!$H$2, MONTH($A118) = Наибольшее!$H$1, $B118 = Z$1),($E118-$I118)*$F118,0)</f>
        <v>0</v>
      </c>
      <c r="AA118">
        <f>IF(AND(YEAR($A118)=Наибольшее!$H$2, MONTH($A118) = Наибольшее!$H$1, $B118 = AA$1),($E118-$I118)*$F118,0)</f>
        <v>0</v>
      </c>
    </row>
    <row r="119" spans="1:27" x14ac:dyDescent="0.25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Товара]],Товары_цена[],3,0)</f>
        <v>45</v>
      </c>
      <c r="G119" s="33">
        <f>Таблица1[[#This Row],[Количество]]*Таблица1[[#This Row],[Цена]]</f>
        <v>10350</v>
      </c>
      <c r="H119" s="31">
        <v>42989</v>
      </c>
      <c r="I119" s="32">
        <v>30</v>
      </c>
      <c r="J119" s="32">
        <f>Таблица1[[#This Row],[Цена]]*Таблица1[[#This Row],[Количество к возврату]]</f>
        <v>1350</v>
      </c>
      <c r="K119" s="9">
        <f>Таблица1[[#This Row],[Стоимость]]-Таблица1[[#This Row],[Стоимость возврата]]</f>
        <v>9000</v>
      </c>
      <c r="N119" t="b">
        <f>AND(WEEKDAY($A119)=N$1, MONTH($A119) &gt;= Результативность!$M$1,MONTH($A119)&lt;=Результативность!$O$1, YEAR($A119) = Результативность!$M$2)</f>
        <v>0</v>
      </c>
      <c r="O119" t="b">
        <f>AND(WEEKDAY($A119)=O$1, MONTH($A119) &gt;= Результативность!$M$1,MONTH($A119)&lt;=Результативность!$O$1, YEAR($A119) = Результативность!$M$2)</f>
        <v>0</v>
      </c>
      <c r="P119" t="b">
        <f>AND(WEEKDAY($A119)=P$1, MONTH($A119) &gt;= Результативность!$M$1,MONTH($A119)&lt;=Результативность!$O$1, YEAR($A119) = Результативность!$M$2)</f>
        <v>0</v>
      </c>
      <c r="Q119" t="b">
        <f>AND(WEEKDAY($A119)=Q$1, MONTH($A119) &gt;= Результативность!$M$1,MONTH($A119)&lt;=Результативность!$O$1, YEAR($A119) = Результативность!$M$2)</f>
        <v>0</v>
      </c>
      <c r="R119" t="b">
        <f>AND(WEEKDAY($A119)=R$1, MONTH($A119) &gt;= Результативность!$M$1,MONTH($A119)&lt;=Результативность!$O$1, YEAR($A119) = Результативность!$M$2)</f>
        <v>0</v>
      </c>
      <c r="S119" t="b">
        <f>AND(WEEKDAY($A119)=S$1, MONTH($A119) &gt;= Результативность!$M$1,MONTH($A119)&lt;=Результативность!$O$1, YEAR($A119) = Результативность!$M$2)</f>
        <v>0</v>
      </c>
      <c r="T119" t="b">
        <f>AND(WEEKDAY($A119)=T$1, MONTH($A119) &gt;= Результативность!$M$1,MONTH($A119)&lt;=Результативность!$O$1, YEAR($A119) = Результативность!$M$2)</f>
        <v>0</v>
      </c>
      <c r="W119">
        <f>IF(AND(YEAR($A119)=Наибольшее!$H$2, MONTH($A119) = Наибольшее!$H$1, $B119 = W$1),($E119-$I119)*$F119,0)</f>
        <v>0</v>
      </c>
      <c r="X119">
        <f>IF(AND(YEAR($A119)=Наибольшее!$H$2, MONTH($A119) = Наибольшее!$H$1, $B119 = X$1),($E119-$I119)*$F119,0)</f>
        <v>0</v>
      </c>
      <c r="Y119">
        <f>IF(AND(YEAR($A119)=Наибольшее!$H$2, MONTH($A119) = Наибольшее!$H$1, $B119 = Y$1),($E119-$I119)*$F119,0)</f>
        <v>9000</v>
      </c>
      <c r="Z119">
        <f>IF(AND(YEAR($A119)=Наибольшее!$H$2, MONTH($A119) = Наибольшее!$H$1, $B119 = Z$1),($E119-$I119)*$F119,0)</f>
        <v>0</v>
      </c>
      <c r="AA119">
        <f>IF(AND(YEAR($A119)=Наибольшее!$H$2, MONTH($A119) = Наибольшее!$H$1, $B119 = AA$1),($E119-$I119)*$F119,0)</f>
        <v>0</v>
      </c>
    </row>
    <row r="120" spans="1:27" x14ac:dyDescent="0.25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Товара]],Товары_цена[],3,0)</f>
        <v>32</v>
      </c>
      <c r="G120" s="33">
        <f>Таблица1[[#This Row],[Количество]]*Таблица1[[#This Row],[Цена]]</f>
        <v>1920</v>
      </c>
      <c r="H120" s="32"/>
      <c r="I120" s="32"/>
      <c r="J120" s="32">
        <f>Таблица1[[#This Row],[Цена]]*Таблица1[[#This Row],[Количество к возврату]]</f>
        <v>0</v>
      </c>
      <c r="K120" s="9">
        <f>Таблица1[[#This Row],[Стоимость]]-Таблица1[[#This Row],[Стоимость возврата]]</f>
        <v>1920</v>
      </c>
      <c r="N120" t="b">
        <f>AND(WEEKDAY($A120)=N$1, MONTH($A120) &gt;= Результативность!$M$1,MONTH($A120)&lt;=Результативность!$O$1, YEAR($A120) = Результативность!$M$2)</f>
        <v>0</v>
      </c>
      <c r="O120" t="b">
        <f>AND(WEEKDAY($A120)=O$1, MONTH($A120) &gt;= Результативность!$M$1,MONTH($A120)&lt;=Результативность!$O$1, YEAR($A120) = Результативность!$M$2)</f>
        <v>0</v>
      </c>
      <c r="P120" t="b">
        <f>AND(WEEKDAY($A120)=P$1, MONTH($A120) &gt;= Результативность!$M$1,MONTH($A120)&lt;=Результативность!$O$1, YEAR($A120) = Результативность!$M$2)</f>
        <v>0</v>
      </c>
      <c r="Q120" t="b">
        <f>AND(WEEKDAY($A120)=Q$1, MONTH($A120) &gt;= Результативность!$M$1,MONTH($A120)&lt;=Результативность!$O$1, YEAR($A120) = Результативность!$M$2)</f>
        <v>0</v>
      </c>
      <c r="R120" t="b">
        <f>AND(WEEKDAY($A120)=R$1, MONTH($A120) &gt;= Результативность!$M$1,MONTH($A120)&lt;=Результативность!$O$1, YEAR($A120) = Результативность!$M$2)</f>
        <v>0</v>
      </c>
      <c r="S120" t="b">
        <f>AND(WEEKDAY($A120)=S$1, MONTH($A120) &gt;= Результативность!$M$1,MONTH($A120)&lt;=Результативность!$O$1, YEAR($A120) = Результативность!$M$2)</f>
        <v>0</v>
      </c>
      <c r="T120" t="b">
        <f>AND(WEEKDAY($A120)=T$1, MONTH($A120) &gt;= Результативность!$M$1,MONTH($A120)&lt;=Результативность!$O$1, YEAR($A120) = Результативность!$M$2)</f>
        <v>0</v>
      </c>
      <c r="W120">
        <f>IF(AND(YEAR($A120)=Наибольшее!$H$2, MONTH($A120) = Наибольшее!$H$1, $B120 = W$1),($E120-$I120)*$F120,0)</f>
        <v>0</v>
      </c>
      <c r="X120">
        <f>IF(AND(YEAR($A120)=Наибольшее!$H$2, MONTH($A120) = Наибольшее!$H$1, $B120 = X$1),($E120-$I120)*$F120,0)</f>
        <v>0</v>
      </c>
      <c r="Y120">
        <f>IF(AND(YEAR($A120)=Наибольшее!$H$2, MONTH($A120) = Наибольшее!$H$1, $B120 = Y$1),($E120-$I120)*$F120,0)</f>
        <v>0</v>
      </c>
      <c r="Z120">
        <f>IF(AND(YEAR($A120)=Наибольшее!$H$2, MONTH($A120) = Наибольшее!$H$1, $B120 = Z$1),($E120-$I120)*$F120,0)</f>
        <v>1920</v>
      </c>
      <c r="AA120">
        <f>IF(AND(YEAR($A120)=Наибольшее!$H$2, MONTH($A120) = Наибольшее!$H$1, $B120 = AA$1),($E120-$I120)*$F120,0)</f>
        <v>0</v>
      </c>
    </row>
    <row r="121" spans="1:27" x14ac:dyDescent="0.25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Товара]],Товары_цена[],3,0)</f>
        <v>136</v>
      </c>
      <c r="G121" s="33">
        <f>Таблица1[[#This Row],[Количество]]*Таблица1[[#This Row],[Цена]]</f>
        <v>3400</v>
      </c>
      <c r="H121" s="32"/>
      <c r="I121" s="32"/>
      <c r="J121" s="32">
        <f>Таблица1[[#This Row],[Цена]]*Таблица1[[#This Row],[Количество к возврату]]</f>
        <v>0</v>
      </c>
      <c r="K121" s="9">
        <f>Таблица1[[#This Row],[Стоимость]]-Таблица1[[#This Row],[Стоимость возврата]]</f>
        <v>3400</v>
      </c>
      <c r="N121" t="b">
        <f>AND(WEEKDAY($A121)=N$1, MONTH($A121) &gt;= Результативность!$M$1,MONTH($A121)&lt;=Результативность!$O$1, YEAR($A121) = Результативность!$M$2)</f>
        <v>0</v>
      </c>
      <c r="O121" t="b">
        <f>AND(WEEKDAY($A121)=O$1, MONTH($A121) &gt;= Результативность!$M$1,MONTH($A121)&lt;=Результативность!$O$1, YEAR($A121) = Результативность!$M$2)</f>
        <v>0</v>
      </c>
      <c r="P121" t="b">
        <f>AND(WEEKDAY($A121)=P$1, MONTH($A121) &gt;= Результативность!$M$1,MONTH($A121)&lt;=Результативность!$O$1, YEAR($A121) = Результативность!$M$2)</f>
        <v>0</v>
      </c>
      <c r="Q121" t="b">
        <f>AND(WEEKDAY($A121)=Q$1, MONTH($A121) &gt;= Результативность!$M$1,MONTH($A121)&lt;=Результативность!$O$1, YEAR($A121) = Результативность!$M$2)</f>
        <v>0</v>
      </c>
      <c r="R121" t="b">
        <f>AND(WEEKDAY($A121)=R$1, MONTH($A121) &gt;= Результативность!$M$1,MONTH($A121)&lt;=Результативность!$O$1, YEAR($A121) = Результативность!$M$2)</f>
        <v>0</v>
      </c>
      <c r="S121" t="b">
        <f>AND(WEEKDAY($A121)=S$1, MONTH($A121) &gt;= Результативность!$M$1,MONTH($A121)&lt;=Результативность!$O$1, YEAR($A121) = Результативность!$M$2)</f>
        <v>0</v>
      </c>
      <c r="T121" t="b">
        <f>AND(WEEKDAY($A121)=T$1, MONTH($A121) &gt;= Результативность!$M$1,MONTH($A121)&lt;=Результативность!$O$1, YEAR($A121) = Результативность!$M$2)</f>
        <v>0</v>
      </c>
      <c r="W121">
        <f>IF(AND(YEAR($A121)=Наибольшее!$H$2, MONTH($A121) = Наибольшее!$H$1, $B121 = W$1),($E121-$I121)*$F121,0)</f>
        <v>0</v>
      </c>
      <c r="X121">
        <f>IF(AND(YEAR($A121)=Наибольшее!$H$2, MONTH($A121) = Наибольшее!$H$1, $B121 = X$1),($E121-$I121)*$F121,0)</f>
        <v>0</v>
      </c>
      <c r="Y121">
        <f>IF(AND(YEAR($A121)=Наибольшее!$H$2, MONTH($A121) = Наибольшее!$H$1, $B121 = Y$1),($E121-$I121)*$F121,0)</f>
        <v>0</v>
      </c>
      <c r="Z121">
        <f>IF(AND(YEAR($A121)=Наибольшее!$H$2, MONTH($A121) = Наибольшее!$H$1, $B121 = Z$1),($E121-$I121)*$F121,0)</f>
        <v>3400</v>
      </c>
      <c r="AA121">
        <f>IF(AND(YEAR($A121)=Наибольшее!$H$2, MONTH($A121) = Наибольшее!$H$1, $B121 = AA$1),($E121-$I121)*$F121,0)</f>
        <v>0</v>
      </c>
    </row>
    <row r="122" spans="1:27" x14ac:dyDescent="0.25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Товара]],Товары_цена[],3,0)</f>
        <v>45</v>
      </c>
      <c r="G122" s="33">
        <f>Таблица1[[#This Row],[Количество]]*Таблица1[[#This Row],[Цена]]</f>
        <v>7650</v>
      </c>
      <c r="H122" s="32"/>
      <c r="I122" s="32"/>
      <c r="J122" s="32">
        <f>Таблица1[[#This Row],[Цена]]*Таблица1[[#This Row],[Количество к возврату]]</f>
        <v>0</v>
      </c>
      <c r="K122" s="9">
        <f>Таблица1[[#This Row],[Стоимость]]-Таблица1[[#This Row],[Стоимость возврата]]</f>
        <v>7650</v>
      </c>
      <c r="N122" t="b">
        <f>AND(WEEKDAY($A122)=N$1, MONTH($A122) &gt;= Результативность!$M$1,MONTH($A122)&lt;=Результативность!$O$1, YEAR($A122) = Результативность!$M$2)</f>
        <v>0</v>
      </c>
      <c r="O122" t="b">
        <f>AND(WEEKDAY($A122)=O$1, MONTH($A122) &gt;= Результативность!$M$1,MONTH($A122)&lt;=Результативность!$O$1, YEAR($A122) = Результативность!$M$2)</f>
        <v>0</v>
      </c>
      <c r="P122" t="b">
        <f>AND(WEEKDAY($A122)=P$1, MONTH($A122) &gt;= Результативность!$M$1,MONTH($A122)&lt;=Результативность!$O$1, YEAR($A122) = Результативность!$M$2)</f>
        <v>0</v>
      </c>
      <c r="Q122" t="b">
        <f>AND(WEEKDAY($A122)=Q$1, MONTH($A122) &gt;= Результативность!$M$1,MONTH($A122)&lt;=Результативность!$O$1, YEAR($A122) = Результативность!$M$2)</f>
        <v>0</v>
      </c>
      <c r="R122" t="b">
        <f>AND(WEEKDAY($A122)=R$1, MONTH($A122) &gt;= Результативность!$M$1,MONTH($A122)&lt;=Результативность!$O$1, YEAR($A122) = Результативность!$M$2)</f>
        <v>0</v>
      </c>
      <c r="S122" t="b">
        <f>AND(WEEKDAY($A122)=S$1, MONTH($A122) &gt;= Результативность!$M$1,MONTH($A122)&lt;=Результативность!$O$1, YEAR($A122) = Результативность!$M$2)</f>
        <v>0</v>
      </c>
      <c r="T122" t="b">
        <f>AND(WEEKDAY($A122)=T$1, MONTH($A122) &gt;= Результативность!$M$1,MONTH($A122)&lt;=Результативность!$O$1, YEAR($A122) = Результативность!$M$2)</f>
        <v>0</v>
      </c>
      <c r="W122">
        <f>IF(AND(YEAR($A122)=Наибольшее!$H$2, MONTH($A122) = Наибольшее!$H$1, $B122 = W$1),($E122-$I122)*$F122,0)</f>
        <v>0</v>
      </c>
      <c r="X122">
        <f>IF(AND(YEAR($A122)=Наибольшее!$H$2, MONTH($A122) = Наибольшее!$H$1, $B122 = X$1),($E122-$I122)*$F122,0)</f>
        <v>0</v>
      </c>
      <c r="Y122">
        <f>IF(AND(YEAR($A122)=Наибольшее!$H$2, MONTH($A122) = Наибольшее!$H$1, $B122 = Y$1),($E122-$I122)*$F122,0)</f>
        <v>7650</v>
      </c>
      <c r="Z122">
        <f>IF(AND(YEAR($A122)=Наибольшее!$H$2, MONTH($A122) = Наибольшее!$H$1, $B122 = Z$1),($E122-$I122)*$F122,0)</f>
        <v>0</v>
      </c>
      <c r="AA122">
        <f>IF(AND(YEAR($A122)=Наибольшее!$H$2, MONTH($A122) = Наибольшее!$H$1, $B122 = AA$1),($E122-$I122)*$F122,0)</f>
        <v>0</v>
      </c>
    </row>
    <row r="123" spans="1:27" x14ac:dyDescent="0.25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Товара]],Товары_цена[],3,0)</f>
        <v>25</v>
      </c>
      <c r="G123" s="33">
        <f>Таблица1[[#This Row],[Количество]]*Таблица1[[#This Row],[Цена]]</f>
        <v>4250</v>
      </c>
      <c r="H123" s="32"/>
      <c r="I123" s="32"/>
      <c r="J123" s="32">
        <f>Таблица1[[#This Row],[Цена]]*Таблица1[[#This Row],[Количество к возврату]]</f>
        <v>0</v>
      </c>
      <c r="K123" s="9">
        <f>Таблица1[[#This Row],[Стоимость]]-Таблица1[[#This Row],[Стоимость возврата]]</f>
        <v>4250</v>
      </c>
      <c r="N123" t="b">
        <f>AND(WEEKDAY($A123)=N$1, MONTH($A123) &gt;= Результативность!$M$1,MONTH($A123)&lt;=Результативность!$O$1, YEAR($A123) = Результативность!$M$2)</f>
        <v>0</v>
      </c>
      <c r="O123" t="b">
        <f>AND(WEEKDAY($A123)=O$1, MONTH($A123) &gt;= Результативность!$M$1,MONTH($A123)&lt;=Результативность!$O$1, YEAR($A123) = Результативность!$M$2)</f>
        <v>0</v>
      </c>
      <c r="P123" t="b">
        <f>AND(WEEKDAY($A123)=P$1, MONTH($A123) &gt;= Результативность!$M$1,MONTH($A123)&lt;=Результативность!$O$1, YEAR($A123) = Результативность!$M$2)</f>
        <v>0</v>
      </c>
      <c r="Q123" t="b">
        <f>AND(WEEKDAY($A123)=Q$1, MONTH($A123) &gt;= Результативность!$M$1,MONTH($A123)&lt;=Результативность!$O$1, YEAR($A123) = Результативность!$M$2)</f>
        <v>0</v>
      </c>
      <c r="R123" t="b">
        <f>AND(WEEKDAY($A123)=R$1, MONTH($A123) &gt;= Результативность!$M$1,MONTH($A123)&lt;=Результативность!$O$1, YEAR($A123) = Результативность!$M$2)</f>
        <v>0</v>
      </c>
      <c r="S123" t="b">
        <f>AND(WEEKDAY($A123)=S$1, MONTH($A123) &gt;= Результативность!$M$1,MONTH($A123)&lt;=Результативность!$O$1, YEAR($A123) = Результативность!$M$2)</f>
        <v>0</v>
      </c>
      <c r="T123" t="b">
        <f>AND(WEEKDAY($A123)=T$1, MONTH($A123) &gt;= Результативность!$M$1,MONTH($A123)&lt;=Результативность!$O$1, YEAR($A123) = Результативность!$M$2)</f>
        <v>0</v>
      </c>
      <c r="W123">
        <f>IF(AND(YEAR($A123)=Наибольшее!$H$2, MONTH($A123) = Наибольшее!$H$1, $B123 = W$1),($E123-$I123)*$F123,0)</f>
        <v>0</v>
      </c>
      <c r="X123">
        <f>IF(AND(YEAR($A123)=Наибольшее!$H$2, MONTH($A123) = Наибольшее!$H$1, $B123 = X$1),($E123-$I123)*$F123,0)</f>
        <v>0</v>
      </c>
      <c r="Y123">
        <f>IF(AND(YEAR($A123)=Наибольшее!$H$2, MONTH($A123) = Наибольшее!$H$1, $B123 = Y$1),($E123-$I123)*$F123,0)</f>
        <v>4250</v>
      </c>
      <c r="Z123">
        <f>IF(AND(YEAR($A123)=Наибольшее!$H$2, MONTH($A123) = Наибольшее!$H$1, $B123 = Z$1),($E123-$I123)*$F123,0)</f>
        <v>0</v>
      </c>
      <c r="AA123">
        <f>IF(AND(YEAR($A123)=Наибольшее!$H$2, MONTH($A123) = Наибольшее!$H$1, $B123 = AA$1),($E123-$I123)*$F123,0)</f>
        <v>0</v>
      </c>
    </row>
    <row r="124" spans="1:27" x14ac:dyDescent="0.25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Товара]],Товары_цена[],3,0)</f>
        <v>54</v>
      </c>
      <c r="G124" s="33">
        <f>Таблица1[[#This Row],[Количество]]*Таблица1[[#This Row],[Цена]]</f>
        <v>3024</v>
      </c>
      <c r="H124" s="32"/>
      <c r="I124" s="32"/>
      <c r="J124" s="32">
        <f>Таблица1[[#This Row],[Цена]]*Таблица1[[#This Row],[Количество к возврату]]</f>
        <v>0</v>
      </c>
      <c r="K124" s="9">
        <f>Таблица1[[#This Row],[Стоимость]]-Таблица1[[#This Row],[Стоимость возврата]]</f>
        <v>3024</v>
      </c>
      <c r="N124" t="b">
        <f>AND(WEEKDAY($A124)=N$1, MONTH($A124) &gt;= Результативность!$M$1,MONTH($A124)&lt;=Результативность!$O$1, YEAR($A124) = Результативность!$M$2)</f>
        <v>0</v>
      </c>
      <c r="O124" t="b">
        <f>AND(WEEKDAY($A124)=O$1, MONTH($A124) &gt;= Результативность!$M$1,MONTH($A124)&lt;=Результативность!$O$1, YEAR($A124) = Результативность!$M$2)</f>
        <v>0</v>
      </c>
      <c r="P124" t="b">
        <f>AND(WEEKDAY($A124)=P$1, MONTH($A124) &gt;= Результативность!$M$1,MONTH($A124)&lt;=Результативность!$O$1, YEAR($A124) = Результативность!$M$2)</f>
        <v>0</v>
      </c>
      <c r="Q124" t="b">
        <f>AND(WEEKDAY($A124)=Q$1, MONTH($A124) &gt;= Результативность!$M$1,MONTH($A124)&lt;=Результативность!$O$1, YEAR($A124) = Результативность!$M$2)</f>
        <v>0</v>
      </c>
      <c r="R124" t="b">
        <f>AND(WEEKDAY($A124)=R$1, MONTH($A124) &gt;= Результативность!$M$1,MONTH($A124)&lt;=Результативность!$O$1, YEAR($A124) = Результативность!$M$2)</f>
        <v>0</v>
      </c>
      <c r="S124" t="b">
        <f>AND(WEEKDAY($A124)=S$1, MONTH($A124) &gt;= Результативность!$M$1,MONTH($A124)&lt;=Результативность!$O$1, YEAR($A124) = Результативность!$M$2)</f>
        <v>0</v>
      </c>
      <c r="T124" t="b">
        <f>AND(WEEKDAY($A124)=T$1, MONTH($A124) &gt;= Результативность!$M$1,MONTH($A124)&lt;=Результативность!$O$1, YEAR($A124) = Результативность!$M$2)</f>
        <v>0</v>
      </c>
      <c r="W124">
        <f>IF(AND(YEAR($A124)=Наибольшее!$H$2, MONTH($A124) = Наибольшее!$H$1, $B124 = W$1),($E124-$I124)*$F124,0)</f>
        <v>0</v>
      </c>
      <c r="X124">
        <f>IF(AND(YEAR($A124)=Наибольшее!$H$2, MONTH($A124) = Наибольшее!$H$1, $B124 = X$1),($E124-$I124)*$F124,0)</f>
        <v>0</v>
      </c>
      <c r="Y124">
        <f>IF(AND(YEAR($A124)=Наибольшее!$H$2, MONTH($A124) = Наибольшее!$H$1, $B124 = Y$1),($E124-$I124)*$F124,0)</f>
        <v>3024</v>
      </c>
      <c r="Z124">
        <f>IF(AND(YEAR($A124)=Наибольшее!$H$2, MONTH($A124) = Наибольшее!$H$1, $B124 = Z$1),($E124-$I124)*$F124,0)</f>
        <v>0</v>
      </c>
      <c r="AA124">
        <f>IF(AND(YEAR($A124)=Наибольшее!$H$2, MONTH($A124) = Наибольшее!$H$1, $B124 = AA$1),($E124-$I124)*$F124,0)</f>
        <v>0</v>
      </c>
    </row>
    <row r="125" spans="1:27" x14ac:dyDescent="0.25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Товара]],Товары_цена[],3,0)</f>
        <v>54</v>
      </c>
      <c r="G125" s="33">
        <f>Таблица1[[#This Row],[Количество]]*Таблица1[[#This Row],[Цена]]</f>
        <v>3024</v>
      </c>
      <c r="H125" s="31">
        <v>42993</v>
      </c>
      <c r="I125" s="32">
        <v>21</v>
      </c>
      <c r="J125" s="32">
        <f>Таблица1[[#This Row],[Цена]]*Таблица1[[#This Row],[Количество к возврату]]</f>
        <v>1134</v>
      </c>
      <c r="K125" s="9">
        <f>Таблица1[[#This Row],[Стоимость]]-Таблица1[[#This Row],[Стоимость возврата]]</f>
        <v>1890</v>
      </c>
      <c r="N125" t="b">
        <f>AND(WEEKDAY($A125)=N$1, MONTH($A125) &gt;= Результативность!$M$1,MONTH($A125)&lt;=Результативность!$O$1, YEAR($A125) = Результативность!$M$2)</f>
        <v>0</v>
      </c>
      <c r="O125" t="b">
        <f>AND(WEEKDAY($A125)=O$1, MONTH($A125) &gt;= Результативность!$M$1,MONTH($A125)&lt;=Результативность!$O$1, YEAR($A125) = Результативность!$M$2)</f>
        <v>0</v>
      </c>
      <c r="P125" t="b">
        <f>AND(WEEKDAY($A125)=P$1, MONTH($A125) &gt;= Результативность!$M$1,MONTH($A125)&lt;=Результативность!$O$1, YEAR($A125) = Результативность!$M$2)</f>
        <v>0</v>
      </c>
      <c r="Q125" t="b">
        <f>AND(WEEKDAY($A125)=Q$1, MONTH($A125) &gt;= Результативность!$M$1,MONTH($A125)&lt;=Результативность!$O$1, YEAR($A125) = Результативность!$M$2)</f>
        <v>0</v>
      </c>
      <c r="R125" t="b">
        <f>AND(WEEKDAY($A125)=R$1, MONTH($A125) &gt;= Результативность!$M$1,MONTH($A125)&lt;=Результативность!$O$1, YEAR($A125) = Результативность!$M$2)</f>
        <v>0</v>
      </c>
      <c r="S125" t="b">
        <f>AND(WEEKDAY($A125)=S$1, MONTH($A125) &gt;= Результативность!$M$1,MONTH($A125)&lt;=Результативность!$O$1, YEAR($A125) = Результативность!$M$2)</f>
        <v>0</v>
      </c>
      <c r="T125" t="b">
        <f>AND(WEEKDAY($A125)=T$1, MONTH($A125) &gt;= Результативность!$M$1,MONTH($A125)&lt;=Результативность!$O$1, YEAR($A125) = Результативность!$M$2)</f>
        <v>0</v>
      </c>
      <c r="W125">
        <f>IF(AND(YEAR($A125)=Наибольшее!$H$2, MONTH($A125) = Наибольшее!$H$1, $B125 = W$1),($E125-$I125)*$F125,0)</f>
        <v>0</v>
      </c>
      <c r="X125">
        <f>IF(AND(YEAR($A125)=Наибольшее!$H$2, MONTH($A125) = Наибольшее!$H$1, $B125 = X$1),($E125-$I125)*$F125,0)</f>
        <v>1890</v>
      </c>
      <c r="Y125">
        <f>IF(AND(YEAR($A125)=Наибольшее!$H$2, MONTH($A125) = Наибольшее!$H$1, $B125 = Y$1),($E125-$I125)*$F125,0)</f>
        <v>0</v>
      </c>
      <c r="Z125">
        <f>IF(AND(YEAR($A125)=Наибольшее!$H$2, MONTH($A125) = Наибольшее!$H$1, $B125 = Z$1),($E125-$I125)*$F125,0)</f>
        <v>0</v>
      </c>
      <c r="AA125">
        <f>IF(AND(YEAR($A125)=Наибольшее!$H$2, MONTH($A125) = Наибольшее!$H$1, $B125 = AA$1),($E125-$I125)*$F125,0)</f>
        <v>0</v>
      </c>
    </row>
    <row r="126" spans="1:27" x14ac:dyDescent="0.25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Товара]],Товары_цена[],3,0)</f>
        <v>65</v>
      </c>
      <c r="G126" s="33">
        <f>Таблица1[[#This Row],[Количество]]*Таблица1[[#This Row],[Цена]]</f>
        <v>5850</v>
      </c>
      <c r="H126" s="32"/>
      <c r="I126" s="32"/>
      <c r="J126" s="32">
        <f>Таблица1[[#This Row],[Цена]]*Таблица1[[#This Row],[Количество к возврату]]</f>
        <v>0</v>
      </c>
      <c r="K126" s="9">
        <f>Таблица1[[#This Row],[Стоимость]]-Таблица1[[#This Row],[Стоимость возврата]]</f>
        <v>5850</v>
      </c>
      <c r="N126" t="b">
        <f>AND(WEEKDAY($A126)=N$1, MONTH($A126) &gt;= Результативность!$M$1,MONTH($A126)&lt;=Результативность!$O$1, YEAR($A126) = Результативность!$M$2)</f>
        <v>0</v>
      </c>
      <c r="O126" t="b">
        <f>AND(WEEKDAY($A126)=O$1, MONTH($A126) &gt;= Результативность!$M$1,MONTH($A126)&lt;=Результативность!$O$1, YEAR($A126) = Результативность!$M$2)</f>
        <v>0</v>
      </c>
      <c r="P126" t="b">
        <f>AND(WEEKDAY($A126)=P$1, MONTH($A126) &gt;= Результативность!$M$1,MONTH($A126)&lt;=Результативность!$O$1, YEAR($A126) = Результативность!$M$2)</f>
        <v>0</v>
      </c>
      <c r="Q126" t="b">
        <f>AND(WEEKDAY($A126)=Q$1, MONTH($A126) &gt;= Результативность!$M$1,MONTH($A126)&lt;=Результативность!$O$1, YEAR($A126) = Результативность!$M$2)</f>
        <v>0</v>
      </c>
      <c r="R126" t="b">
        <f>AND(WEEKDAY($A126)=R$1, MONTH($A126) &gt;= Результативность!$M$1,MONTH($A126)&lt;=Результативность!$O$1, YEAR($A126) = Результативность!$M$2)</f>
        <v>0</v>
      </c>
      <c r="S126" t="b">
        <f>AND(WEEKDAY($A126)=S$1, MONTH($A126) &gt;= Результативность!$M$1,MONTH($A126)&lt;=Результативность!$O$1, YEAR($A126) = Результативность!$M$2)</f>
        <v>0</v>
      </c>
      <c r="T126" t="b">
        <f>AND(WEEKDAY($A126)=T$1, MONTH($A126) &gt;= Результативность!$M$1,MONTH($A126)&lt;=Результативность!$O$1, YEAR($A126) = Результативность!$M$2)</f>
        <v>0</v>
      </c>
      <c r="W126">
        <f>IF(AND(YEAR($A126)=Наибольшее!$H$2, MONTH($A126) = Наибольшее!$H$1, $B126 = W$1),($E126-$I126)*$F126,0)</f>
        <v>0</v>
      </c>
      <c r="X126">
        <f>IF(AND(YEAR($A126)=Наибольшее!$H$2, MONTH($A126) = Наибольшее!$H$1, $B126 = X$1),($E126-$I126)*$F126,0)</f>
        <v>0</v>
      </c>
      <c r="Y126">
        <f>IF(AND(YEAR($A126)=Наибольшее!$H$2, MONTH($A126) = Наибольшее!$H$1, $B126 = Y$1),($E126-$I126)*$F126,0)</f>
        <v>0</v>
      </c>
      <c r="Z126">
        <f>IF(AND(YEAR($A126)=Наибольшее!$H$2, MONTH($A126) = Наибольшее!$H$1, $B126 = Z$1),($E126-$I126)*$F126,0)</f>
        <v>0</v>
      </c>
      <c r="AA126">
        <f>IF(AND(YEAR($A126)=Наибольшее!$H$2, MONTH($A126) = Наибольшее!$H$1, $B126 = AA$1),($E126-$I126)*$F126,0)</f>
        <v>5850</v>
      </c>
    </row>
    <row r="127" spans="1:27" x14ac:dyDescent="0.25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Товара]],Товары_цена[],3,0)</f>
        <v>54</v>
      </c>
      <c r="G127" s="33">
        <f>Таблица1[[#This Row],[Количество]]*Таблица1[[#This Row],[Цена]]</f>
        <v>4860</v>
      </c>
      <c r="H127" s="32"/>
      <c r="I127" s="32"/>
      <c r="J127" s="32">
        <f>Таблица1[[#This Row],[Цена]]*Таблица1[[#This Row],[Количество к возврату]]</f>
        <v>0</v>
      </c>
      <c r="K127" s="9">
        <f>Таблица1[[#This Row],[Стоимость]]-Таблица1[[#This Row],[Стоимость возврата]]</f>
        <v>4860</v>
      </c>
      <c r="N127" t="b">
        <f>AND(WEEKDAY($A127)=N$1, MONTH($A127) &gt;= Результативность!$M$1,MONTH($A127)&lt;=Результативность!$O$1, YEAR($A127) = Результативность!$M$2)</f>
        <v>0</v>
      </c>
      <c r="O127" t="b">
        <f>AND(WEEKDAY($A127)=O$1, MONTH($A127) &gt;= Результативность!$M$1,MONTH($A127)&lt;=Результативность!$O$1, YEAR($A127) = Результативность!$M$2)</f>
        <v>0</v>
      </c>
      <c r="P127" t="b">
        <f>AND(WEEKDAY($A127)=P$1, MONTH($A127) &gt;= Результативность!$M$1,MONTH($A127)&lt;=Результативность!$O$1, YEAR($A127) = Результативность!$M$2)</f>
        <v>0</v>
      </c>
      <c r="Q127" t="b">
        <f>AND(WEEKDAY($A127)=Q$1, MONTH($A127) &gt;= Результативность!$M$1,MONTH($A127)&lt;=Результативность!$O$1, YEAR($A127) = Результативность!$M$2)</f>
        <v>0</v>
      </c>
      <c r="R127" t="b">
        <f>AND(WEEKDAY($A127)=R$1, MONTH($A127) &gt;= Результативность!$M$1,MONTH($A127)&lt;=Результативность!$O$1, YEAR($A127) = Результативность!$M$2)</f>
        <v>0</v>
      </c>
      <c r="S127" t="b">
        <f>AND(WEEKDAY($A127)=S$1, MONTH($A127) &gt;= Результативность!$M$1,MONTH($A127)&lt;=Результативность!$O$1, YEAR($A127) = Результативность!$M$2)</f>
        <v>0</v>
      </c>
      <c r="T127" t="b">
        <f>AND(WEEKDAY($A127)=T$1, MONTH($A127) &gt;= Результативность!$M$1,MONTH($A127)&lt;=Результативность!$O$1, YEAR($A127) = Результативность!$M$2)</f>
        <v>0</v>
      </c>
      <c r="W127">
        <f>IF(AND(YEAR($A127)=Наибольшее!$H$2, MONTH($A127) = Наибольшее!$H$1, $B127 = W$1),($E127-$I127)*$F127,0)</f>
        <v>0</v>
      </c>
      <c r="X127">
        <f>IF(AND(YEAR($A127)=Наибольшее!$H$2, MONTH($A127) = Наибольшее!$H$1, $B127 = X$1),($E127-$I127)*$F127,0)</f>
        <v>0</v>
      </c>
      <c r="Y127">
        <f>IF(AND(YEAR($A127)=Наибольшее!$H$2, MONTH($A127) = Наибольшее!$H$1, $B127 = Y$1),($E127-$I127)*$F127,0)</f>
        <v>0</v>
      </c>
      <c r="Z127">
        <f>IF(AND(YEAR($A127)=Наибольшее!$H$2, MONTH($A127) = Наибольшее!$H$1, $B127 = Z$1),($E127-$I127)*$F127,0)</f>
        <v>0</v>
      </c>
      <c r="AA127">
        <f>IF(AND(YEAR($A127)=Наибольшее!$H$2, MONTH($A127) = Наибольшее!$H$1, $B127 = AA$1),($E127-$I127)*$F127,0)</f>
        <v>4860</v>
      </c>
    </row>
    <row r="128" spans="1:27" x14ac:dyDescent="0.25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Товара]],Товары_цена[],3,0)</f>
        <v>87</v>
      </c>
      <c r="G128" s="33">
        <f>Таблица1[[#This Row],[Количество]]*Таблица1[[#This Row],[Цена]]</f>
        <v>6090</v>
      </c>
      <c r="H128" s="32"/>
      <c r="I128" s="32"/>
      <c r="J128" s="32">
        <f>Таблица1[[#This Row],[Цена]]*Таблица1[[#This Row],[Количество к возврату]]</f>
        <v>0</v>
      </c>
      <c r="K128" s="9">
        <f>Таблица1[[#This Row],[Стоимость]]-Таблица1[[#This Row],[Стоимость возврата]]</f>
        <v>6090</v>
      </c>
      <c r="N128" t="b">
        <f>AND(WEEKDAY($A128)=N$1, MONTH($A128) &gt;= Результативность!$M$1,MONTH($A128)&lt;=Результативность!$O$1, YEAR($A128) = Результативность!$M$2)</f>
        <v>0</v>
      </c>
      <c r="O128" t="b">
        <f>AND(WEEKDAY($A128)=O$1, MONTH($A128) &gt;= Результативность!$M$1,MONTH($A128)&lt;=Результативность!$O$1, YEAR($A128) = Результативность!$M$2)</f>
        <v>0</v>
      </c>
      <c r="P128" t="b">
        <f>AND(WEEKDAY($A128)=P$1, MONTH($A128) &gt;= Результативность!$M$1,MONTH($A128)&lt;=Результативность!$O$1, YEAR($A128) = Результативность!$M$2)</f>
        <v>0</v>
      </c>
      <c r="Q128" t="b">
        <f>AND(WEEKDAY($A128)=Q$1, MONTH($A128) &gt;= Результативность!$M$1,MONTH($A128)&lt;=Результативность!$O$1, YEAR($A128) = Результативность!$M$2)</f>
        <v>0</v>
      </c>
      <c r="R128" t="b">
        <f>AND(WEEKDAY($A128)=R$1, MONTH($A128) &gt;= Результативность!$M$1,MONTH($A128)&lt;=Результативность!$O$1, YEAR($A128) = Результативность!$M$2)</f>
        <v>0</v>
      </c>
      <c r="S128" t="b">
        <f>AND(WEEKDAY($A128)=S$1, MONTH($A128) &gt;= Результативность!$M$1,MONTH($A128)&lt;=Результативность!$O$1, YEAR($A128) = Результативность!$M$2)</f>
        <v>0</v>
      </c>
      <c r="T128" t="b">
        <f>AND(WEEKDAY($A128)=T$1, MONTH($A128) &gt;= Результативность!$M$1,MONTH($A128)&lt;=Результативность!$O$1, YEAR($A128) = Результативность!$M$2)</f>
        <v>0</v>
      </c>
      <c r="W128">
        <f>IF(AND(YEAR($A128)=Наибольшее!$H$2, MONTH($A128) = Наибольшее!$H$1, $B128 = W$1),($E128-$I128)*$F128,0)</f>
        <v>6090</v>
      </c>
      <c r="X128">
        <f>IF(AND(YEAR($A128)=Наибольшее!$H$2, MONTH($A128) = Наибольшее!$H$1, $B128 = X$1),($E128-$I128)*$F128,0)</f>
        <v>0</v>
      </c>
      <c r="Y128">
        <f>IF(AND(YEAR($A128)=Наибольшее!$H$2, MONTH($A128) = Наибольшее!$H$1, $B128 = Y$1),($E128-$I128)*$F128,0)</f>
        <v>0</v>
      </c>
      <c r="Z128">
        <f>IF(AND(YEAR($A128)=Наибольшее!$H$2, MONTH($A128) = Наибольшее!$H$1, $B128 = Z$1),($E128-$I128)*$F128,0)</f>
        <v>0</v>
      </c>
      <c r="AA128">
        <f>IF(AND(YEAR($A128)=Наибольшее!$H$2, MONTH($A128) = Наибольшее!$H$1, $B128 = AA$1),($E128-$I128)*$F128,0)</f>
        <v>0</v>
      </c>
    </row>
    <row r="129" spans="1:27" x14ac:dyDescent="0.25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Товара]],Товары_цена[],3,0)</f>
        <v>87</v>
      </c>
      <c r="G129" s="33">
        <f>Таблица1[[#This Row],[Количество]]*Таблица1[[#This Row],[Цена]]</f>
        <v>6090</v>
      </c>
      <c r="H129" s="32"/>
      <c r="I129" s="32"/>
      <c r="J129" s="32">
        <f>Таблица1[[#This Row],[Цена]]*Таблица1[[#This Row],[Количество к возврату]]</f>
        <v>0</v>
      </c>
      <c r="K129" s="9">
        <f>Таблица1[[#This Row],[Стоимость]]-Таблица1[[#This Row],[Стоимость возврата]]</f>
        <v>6090</v>
      </c>
      <c r="N129" t="b">
        <f>AND(WEEKDAY($A129)=N$1, MONTH($A129) &gt;= Результативность!$M$1,MONTH($A129)&lt;=Результативность!$O$1, YEAR($A129) = Результативность!$M$2)</f>
        <v>0</v>
      </c>
      <c r="O129" t="b">
        <f>AND(WEEKDAY($A129)=O$1, MONTH($A129) &gt;= Результативность!$M$1,MONTH($A129)&lt;=Результативность!$O$1, YEAR($A129) = Результативность!$M$2)</f>
        <v>0</v>
      </c>
      <c r="P129" t="b">
        <f>AND(WEEKDAY($A129)=P$1, MONTH($A129) &gt;= Результативность!$M$1,MONTH($A129)&lt;=Результативность!$O$1, YEAR($A129) = Результативность!$M$2)</f>
        <v>0</v>
      </c>
      <c r="Q129" t="b">
        <f>AND(WEEKDAY($A129)=Q$1, MONTH($A129) &gt;= Результативность!$M$1,MONTH($A129)&lt;=Результативность!$O$1, YEAR($A129) = Результативность!$M$2)</f>
        <v>0</v>
      </c>
      <c r="R129" t="b">
        <f>AND(WEEKDAY($A129)=R$1, MONTH($A129) &gt;= Результативность!$M$1,MONTH($A129)&lt;=Результативность!$O$1, YEAR($A129) = Результативность!$M$2)</f>
        <v>0</v>
      </c>
      <c r="S129" t="b">
        <f>AND(WEEKDAY($A129)=S$1, MONTH($A129) &gt;= Результативность!$M$1,MONTH($A129)&lt;=Результативность!$O$1, YEAR($A129) = Результативность!$M$2)</f>
        <v>0</v>
      </c>
      <c r="T129" t="b">
        <f>AND(WEEKDAY($A129)=T$1, MONTH($A129) &gt;= Результативность!$M$1,MONTH($A129)&lt;=Результативность!$O$1, YEAR($A129) = Результативность!$M$2)</f>
        <v>0</v>
      </c>
      <c r="W129">
        <f>IF(AND(YEAR($A129)=Наибольшее!$H$2, MONTH($A129) = Наибольшее!$H$1, $B129 = W$1),($E129-$I129)*$F129,0)</f>
        <v>0</v>
      </c>
      <c r="X129">
        <f>IF(AND(YEAR($A129)=Наибольшее!$H$2, MONTH($A129) = Наибольшее!$H$1, $B129 = X$1),($E129-$I129)*$F129,0)</f>
        <v>6090</v>
      </c>
      <c r="Y129">
        <f>IF(AND(YEAR($A129)=Наибольшее!$H$2, MONTH($A129) = Наибольшее!$H$1, $B129 = Y$1),($E129-$I129)*$F129,0)</f>
        <v>0</v>
      </c>
      <c r="Z129">
        <f>IF(AND(YEAR($A129)=Наибольшее!$H$2, MONTH($A129) = Наибольшее!$H$1, $B129 = Z$1),($E129-$I129)*$F129,0)</f>
        <v>0</v>
      </c>
      <c r="AA129">
        <f>IF(AND(YEAR($A129)=Наибольшее!$H$2, MONTH($A129) = Наибольшее!$H$1, $B129 = AA$1),($E129-$I129)*$F129,0)</f>
        <v>0</v>
      </c>
    </row>
    <row r="130" spans="1:27" x14ac:dyDescent="0.25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Товара]],Товары_цена[],3,0)</f>
        <v>110</v>
      </c>
      <c r="G130" s="33">
        <f>Таблица1[[#This Row],[Количество]]*Таблица1[[#This Row],[Цена]]</f>
        <v>5500</v>
      </c>
      <c r="H130" s="32"/>
      <c r="I130" s="32"/>
      <c r="J130" s="32">
        <f>Таблица1[[#This Row],[Цена]]*Таблица1[[#This Row],[Количество к возврату]]</f>
        <v>0</v>
      </c>
      <c r="K130" s="9">
        <f>Таблица1[[#This Row],[Стоимость]]-Таблица1[[#This Row],[Стоимость возврата]]</f>
        <v>5500</v>
      </c>
      <c r="N130" t="b">
        <f>AND(WEEKDAY($A130)=N$1, MONTH($A130) &gt;= Результативность!$M$1,MONTH($A130)&lt;=Результативность!$O$1, YEAR($A130) = Результативность!$M$2)</f>
        <v>0</v>
      </c>
      <c r="O130" t="b">
        <f>AND(WEEKDAY($A130)=O$1, MONTH($A130) &gt;= Результативность!$M$1,MONTH($A130)&lt;=Результативность!$O$1, YEAR($A130) = Результативность!$M$2)</f>
        <v>0</v>
      </c>
      <c r="P130" t="b">
        <f>AND(WEEKDAY($A130)=P$1, MONTH($A130) &gt;= Результативность!$M$1,MONTH($A130)&lt;=Результативность!$O$1, YEAR($A130) = Результативность!$M$2)</f>
        <v>0</v>
      </c>
      <c r="Q130" t="b">
        <f>AND(WEEKDAY($A130)=Q$1, MONTH($A130) &gt;= Результативность!$M$1,MONTH($A130)&lt;=Результативность!$O$1, YEAR($A130) = Результативность!$M$2)</f>
        <v>0</v>
      </c>
      <c r="R130" t="b">
        <f>AND(WEEKDAY($A130)=R$1, MONTH($A130) &gt;= Результативность!$M$1,MONTH($A130)&lt;=Результативность!$O$1, YEAR($A130) = Результативность!$M$2)</f>
        <v>0</v>
      </c>
      <c r="S130" t="b">
        <f>AND(WEEKDAY($A130)=S$1, MONTH($A130) &gt;= Результативность!$M$1,MONTH($A130)&lt;=Результативность!$O$1, YEAR($A130) = Результативность!$M$2)</f>
        <v>0</v>
      </c>
      <c r="T130" t="b">
        <f>AND(WEEKDAY($A130)=T$1, MONTH($A130) &gt;= Результативность!$M$1,MONTH($A130)&lt;=Результативность!$O$1, YEAR($A130) = Результативность!$M$2)</f>
        <v>0</v>
      </c>
      <c r="W130">
        <f>IF(AND(YEAR($A130)=Наибольшее!$H$2, MONTH($A130) = Наибольшее!$H$1, $B130 = W$1),($E130-$I130)*$F130,0)</f>
        <v>0</v>
      </c>
      <c r="X130">
        <f>IF(AND(YEAR($A130)=Наибольшее!$H$2, MONTH($A130) = Наибольшее!$H$1, $B130 = X$1),($E130-$I130)*$F130,0)</f>
        <v>0</v>
      </c>
      <c r="Y130">
        <f>IF(AND(YEAR($A130)=Наибольшее!$H$2, MONTH($A130) = Наибольшее!$H$1, $B130 = Y$1),($E130-$I130)*$F130,0)</f>
        <v>5500</v>
      </c>
      <c r="Z130">
        <f>IF(AND(YEAR($A130)=Наибольшее!$H$2, MONTH($A130) = Наибольшее!$H$1, $B130 = Z$1),($E130-$I130)*$F130,0)</f>
        <v>0</v>
      </c>
      <c r="AA130">
        <f>IF(AND(YEAR($A130)=Наибольшее!$H$2, MONTH($A130) = Наибольшее!$H$1, $B130 = AA$1),($E130-$I130)*$F130,0)</f>
        <v>0</v>
      </c>
    </row>
    <row r="131" spans="1:27" x14ac:dyDescent="0.25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Товара]],Товары_цена[],3,0)</f>
        <v>110</v>
      </c>
      <c r="G131" s="33">
        <f>Таблица1[[#This Row],[Количество]]*Таблица1[[#This Row],[Цена]]</f>
        <v>5500</v>
      </c>
      <c r="H131" s="36"/>
      <c r="I131" s="36"/>
      <c r="J131" s="36">
        <f>Таблица1[[#This Row],[Цена]]*Таблица1[[#This Row],[Количество к возврату]]</f>
        <v>0</v>
      </c>
      <c r="K131" s="9">
        <f>Таблица1[[#This Row],[Стоимость]]-Таблица1[[#This Row],[Стоимость возврата]]</f>
        <v>5500</v>
      </c>
      <c r="N131" t="b">
        <f>AND(WEEKDAY($A131)=N$1, MONTH($A131) &gt;= Результативность!$M$1,MONTH($A131)&lt;=Результативность!$O$1, YEAR($A131) = Результативность!$M$2)</f>
        <v>0</v>
      </c>
      <c r="O131" t="b">
        <f>AND(WEEKDAY($A131)=O$1, MONTH($A131) &gt;= Результативность!$M$1,MONTH($A131)&lt;=Результативность!$O$1, YEAR($A131) = Результативность!$M$2)</f>
        <v>0</v>
      </c>
      <c r="P131" t="b">
        <f>AND(WEEKDAY($A131)=P$1, MONTH($A131) &gt;= Результативность!$M$1,MONTH($A131)&lt;=Результативность!$O$1, YEAR($A131) = Результативность!$M$2)</f>
        <v>0</v>
      </c>
      <c r="Q131" t="b">
        <f>AND(WEEKDAY($A131)=Q$1, MONTH($A131) &gt;= Результативность!$M$1,MONTH($A131)&lt;=Результативность!$O$1, YEAR($A131) = Результативность!$M$2)</f>
        <v>0</v>
      </c>
      <c r="R131" t="b">
        <f>AND(WEEKDAY($A131)=R$1, MONTH($A131) &gt;= Результативность!$M$1,MONTH($A131)&lt;=Результативность!$O$1, YEAR($A131) = Результативность!$M$2)</f>
        <v>0</v>
      </c>
      <c r="S131" t="b">
        <f>AND(WEEKDAY($A131)=S$1, MONTH($A131) &gt;= Результативность!$M$1,MONTH($A131)&lt;=Результативность!$O$1, YEAR($A131) = Результативность!$M$2)</f>
        <v>0</v>
      </c>
      <c r="T131" t="b">
        <f>AND(WEEKDAY($A131)=T$1, MONTH($A131) &gt;= Результативность!$M$1,MONTH($A131)&lt;=Результативность!$O$1, YEAR($A131) = Результативность!$M$2)</f>
        <v>0</v>
      </c>
      <c r="W131">
        <f>IF(AND(YEAR($A131)=Наибольшее!$H$2, MONTH($A131) = Наибольшее!$H$1, $B131 = W$1),($E131-$I131)*$F131,0)</f>
        <v>5500</v>
      </c>
      <c r="X131">
        <f>IF(AND(YEAR($A131)=Наибольшее!$H$2, MONTH($A131) = Наибольшее!$H$1, $B131 = X$1),($E131-$I131)*$F131,0)</f>
        <v>0</v>
      </c>
      <c r="Y131">
        <f>IF(AND(YEAR($A131)=Наибольшее!$H$2, MONTH($A131) = Наибольшее!$H$1, $B131 = Y$1),($E131-$I131)*$F131,0)</f>
        <v>0</v>
      </c>
      <c r="Z131">
        <f>IF(AND(YEAR($A131)=Наибольшее!$H$2, MONTH($A131) = Наибольшее!$H$1, $B131 = Z$1),($E131-$I131)*$F131,0)</f>
        <v>0</v>
      </c>
      <c r="AA131">
        <f>IF(AND(YEAR($A131)=Наибольшее!$H$2, MONTH($A131) = Наибольшее!$H$1, $B131 = AA$1),($E131-$I131)*$F131,0)</f>
        <v>0</v>
      </c>
    </row>
    <row r="132" spans="1:27" x14ac:dyDescent="0.25">
      <c r="N132">
        <f>COUNTIF(N2:N131,TRUE)</f>
        <v>5</v>
      </c>
      <c r="O132">
        <f t="shared" ref="O132:T132" si="0">COUNTIF(O2:O131,TRUE)</f>
        <v>8</v>
      </c>
      <c r="P132">
        <f t="shared" si="0"/>
        <v>10</v>
      </c>
      <c r="Q132">
        <f t="shared" si="0"/>
        <v>9</v>
      </c>
      <c r="R132">
        <f t="shared" si="0"/>
        <v>11</v>
      </c>
      <c r="S132">
        <f t="shared" si="0"/>
        <v>8</v>
      </c>
      <c r="T132">
        <f t="shared" si="0"/>
        <v>8</v>
      </c>
    </row>
  </sheetData>
  <conditionalFormatting sqref="E2:F67">
    <cfRule type="cellIs" dxfId="32" priority="5" operator="between">
      <formula>1</formula>
      <formula>45</formula>
    </cfRule>
  </conditionalFormatting>
  <conditionalFormatting sqref="E68:F131">
    <cfRule type="cellIs" dxfId="31" priority="4" operator="between">
      <formula>1</formula>
      <formula>45</formula>
    </cfRule>
  </conditionalFormatting>
  <conditionalFormatting sqref="E68:F87">
    <cfRule type="cellIs" dxfId="30" priority="3" operator="between">
      <formula>1</formula>
      <formula>45</formula>
    </cfRule>
  </conditionalFormatting>
  <conditionalFormatting sqref="E88:F100">
    <cfRule type="cellIs" dxfId="29" priority="2" operator="between">
      <formula>1</formula>
      <formula>45</formula>
    </cfRule>
  </conditionalFormatting>
  <conditionalFormatting sqref="E101:F131">
    <cfRule type="cellIs" dxfId="28" priority="1" operator="between">
      <formula>1</formula>
      <formula>45</formula>
    </cfRule>
  </conditionalFormatting>
  <dataValidations count="3">
    <dataValidation type="list" allowBlank="1" showInputMessage="1" showErrorMessage="1" sqref="C1:C1048576" xr:uid="{00000000-0002-0000-0000-000000000000}">
      <formula1>клиент</formula1>
    </dataValidation>
    <dataValidation type="list" allowBlank="1" showInputMessage="1" showErrorMessage="1" sqref="B1:B1048576" xr:uid="{00000000-0002-0000-0000-000001000000}">
      <formula1>ФИО1</formula1>
    </dataValidation>
    <dataValidation type="list" allowBlank="1" showInputMessage="1" showErrorMessage="1" sqref="D2:D131" xr:uid="{00000000-0002-0000-0000-000002000000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CA29-728B-4AD2-984D-6DB5AF769EA9}">
  <dimension ref="A1:R17"/>
  <sheetViews>
    <sheetView tabSelected="1" workbookViewId="0">
      <selection activeCell="F22" sqref="F22"/>
    </sheetView>
  </sheetViews>
  <sheetFormatPr defaultColWidth="9.140625" defaultRowHeight="15" x14ac:dyDescent="0.25"/>
  <cols>
    <col min="1" max="1" width="30.85546875" style="37" customWidth="1"/>
    <col min="2" max="2" width="19.42578125" style="37" bestFit="1" customWidth="1"/>
    <col min="3" max="3" width="16.85546875" style="37" bestFit="1" customWidth="1"/>
    <col min="4" max="4" width="16.42578125" style="37" bestFit="1" customWidth="1"/>
    <col min="5" max="5" width="22.140625" style="37" bestFit="1" customWidth="1"/>
    <col min="6" max="6" width="9.140625" style="37"/>
    <col min="7" max="7" width="12.85546875" style="37" bestFit="1" customWidth="1"/>
    <col min="8" max="8" width="11" style="37" bestFit="1" customWidth="1"/>
    <col min="9" max="9" width="12" style="37" bestFit="1" customWidth="1"/>
    <col min="10" max="16384" width="9.140625" style="37"/>
  </cols>
  <sheetData>
    <row r="1" spans="1:18" x14ac:dyDescent="0.25">
      <c r="A1" s="2" t="s">
        <v>108</v>
      </c>
      <c r="G1" s="2" t="s">
        <v>109</v>
      </c>
      <c r="H1" s="64">
        <v>9</v>
      </c>
      <c r="N1" s="65"/>
    </row>
    <row r="2" spans="1:18" x14ac:dyDescent="0.25">
      <c r="A2" s="30" t="s">
        <v>13</v>
      </c>
      <c r="B2" s="37">
        <v>1</v>
      </c>
      <c r="C2" s="37">
        <v>2</v>
      </c>
      <c r="D2" s="37">
        <v>3</v>
      </c>
      <c r="G2" s="2" t="s">
        <v>105</v>
      </c>
      <c r="H2" s="66">
        <v>2018</v>
      </c>
    </row>
    <row r="3" spans="1:18" x14ac:dyDescent="0.25">
      <c r="A3" s="37" t="s">
        <v>16</v>
      </c>
      <c r="B3" s="67">
        <f>LARGE(Продажи!$W$2:$W$131,Наибольшее!B2)</f>
        <v>17680</v>
      </c>
      <c r="C3" s="67">
        <f>LARGE(Продажи!$W$2:$W$131,Наибольшее!C2)</f>
        <v>6090</v>
      </c>
      <c r="D3" s="67">
        <f>LARGE(Продажи!$W$2:$W$131,Наибольшее!D2)</f>
        <v>5500</v>
      </c>
      <c r="J3" s="76" t="s">
        <v>110</v>
      </c>
      <c r="K3" s="77"/>
      <c r="L3" s="77"/>
      <c r="M3" s="77"/>
      <c r="N3" s="77"/>
      <c r="O3" s="77"/>
      <c r="P3" s="77"/>
      <c r="Q3" s="77"/>
      <c r="R3" s="77"/>
    </row>
    <row r="4" spans="1:18" x14ac:dyDescent="0.25">
      <c r="A4" s="37" t="s">
        <v>17</v>
      </c>
      <c r="B4" s="67">
        <f>LARGE(Продажи!$X$2:$X$131,Наибольшее!B2)</f>
        <v>10880</v>
      </c>
      <c r="C4" s="67">
        <f>LARGE(Продажи!$X$2:$X$131,Наибольшее!C2)</f>
        <v>9900</v>
      </c>
      <c r="D4" s="67">
        <f>LARGE(Продажи!$X$2:$X$131,Наибольшее!D2)</f>
        <v>6090</v>
      </c>
      <c r="J4" s="77"/>
      <c r="K4" s="77"/>
      <c r="L4" s="77"/>
      <c r="M4" s="77"/>
      <c r="N4" s="77"/>
      <c r="O4" s="77"/>
      <c r="P4" s="77"/>
      <c r="Q4" s="77"/>
      <c r="R4" s="77"/>
    </row>
    <row r="5" spans="1:18" x14ac:dyDescent="0.25">
      <c r="A5" s="37" t="s">
        <v>18</v>
      </c>
      <c r="B5" s="67">
        <f>LARGE(Продажи!$Y$2:$Y$131,Наибольшее!B2)</f>
        <v>9000</v>
      </c>
      <c r="C5" s="67">
        <f>LARGE(Продажи!$Y$2:$Y$131,Наибольшее!C2)</f>
        <v>7650</v>
      </c>
      <c r="D5" s="67">
        <f>LARGE(Продажи!$Y$2:$Y$131,Наибольшее!D2)</f>
        <v>5940</v>
      </c>
      <c r="J5" s="77"/>
      <c r="K5" s="77"/>
      <c r="L5" s="77"/>
      <c r="M5" s="77"/>
      <c r="N5" s="77"/>
      <c r="O5" s="77"/>
      <c r="P5" s="77"/>
      <c r="Q5" s="77"/>
      <c r="R5" s="77"/>
    </row>
    <row r="6" spans="1:18" x14ac:dyDescent="0.25">
      <c r="A6" s="37" t="s">
        <v>19</v>
      </c>
      <c r="B6" s="67">
        <f>LARGE(Продажи!$Z$2:$Z$131,Наибольшее!B2)</f>
        <v>5200</v>
      </c>
      <c r="C6" s="67">
        <f>LARGE(Продажи!$Z$2:$Z$131,Наибольшее!C2)</f>
        <v>3400</v>
      </c>
      <c r="D6" s="67">
        <f>LARGE(Продажи!$Z$2:$Z$131,Наибольшее!D2)</f>
        <v>2000</v>
      </c>
      <c r="J6" s="77"/>
      <c r="K6" s="77"/>
      <c r="L6" s="77"/>
      <c r="M6" s="77"/>
      <c r="N6" s="77"/>
      <c r="O6" s="77"/>
      <c r="P6" s="77"/>
      <c r="Q6" s="77"/>
      <c r="R6" s="77"/>
    </row>
    <row r="7" spans="1:18" x14ac:dyDescent="0.25">
      <c r="A7" s="37" t="s">
        <v>20</v>
      </c>
      <c r="B7" s="67">
        <f>LARGE(Продажи!$AA$2:$AA$131,Наибольшее!B2)</f>
        <v>5850</v>
      </c>
      <c r="C7" s="67">
        <f>LARGE(Продажи!$AA$2:$AA$131,Наибольшее!C2)</f>
        <v>4860</v>
      </c>
      <c r="D7" s="67">
        <f>LARGE(Продажи!$AA$2:$AA$131,Наибольшее!D2)</f>
        <v>0</v>
      </c>
      <c r="J7" s="77"/>
      <c r="K7" s="77"/>
      <c r="L7" s="77"/>
      <c r="M7" s="77"/>
      <c r="N7" s="77"/>
      <c r="O7" s="77"/>
      <c r="P7" s="77"/>
      <c r="Q7" s="77"/>
      <c r="R7" s="77"/>
    </row>
    <row r="8" spans="1:18" x14ac:dyDescent="0.25">
      <c r="J8" s="77"/>
      <c r="K8" s="77"/>
      <c r="L8" s="77"/>
      <c r="M8" s="77"/>
      <c r="N8" s="77"/>
      <c r="O8" s="77"/>
      <c r="P8" s="77"/>
      <c r="Q8" s="77"/>
      <c r="R8" s="77"/>
    </row>
    <row r="9" spans="1:18" x14ac:dyDescent="0.25">
      <c r="J9" s="77"/>
      <c r="K9" s="77"/>
      <c r="L9" s="77"/>
      <c r="M9" s="77"/>
      <c r="N9" s="77"/>
      <c r="O9" s="77"/>
      <c r="P9" s="77"/>
      <c r="Q9" s="77"/>
      <c r="R9" s="77"/>
    </row>
    <row r="10" spans="1:18" x14ac:dyDescent="0.25">
      <c r="J10" s="77"/>
      <c r="K10" s="77"/>
      <c r="L10" s="77"/>
      <c r="M10" s="77"/>
      <c r="N10" s="77"/>
      <c r="O10" s="77"/>
      <c r="P10" s="77"/>
      <c r="Q10" s="77"/>
      <c r="R10" s="77"/>
    </row>
    <row r="11" spans="1:18" x14ac:dyDescent="0.25">
      <c r="J11" s="77"/>
      <c r="K11" s="77"/>
      <c r="L11" s="77"/>
      <c r="M11" s="77"/>
      <c r="N11" s="77"/>
      <c r="O11" s="77"/>
      <c r="P11" s="77"/>
      <c r="Q11" s="77"/>
      <c r="R11" s="77"/>
    </row>
    <row r="12" spans="1:18" x14ac:dyDescent="0.25">
      <c r="J12" s="77"/>
      <c r="K12" s="77"/>
      <c r="L12" s="77"/>
      <c r="M12" s="77"/>
      <c r="N12" s="77"/>
      <c r="O12" s="77"/>
      <c r="P12" s="77"/>
      <c r="Q12" s="77"/>
      <c r="R12" s="77"/>
    </row>
    <row r="13" spans="1:18" x14ac:dyDescent="0.25">
      <c r="J13" s="77"/>
      <c r="K13" s="77"/>
      <c r="L13" s="77"/>
      <c r="M13" s="77"/>
      <c r="N13" s="77"/>
      <c r="O13" s="77"/>
      <c r="P13" s="77"/>
      <c r="Q13" s="77"/>
      <c r="R13" s="77"/>
    </row>
    <row r="14" spans="1:18" x14ac:dyDescent="0.25">
      <c r="J14" s="77"/>
      <c r="K14" s="77"/>
      <c r="L14" s="77"/>
      <c r="M14" s="77"/>
      <c r="N14" s="77"/>
      <c r="O14" s="77"/>
      <c r="P14" s="77"/>
      <c r="Q14" s="77"/>
      <c r="R14" s="77"/>
    </row>
    <row r="15" spans="1:18" x14ac:dyDescent="0.25">
      <c r="J15" s="77"/>
      <c r="K15" s="77"/>
      <c r="L15" s="77"/>
      <c r="M15" s="77"/>
      <c r="N15" s="77"/>
      <c r="O15" s="77"/>
      <c r="P15" s="77"/>
      <c r="Q15" s="77"/>
      <c r="R15" s="77"/>
    </row>
    <row r="16" spans="1:18" x14ac:dyDescent="0.25">
      <c r="J16" s="77"/>
      <c r="K16" s="77"/>
      <c r="L16" s="77"/>
      <c r="M16" s="77"/>
      <c r="N16" s="77"/>
      <c r="O16" s="77"/>
      <c r="P16" s="77"/>
      <c r="Q16" s="77"/>
      <c r="R16" s="77"/>
    </row>
    <row r="17" spans="10:18" x14ac:dyDescent="0.25">
      <c r="J17" s="77"/>
      <c r="K17" s="77"/>
      <c r="L17" s="77"/>
      <c r="M17" s="77"/>
      <c r="N17" s="77"/>
      <c r="O17" s="77"/>
      <c r="P17" s="77"/>
      <c r="Q17" s="77"/>
      <c r="R17" s="77"/>
    </row>
  </sheetData>
  <mergeCells count="1">
    <mergeCell ref="J3:R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827D-4CCA-462B-8466-A832E495B079}">
  <dimension ref="A1:O19"/>
  <sheetViews>
    <sheetView workbookViewId="0">
      <selection activeCell="H26" sqref="H26"/>
    </sheetView>
  </sheetViews>
  <sheetFormatPr defaultColWidth="8.85546875" defaultRowHeight="15" x14ac:dyDescent="0.25"/>
  <cols>
    <col min="1" max="1" width="33.140625" customWidth="1"/>
    <col min="2" max="2" width="10.28515625" bestFit="1" customWidth="1"/>
    <col min="14" max="14" width="22.28515625" customWidth="1"/>
  </cols>
  <sheetData>
    <row r="1" spans="1:15" ht="15.75" x14ac:dyDescent="0.25">
      <c r="A1" s="63" t="s">
        <v>107</v>
      </c>
      <c r="L1" t="s">
        <v>106</v>
      </c>
      <c r="M1">
        <v>5</v>
      </c>
      <c r="N1" t="s">
        <v>85</v>
      </c>
      <c r="O1">
        <v>10</v>
      </c>
    </row>
    <row r="2" spans="1:15" x14ac:dyDescent="0.25">
      <c r="A2" s="70" t="s">
        <v>102</v>
      </c>
      <c r="B2" s="71">
        <v>1</v>
      </c>
      <c r="C2" s="71">
        <v>2</v>
      </c>
      <c r="D2" s="71">
        <v>3</v>
      </c>
      <c r="E2" s="71">
        <v>4</v>
      </c>
      <c r="F2" s="71">
        <v>5</v>
      </c>
      <c r="G2" s="71">
        <v>6</v>
      </c>
      <c r="H2" s="71">
        <v>7</v>
      </c>
      <c r="L2" t="s">
        <v>105</v>
      </c>
      <c r="M2">
        <v>2017</v>
      </c>
    </row>
    <row r="3" spans="1:15" x14ac:dyDescent="0.25">
      <c r="A3" t="s">
        <v>16</v>
      </c>
      <c r="B3">
        <f>COUNTIFS(ФИО_менеджера,$A3,Продажи!N$2:N$131,TRUE)</f>
        <v>0</v>
      </c>
      <c r="C3">
        <f>COUNTIFS(ФИО_менеджера,$A3,Продажи!O$2:O$131,TRUE)</f>
        <v>0</v>
      </c>
      <c r="D3">
        <f>COUNTIFS(ФИО_менеджера,$A3,Продажи!P$2:P$131,TRUE)</f>
        <v>4</v>
      </c>
      <c r="E3">
        <f>COUNTIFS(ФИО_менеджера,$A3,Продажи!Q$2:Q$131,TRUE)</f>
        <v>1</v>
      </c>
      <c r="F3">
        <f>COUNTIFS(ФИО_менеджера,$A3,Продажи!R$2:R$131,TRUE)</f>
        <v>1</v>
      </c>
      <c r="G3">
        <f>COUNTIFS(ФИО_менеджера,$A3,Продажи!S$2:S$131,TRUE)</f>
        <v>0</v>
      </c>
      <c r="H3">
        <f>COUNTIFS(ФИО_менеджера,$A3,Продажи!T$2:T$131,TRUE)</f>
        <v>1</v>
      </c>
      <c r="I3" s="72">
        <f>SUM(B3:H3)</f>
        <v>7</v>
      </c>
    </row>
    <row r="4" spans="1:15" x14ac:dyDescent="0.25">
      <c r="A4" t="s">
        <v>17</v>
      </c>
      <c r="B4">
        <f>COUNTIFS(ФИО_менеджера,$A4,Продажи!N$2:N$131,TRUE)</f>
        <v>0</v>
      </c>
      <c r="C4">
        <f>COUNTIFS(ФИО_менеджера,$A4,Продажи!O$2:O$131,TRUE)</f>
        <v>4</v>
      </c>
      <c r="D4">
        <f>COUNTIFS(ФИО_менеджера,$A4,Продажи!P$2:P$131,TRUE)</f>
        <v>3</v>
      </c>
      <c r="E4">
        <f>COUNTIFS(ФИО_менеджера,$A4,Продажи!Q$2:Q$131,TRUE)</f>
        <v>2</v>
      </c>
      <c r="F4">
        <f>COUNTIFS(ФИО_менеджера,$A4,Продажи!R$2:R$131,TRUE)</f>
        <v>2</v>
      </c>
      <c r="G4">
        <f>COUNTIFS(ФИО_менеджера,$A4,Продажи!S$2:S$131,TRUE)</f>
        <v>1</v>
      </c>
      <c r="H4">
        <f>COUNTIFS(ФИО_менеджера,$A4,Продажи!T$2:T$131,TRUE)</f>
        <v>2</v>
      </c>
      <c r="I4" s="72">
        <f t="shared" ref="I4:I7" si="0">SUM(B4:H4)</f>
        <v>14</v>
      </c>
    </row>
    <row r="5" spans="1:15" x14ac:dyDescent="0.25">
      <c r="A5" t="s">
        <v>18</v>
      </c>
      <c r="B5">
        <f>COUNTIFS(ФИО_менеджера,$A5,Продажи!N$2:N$131,TRUE)</f>
        <v>1</v>
      </c>
      <c r="C5">
        <f>COUNTIFS(ФИО_менеджера,$A5,Продажи!O$2:O$131,TRUE)</f>
        <v>1</v>
      </c>
      <c r="D5">
        <f>COUNTIFS(ФИО_менеджера,$A5,Продажи!P$2:P$131,TRUE)</f>
        <v>2</v>
      </c>
      <c r="E5">
        <f>COUNTIFS(ФИО_менеджера,$A5,Продажи!Q$2:Q$131,TRUE)</f>
        <v>5</v>
      </c>
      <c r="F5">
        <f>COUNTIFS(ФИО_менеджера,$A5,Продажи!R$2:R$131,TRUE)</f>
        <v>2</v>
      </c>
      <c r="G5">
        <f>COUNTIFS(ФИО_менеджера,$A5,Продажи!S$2:S$131,TRUE)</f>
        <v>3</v>
      </c>
      <c r="H5">
        <f>COUNTIFS(ФИО_менеджера,$A5,Продажи!T$2:T$131,TRUE)</f>
        <v>3</v>
      </c>
      <c r="I5" s="72">
        <f t="shared" si="0"/>
        <v>17</v>
      </c>
    </row>
    <row r="6" spans="1:15" x14ac:dyDescent="0.25">
      <c r="A6" t="s">
        <v>19</v>
      </c>
      <c r="B6">
        <f>COUNTIFS(ФИО_менеджера,$A6,Продажи!N$2:N$131,TRUE)</f>
        <v>1</v>
      </c>
      <c r="C6">
        <f>COUNTIFS(ФИО_менеджера,$A6,Продажи!O$2:O$131,TRUE)</f>
        <v>2</v>
      </c>
      <c r="D6">
        <f>COUNTIFS(ФИО_менеджера,$A6,Продажи!P$2:P$131,TRUE)</f>
        <v>0</v>
      </c>
      <c r="E6">
        <f>COUNTIFS(ФИО_менеджера,$A6,Продажи!Q$2:Q$131,TRUE)</f>
        <v>0</v>
      </c>
      <c r="F6">
        <f>COUNTIFS(ФИО_менеджера,$A6,Продажи!R$2:R$131,TRUE)</f>
        <v>3</v>
      </c>
      <c r="G6">
        <f>COUNTIFS(ФИО_менеджера,$A6,Продажи!S$2:S$131,TRUE)</f>
        <v>3</v>
      </c>
      <c r="H6">
        <f>COUNTIFS(ФИО_менеджера,$A6,Продажи!T$2:T$131,TRUE)</f>
        <v>2</v>
      </c>
      <c r="I6" s="72">
        <f t="shared" si="0"/>
        <v>11</v>
      </c>
    </row>
    <row r="7" spans="1:15" x14ac:dyDescent="0.25">
      <c r="A7" t="s">
        <v>20</v>
      </c>
      <c r="B7">
        <f>COUNTIFS(ФИО_менеджера,$A7,Продажи!N$2:N$131,TRUE)</f>
        <v>3</v>
      </c>
      <c r="C7">
        <f>COUNTIFS(ФИО_менеджера,$A7,Продажи!O$2:O$131,TRUE)</f>
        <v>1</v>
      </c>
      <c r="D7">
        <f>COUNTIFS(ФИО_менеджера,$A7,Продажи!P$2:P$131,TRUE)</f>
        <v>1</v>
      </c>
      <c r="E7">
        <f>COUNTIFS(ФИО_менеджера,$A7,Продажи!Q$2:Q$131,TRUE)</f>
        <v>1</v>
      </c>
      <c r="F7">
        <f>COUNTIFS(ФИО_менеджера,$A7,Продажи!R$2:R$131,TRUE)</f>
        <v>3</v>
      </c>
      <c r="G7">
        <f>COUNTIFS(ФИО_менеджера,$A7,Продажи!S$2:S$131,TRUE)</f>
        <v>1</v>
      </c>
      <c r="H7">
        <f>COUNTIFS(ФИО_менеджера,$A7,Продажи!T$2:T$131,TRUE)</f>
        <v>0</v>
      </c>
      <c r="I7" s="72">
        <f t="shared" si="0"/>
        <v>10</v>
      </c>
    </row>
    <row r="8" spans="1:15" x14ac:dyDescent="0.25">
      <c r="A8" s="68" t="s">
        <v>104</v>
      </c>
      <c r="B8" s="69">
        <f>SUM(B3:B7)</f>
        <v>5</v>
      </c>
      <c r="C8" s="69">
        <f t="shared" ref="C8:H8" si="1">SUM(C3:C7)</f>
        <v>8</v>
      </c>
      <c r="D8" s="69">
        <f t="shared" si="1"/>
        <v>10</v>
      </c>
      <c r="E8" s="69">
        <f t="shared" si="1"/>
        <v>9</v>
      </c>
      <c r="F8" s="69">
        <f t="shared" si="1"/>
        <v>11</v>
      </c>
      <c r="G8" s="69">
        <f t="shared" si="1"/>
        <v>8</v>
      </c>
      <c r="H8" s="69">
        <f t="shared" si="1"/>
        <v>8</v>
      </c>
    </row>
    <row r="12" spans="1:15" ht="15.75" x14ac:dyDescent="0.25">
      <c r="A12" s="63" t="s">
        <v>103</v>
      </c>
    </row>
    <row r="13" spans="1:15" x14ac:dyDescent="0.25">
      <c r="A13" s="62" t="s">
        <v>102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</row>
    <row r="14" spans="1:15" x14ac:dyDescent="0.25">
      <c r="A14" t="s">
        <v>16</v>
      </c>
      <c r="B14" s="7">
        <f>B3/$I3</f>
        <v>0</v>
      </c>
      <c r="C14" s="7">
        <f t="shared" ref="C14:H14" si="2">C3/$I3</f>
        <v>0</v>
      </c>
      <c r="D14" s="7">
        <f t="shared" si="2"/>
        <v>0.5714285714285714</v>
      </c>
      <c r="E14" s="7">
        <f t="shared" si="2"/>
        <v>0.14285714285714285</v>
      </c>
      <c r="F14" s="7">
        <f t="shared" si="2"/>
        <v>0.14285714285714285</v>
      </c>
      <c r="G14" s="7">
        <f t="shared" si="2"/>
        <v>0</v>
      </c>
      <c r="H14" s="7">
        <f t="shared" si="2"/>
        <v>0.14285714285714285</v>
      </c>
      <c r="I14" s="73">
        <f>SUM(B14:H14)</f>
        <v>0.99999999999999978</v>
      </c>
    </row>
    <row r="15" spans="1:15" x14ac:dyDescent="0.25">
      <c r="A15" t="s">
        <v>17</v>
      </c>
      <c r="B15" s="7">
        <f t="shared" ref="B15:H15" si="3">B4/$I4</f>
        <v>0</v>
      </c>
      <c r="C15" s="7">
        <f t="shared" si="3"/>
        <v>0.2857142857142857</v>
      </c>
      <c r="D15" s="7">
        <f t="shared" si="3"/>
        <v>0.21428571428571427</v>
      </c>
      <c r="E15" s="7">
        <f t="shared" si="3"/>
        <v>0.14285714285714285</v>
      </c>
      <c r="F15" s="7">
        <f t="shared" si="3"/>
        <v>0.14285714285714285</v>
      </c>
      <c r="G15" s="7">
        <f t="shared" si="3"/>
        <v>7.1428571428571425E-2</v>
      </c>
      <c r="H15" s="7">
        <f t="shared" si="3"/>
        <v>0.14285714285714285</v>
      </c>
      <c r="I15" s="73">
        <f t="shared" ref="I15:I18" si="4">SUM(B15:H15)</f>
        <v>0.99999999999999978</v>
      </c>
    </row>
    <row r="16" spans="1:15" x14ac:dyDescent="0.25">
      <c r="A16" t="s">
        <v>18</v>
      </c>
      <c r="B16" s="7">
        <f t="shared" ref="B16:H16" si="5">B5/$I5</f>
        <v>5.8823529411764705E-2</v>
      </c>
      <c r="C16" s="7">
        <f t="shared" si="5"/>
        <v>5.8823529411764705E-2</v>
      </c>
      <c r="D16" s="7">
        <f t="shared" si="5"/>
        <v>0.11764705882352941</v>
      </c>
      <c r="E16" s="7">
        <f t="shared" si="5"/>
        <v>0.29411764705882354</v>
      </c>
      <c r="F16" s="7">
        <f t="shared" si="5"/>
        <v>0.11764705882352941</v>
      </c>
      <c r="G16" s="7">
        <f t="shared" si="5"/>
        <v>0.17647058823529413</v>
      </c>
      <c r="H16" s="7">
        <f t="shared" si="5"/>
        <v>0.17647058823529413</v>
      </c>
      <c r="I16" s="73">
        <f t="shared" si="4"/>
        <v>1</v>
      </c>
    </row>
    <row r="17" spans="1:9" x14ac:dyDescent="0.25">
      <c r="A17" t="s">
        <v>19</v>
      </c>
      <c r="B17" s="7">
        <f t="shared" ref="B17:H17" si="6">B6/$I6</f>
        <v>9.0909090909090912E-2</v>
      </c>
      <c r="C17" s="7">
        <f t="shared" si="6"/>
        <v>0.18181818181818182</v>
      </c>
      <c r="D17" s="7">
        <f t="shared" si="6"/>
        <v>0</v>
      </c>
      <c r="E17" s="7">
        <f t="shared" si="6"/>
        <v>0</v>
      </c>
      <c r="F17" s="7">
        <f t="shared" si="6"/>
        <v>0.27272727272727271</v>
      </c>
      <c r="G17" s="7">
        <f t="shared" si="6"/>
        <v>0.27272727272727271</v>
      </c>
      <c r="H17" s="7">
        <f t="shared" si="6"/>
        <v>0.18181818181818182</v>
      </c>
      <c r="I17" s="73">
        <f t="shared" si="4"/>
        <v>1</v>
      </c>
    </row>
    <row r="18" spans="1:9" x14ac:dyDescent="0.25">
      <c r="A18" t="s">
        <v>20</v>
      </c>
      <c r="B18" s="7">
        <f t="shared" ref="B18:H18" si="7">B7/$I7</f>
        <v>0.3</v>
      </c>
      <c r="C18" s="7">
        <f t="shared" si="7"/>
        <v>0.1</v>
      </c>
      <c r="D18" s="7">
        <f t="shared" si="7"/>
        <v>0.1</v>
      </c>
      <c r="E18" s="7">
        <f t="shared" si="7"/>
        <v>0.1</v>
      </c>
      <c r="F18" s="7">
        <f t="shared" si="7"/>
        <v>0.3</v>
      </c>
      <c r="G18" s="7">
        <f t="shared" si="7"/>
        <v>0.1</v>
      </c>
      <c r="H18" s="7">
        <f t="shared" si="7"/>
        <v>0</v>
      </c>
      <c r="I18" s="73">
        <f t="shared" si="4"/>
        <v>0.99999999999999989</v>
      </c>
    </row>
    <row r="19" spans="1:9" x14ac:dyDescent="0.25">
      <c r="A19" t="s">
        <v>101</v>
      </c>
      <c r="B19" s="74">
        <f>AVERAGE(B14:B18)</f>
        <v>8.9946524064171113E-2</v>
      </c>
      <c r="C19" s="74">
        <f t="shared" ref="C19:H19" si="8">AVERAGE(C14:C18)</f>
        <v>0.12527119938884643</v>
      </c>
      <c r="D19" s="74">
        <f t="shared" si="8"/>
        <v>0.20067226890756301</v>
      </c>
      <c r="E19" s="74">
        <f t="shared" si="8"/>
        <v>0.13596638655462184</v>
      </c>
      <c r="F19" s="74">
        <f t="shared" si="8"/>
        <v>0.19521772345301755</v>
      </c>
      <c r="G19" s="74">
        <f t="shared" si="8"/>
        <v>0.12412528647822765</v>
      </c>
      <c r="H19" s="74">
        <f t="shared" si="8"/>
        <v>0.12880061115355232</v>
      </c>
      <c r="I19" s="75">
        <f>SUM(B19:H19)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3" sqref="D13"/>
    </sheetView>
  </sheetViews>
  <sheetFormatPr defaultColWidth="8.85546875" defaultRowHeight="15" x14ac:dyDescent="0.25"/>
  <cols>
    <col min="1" max="1" width="17" customWidth="1"/>
    <col min="2" max="2" width="16.7109375" bestFit="1" customWidth="1"/>
    <col min="4" max="4" width="15.85546875" customWidth="1"/>
    <col min="6" max="6" width="23.7109375" customWidth="1"/>
    <col min="7" max="7" width="16.85546875" customWidth="1"/>
    <col min="8" max="8" width="18.140625" customWidth="1"/>
    <col min="9" max="9" width="12.7109375" customWidth="1"/>
  </cols>
  <sheetData>
    <row r="1" spans="1:7" ht="29.25" customHeight="1" x14ac:dyDescent="0.25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25">
      <c r="A2" t="s">
        <v>2</v>
      </c>
      <c r="B2" t="s">
        <v>31</v>
      </c>
      <c r="D2" s="3"/>
      <c r="G2" s="7"/>
    </row>
    <row r="3" spans="1:7" x14ac:dyDescent="0.25">
      <c r="A3" t="s">
        <v>3</v>
      </c>
      <c r="B3" t="s">
        <v>32</v>
      </c>
      <c r="D3" s="3"/>
      <c r="G3" s="7"/>
    </row>
    <row r="4" spans="1:7" x14ac:dyDescent="0.25">
      <c r="A4" t="s">
        <v>4</v>
      </c>
      <c r="B4" t="s">
        <v>31</v>
      </c>
      <c r="D4" s="3"/>
      <c r="G4" s="7"/>
    </row>
    <row r="5" spans="1:7" x14ac:dyDescent="0.25">
      <c r="G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H38" sqref="H38"/>
    </sheetView>
  </sheetViews>
  <sheetFormatPr defaultColWidth="8.85546875" defaultRowHeight="15" x14ac:dyDescent="0.25"/>
  <cols>
    <col min="1" max="1" width="21.7109375" customWidth="1"/>
    <col min="2" max="2" width="16.42578125" customWidth="1"/>
    <col min="3" max="3" width="18.85546875" customWidth="1"/>
    <col min="8" max="8" width="22" bestFit="1" customWidth="1"/>
    <col min="9" max="13" width="11.7109375" customWidth="1"/>
  </cols>
  <sheetData>
    <row r="1" spans="1:15" ht="30" x14ac:dyDescent="0.25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25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25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25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25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25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25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25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25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25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2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8" sqref="D8"/>
    </sheetView>
  </sheetViews>
  <sheetFormatPr defaultColWidth="8.85546875" defaultRowHeight="15" x14ac:dyDescent="0.25"/>
  <cols>
    <col min="1" max="1" width="27.7109375" bestFit="1" customWidth="1"/>
    <col min="2" max="2" width="20.85546875" bestFit="1" customWidth="1"/>
    <col min="4" max="4" width="20.85546875" bestFit="1" customWidth="1"/>
    <col min="5" max="5" width="23.7109375" customWidth="1"/>
  </cols>
  <sheetData>
    <row r="1" spans="1:7" ht="60" x14ac:dyDescent="0.25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25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25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25">
      <c r="A4" t="s">
        <v>18</v>
      </c>
      <c r="B4" t="s">
        <v>24</v>
      </c>
    </row>
    <row r="5" spans="1:7" x14ac:dyDescent="0.25">
      <c r="A5" t="s">
        <v>19</v>
      </c>
      <c r="B5" t="s">
        <v>25</v>
      </c>
    </row>
    <row r="6" spans="1:7" x14ac:dyDescent="0.25">
      <c r="A6" t="s">
        <v>20</v>
      </c>
      <c r="B6" t="s">
        <v>25</v>
      </c>
    </row>
    <row r="7" spans="1:7" x14ac:dyDescent="0.25">
      <c r="A7" s="5"/>
    </row>
    <row r="8" spans="1:7" x14ac:dyDescent="0.25">
      <c r="A8" s="5"/>
    </row>
    <row r="9" spans="1:7" x14ac:dyDescent="0.25">
      <c r="A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7"/>
  <sheetViews>
    <sheetView workbookViewId="0">
      <selection activeCell="L4" sqref="L4"/>
    </sheetView>
  </sheetViews>
  <sheetFormatPr defaultColWidth="8.85546875" defaultRowHeight="15" x14ac:dyDescent="0.25"/>
  <cols>
    <col min="1" max="1" width="27.42578125" bestFit="1" customWidth="1"/>
    <col min="2" max="2" width="7.140625" bestFit="1" customWidth="1"/>
    <col min="3" max="3" width="15.140625" customWidth="1"/>
    <col min="4" max="7" width="14.85546875" customWidth="1"/>
  </cols>
  <sheetData>
    <row r="3" spans="1:7" ht="30" x14ac:dyDescent="0.25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25">
      <c r="A4" s="18" t="s">
        <v>19</v>
      </c>
      <c r="B4" s="18" t="str">
        <f>VLOOKUP(A4,'Информация Менеджеры'!A1:B6,2,0)</f>
        <v>Запад</v>
      </c>
      <c r="C4" s="19">
        <f>SUMIF(ФИО_менеджера,Премии!A4,Стоимость)-SUMIF(ФИО_менеджера,Премии!A4,Стоимость_возврата)</f>
        <v>146227</v>
      </c>
      <c r="D4" s="16">
        <f>IF(C4&gt;40000,C4*1.05,C4)</f>
        <v>153538.35</v>
      </c>
      <c r="E4" s="16">
        <f>IF(C4&gt;VLOOKUP(B4,'Информация Менеджеры'!$D$1:$G$3,3,0),C4*1.05,C4)</f>
        <v>153538.35</v>
      </c>
      <c r="F4" s="16">
        <f>IF(C4&gt;VLOOKUP(B4,'Информация Менеджеры'!$D$1:$G$3,3,0),C4+C4*VLOOKUP(B4,'Информация Менеджеры'!$D$1:$G$3,4,0),C4)</f>
        <v>155000.62</v>
      </c>
      <c r="G4" s="16">
        <f>IF(SUMIF($B$4:$B$8,B4,$C$4:$C$8)&gt;VLOOKUP(B4,'Информация Менеджеры'!$D$1:$G$3,3,0),C4+C4*VLOOKUP(B4,'Информация Менеджеры'!$D$1:$G$3,4,0),C4)</f>
        <v>155000.62</v>
      </c>
    </row>
    <row r="5" spans="1:7" x14ac:dyDescent="0.25">
      <c r="A5" s="18" t="s">
        <v>16</v>
      </c>
      <c r="B5" s="18" t="str">
        <f>VLOOKUP(A5,'Информация Менеджеры'!A2:B7,2,0)</f>
        <v>Восток</v>
      </c>
      <c r="C5" s="19">
        <f>SUMIF(ФИО_менеджера,Премии!A5,Стоимость)-SUMIF(ФИО_менеджера,Премии!A5,Стоимость_возврата)</f>
        <v>184825</v>
      </c>
      <c r="D5" s="16">
        <f t="shared" ref="D5:D8" si="0">IF(C5&gt;40000,C5*1.05,C5)</f>
        <v>194066.25</v>
      </c>
      <c r="E5" s="16">
        <f>IF(C5&gt;VLOOKUP(B5,'Информация Менеджеры'!$D$1:$G$3,3,0),C5*1.05,C5)</f>
        <v>194066.25</v>
      </c>
      <c r="F5" s="16">
        <f>IF(C5&gt;VLOOKUP(B5,'Информация Менеджеры'!$D$1:$G$3,3,0),C5+C5*VLOOKUP(B5,'Информация Менеджеры'!$D$1:$G$3,4,0),C5)</f>
        <v>192218</v>
      </c>
      <c r="G5" s="16">
        <f>IF(SUMIF($B$4:$B$8,B5,$C$4:$C$8)&gt;VLOOKUP(B5,'Информация Менеджеры'!$D$1:$G$3,3,0),C5+C5*VLOOKUP(B5,'Информация Менеджеры'!$D$1:$G$3,4,0),C5)</f>
        <v>192218</v>
      </c>
    </row>
    <row r="6" spans="1:7" x14ac:dyDescent="0.25">
      <c r="A6" s="18" t="s">
        <v>17</v>
      </c>
      <c r="B6" s="18" t="str">
        <f>VLOOKUP(A6,'Информация Менеджеры'!A3:B8,2,0)</f>
        <v>Восток</v>
      </c>
      <c r="C6" s="19">
        <f>SUMIF(ФИО_менеджера,Премии!A6,Стоимость)-SUMIF(ФИО_менеджера,Премии!A6,Стоимость_возврата)</f>
        <v>245736</v>
      </c>
      <c r="D6" s="16">
        <f t="shared" si="0"/>
        <v>258022.80000000002</v>
      </c>
      <c r="E6" s="16">
        <f>IF(C6&gt;VLOOKUP(B6,'Информация Менеджеры'!$D$1:$G$3,3,0),C6*1.05,C6)</f>
        <v>258022.80000000002</v>
      </c>
      <c r="F6" s="16">
        <f>IF(C6&gt;VLOOKUP(B6,'Информация Менеджеры'!$D$1:$G$3,3,0),C6+C6*VLOOKUP(B6,'Информация Менеджеры'!$D$1:$G$3,4,0),C6)</f>
        <v>255565.44</v>
      </c>
      <c r="G6" s="16">
        <f>IF(SUMIF($B$4:$B$8,B6,$C$4:$C$8)&gt;VLOOKUP(B6,'Информация Менеджеры'!$D$1:$G$3,3,0),C6+C6*VLOOKUP(B6,'Информация Менеджеры'!$D$1:$G$3,4,0),C6)</f>
        <v>255565.44</v>
      </c>
    </row>
    <row r="7" spans="1:7" x14ac:dyDescent="0.25">
      <c r="A7" s="18" t="s">
        <v>18</v>
      </c>
      <c r="B7" s="18" t="str">
        <f>VLOOKUP(A7,'Информация Менеджеры'!A4:B9,2,0)</f>
        <v>Восток</v>
      </c>
      <c r="C7" s="19">
        <f>SUMIF(ФИО_менеджера,Премии!A7,Стоимость)-SUMIF(ФИО_менеджера,Премии!A7,Стоимость_возврата)</f>
        <v>171242</v>
      </c>
      <c r="D7" s="16">
        <f t="shared" si="0"/>
        <v>179804.1</v>
      </c>
      <c r="E7" s="16">
        <f>IF(C7&gt;VLOOKUP(B7,'Информация Менеджеры'!$D$1:$G$3,3,0),C7*1.05,C7)</f>
        <v>179804.1</v>
      </c>
      <c r="F7" s="16">
        <f>IF(C7&gt;VLOOKUP(B7,'Информация Менеджеры'!$D$1:$G$3,3,0),C7+C7*VLOOKUP(B7,'Информация Менеджеры'!$D$1:$G$3,4,0),C7)</f>
        <v>178091.68</v>
      </c>
      <c r="G7" s="16">
        <f>IF(SUMIF($B$4:$B$8,B7,$C$4:$C$8)&gt;VLOOKUP(B7,'Информация Менеджеры'!$D$1:$G$3,3,0),C7+C7*VLOOKUP(B7,'Информация Менеджеры'!$D$1:$G$3,4,0),C7)</f>
        <v>178091.68</v>
      </c>
    </row>
    <row r="8" spans="1:7" x14ac:dyDescent="0.25">
      <c r="A8" s="18" t="s">
        <v>20</v>
      </c>
      <c r="B8" s="18" t="str">
        <f>VLOOKUP(A8,'Информация Менеджеры'!A5:B10,2,0)</f>
        <v>Запад</v>
      </c>
      <c r="C8" s="19">
        <f>SUMIF(ФИО_менеджера,Премии!A8,Стоимость)-SUMIF(ФИО_менеджера,Премии!A8,Стоимость_возврата)</f>
        <v>202097</v>
      </c>
      <c r="D8" s="16">
        <f t="shared" si="0"/>
        <v>212201.85</v>
      </c>
      <c r="E8" s="16">
        <f>IF(C8&gt;VLOOKUP(B8,'Информация Менеджеры'!$D$1:$G$3,3,0),C8*1.05,C8)</f>
        <v>212201.85</v>
      </c>
      <c r="F8" s="16">
        <f>IF(C8&gt;VLOOKUP(B8,'Информация Менеджеры'!$D$1:$G$3,3,0),C8+C8*VLOOKUP(B8,'Информация Менеджеры'!$D$1:$G$3,4,0),C8)</f>
        <v>214222.82</v>
      </c>
      <c r="G8" s="16">
        <f>IF(SUMIF($B$4:$B$8,B8,$C$4:$C$8)&gt;VLOOKUP(B8,'Информация Менеджеры'!$D$1:$G$3,3,0),C8+C8*VLOOKUP(B8,'Информация Менеджеры'!$D$1:$G$3,4,0),C8)</f>
        <v>214222.82</v>
      </c>
    </row>
    <row r="9" spans="1:7" x14ac:dyDescent="0.25">
      <c r="A9" s="20" t="s">
        <v>40</v>
      </c>
      <c r="B9" s="20"/>
      <c r="C9" s="19">
        <f>SUM(C4:C8)</f>
        <v>950127</v>
      </c>
      <c r="D9" s="19">
        <f t="shared" ref="D9:G9" si="1">SUM(D4:D8)</f>
        <v>997633.35</v>
      </c>
      <c r="E9" s="19">
        <f t="shared" si="1"/>
        <v>997633.35</v>
      </c>
      <c r="F9" s="19">
        <f t="shared" si="1"/>
        <v>995098.56</v>
      </c>
      <c r="G9" s="19">
        <f t="shared" si="1"/>
        <v>995098.56</v>
      </c>
    </row>
    <row r="12" spans="1:7" x14ac:dyDescent="0.25">
      <c r="A12" t="s">
        <v>52</v>
      </c>
      <c r="C12" t="s">
        <v>53</v>
      </c>
    </row>
    <row r="13" spans="1:7" x14ac:dyDescent="0.25">
      <c r="A13" t="s">
        <v>54</v>
      </c>
      <c r="C13" t="s">
        <v>55</v>
      </c>
    </row>
    <row r="14" spans="1:7" x14ac:dyDescent="0.25">
      <c r="A14" t="s">
        <v>56</v>
      </c>
      <c r="C14" t="s">
        <v>57</v>
      </c>
    </row>
    <row r="17" spans="1:3" x14ac:dyDescent="0.25">
      <c r="A17" t="s">
        <v>58</v>
      </c>
      <c r="C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N17" sqref="N17"/>
    </sheetView>
  </sheetViews>
  <sheetFormatPr defaultColWidth="8.85546875" defaultRowHeight="15" x14ac:dyDescent="0.25"/>
  <cols>
    <col min="1" max="1" width="27.42578125" bestFit="1" customWidth="1"/>
    <col min="2" max="2" width="19.42578125" bestFit="1" customWidth="1"/>
    <col min="3" max="3" width="17" bestFit="1" customWidth="1"/>
    <col min="4" max="4" width="16.7109375" bestFit="1" customWidth="1"/>
    <col min="5" max="5" width="16.140625" bestFit="1" customWidth="1"/>
    <col min="6" max="7" width="13.140625" bestFit="1" customWidth="1"/>
    <col min="8" max="8" width="15.42578125" bestFit="1" customWidth="1"/>
    <col min="9" max="9" width="13.140625" bestFit="1" customWidth="1"/>
    <col min="10" max="10" width="18.28515625" customWidth="1"/>
    <col min="14" max="14" width="26.42578125" bestFit="1" customWidth="1"/>
    <col min="15" max="15" width="14.42578125" customWidth="1"/>
    <col min="16" max="16" width="26.28515625" bestFit="1" customWidth="1"/>
  </cols>
  <sheetData>
    <row r="1" spans="1:10" x14ac:dyDescent="0.25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</row>
    <row r="3" spans="1:10" ht="18" customHeight="1" x14ac:dyDescent="0.25">
      <c r="A3" s="2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66</v>
      </c>
    </row>
    <row r="4" spans="1:10" x14ac:dyDescent="0.25">
      <c r="A4" s="16" t="s">
        <v>16</v>
      </c>
      <c r="B4" s="23">
        <f t="shared" ref="B4:I8" si="0">SUMIFS(сумма_сделки,ФИО_менеджера,$A4,Наименование_Товара,B$3,Дата,"&gt;="&amp;Начало_периода,Дата,"&lt;="&amp;Конец_периода)</f>
        <v>6375</v>
      </c>
      <c r="C4" s="23">
        <f t="shared" si="0"/>
        <v>6048</v>
      </c>
      <c r="D4" s="23">
        <f t="shared" si="0"/>
        <v>2520</v>
      </c>
      <c r="E4" s="23">
        <f t="shared" si="0"/>
        <v>0</v>
      </c>
      <c r="F4" s="23">
        <f t="shared" si="0"/>
        <v>11050</v>
      </c>
      <c r="G4" s="23">
        <f t="shared" si="0"/>
        <v>15312</v>
      </c>
      <c r="H4" s="23">
        <f t="shared" si="0"/>
        <v>100650</v>
      </c>
      <c r="I4" s="23">
        <f t="shared" si="0"/>
        <v>13600</v>
      </c>
      <c r="J4" s="23">
        <f>SUM(B4:I4)</f>
        <v>155555</v>
      </c>
    </row>
    <row r="5" spans="1:10" x14ac:dyDescent="0.25">
      <c r="A5" s="16" t="s">
        <v>17</v>
      </c>
      <c r="B5" s="23">
        <f t="shared" si="0"/>
        <v>5900</v>
      </c>
      <c r="C5" s="23">
        <f t="shared" si="0"/>
        <v>22912</v>
      </c>
      <c r="D5" s="23">
        <f t="shared" si="0"/>
        <v>8100</v>
      </c>
      <c r="E5" s="23">
        <f t="shared" si="0"/>
        <v>5400</v>
      </c>
      <c r="F5" s="23">
        <f t="shared" si="0"/>
        <v>18200</v>
      </c>
      <c r="G5" s="23">
        <f t="shared" si="0"/>
        <v>65250</v>
      </c>
      <c r="H5" s="23">
        <f t="shared" si="0"/>
        <v>70950</v>
      </c>
      <c r="I5" s="23">
        <f t="shared" si="0"/>
        <v>20264</v>
      </c>
      <c r="J5" s="23">
        <f t="shared" ref="J5:J8" si="1">SUM(B5:I5)</f>
        <v>216976</v>
      </c>
    </row>
    <row r="6" spans="1:10" x14ac:dyDescent="0.25">
      <c r="A6" s="16" t="s">
        <v>18</v>
      </c>
      <c r="B6" s="23">
        <f t="shared" si="0"/>
        <v>15075</v>
      </c>
      <c r="C6" s="23">
        <f t="shared" si="0"/>
        <v>29792</v>
      </c>
      <c r="D6" s="23">
        <f t="shared" si="0"/>
        <v>13095</v>
      </c>
      <c r="E6" s="23">
        <f t="shared" si="0"/>
        <v>16686</v>
      </c>
      <c r="F6" s="23">
        <f t="shared" si="0"/>
        <v>13000</v>
      </c>
      <c r="G6" s="23">
        <f t="shared" si="0"/>
        <v>13920</v>
      </c>
      <c r="H6" s="23">
        <f t="shared" si="0"/>
        <v>0</v>
      </c>
      <c r="I6" s="23">
        <f t="shared" si="0"/>
        <v>28560</v>
      </c>
      <c r="J6" s="23">
        <f t="shared" si="1"/>
        <v>130128</v>
      </c>
    </row>
    <row r="7" spans="1:10" x14ac:dyDescent="0.25">
      <c r="A7" s="16" t="s">
        <v>19</v>
      </c>
      <c r="B7" s="23">
        <f t="shared" si="0"/>
        <v>0</v>
      </c>
      <c r="C7" s="23">
        <f t="shared" si="0"/>
        <v>11072</v>
      </c>
      <c r="D7" s="23">
        <f t="shared" si="0"/>
        <v>13275</v>
      </c>
      <c r="E7" s="23">
        <f t="shared" si="0"/>
        <v>10800</v>
      </c>
      <c r="F7" s="23">
        <f t="shared" si="0"/>
        <v>25740</v>
      </c>
      <c r="G7" s="23">
        <f t="shared" si="0"/>
        <v>36540</v>
      </c>
      <c r="H7" s="23">
        <f t="shared" si="0"/>
        <v>14520</v>
      </c>
      <c r="I7" s="23">
        <f t="shared" si="0"/>
        <v>21760</v>
      </c>
      <c r="J7" s="23">
        <f t="shared" si="1"/>
        <v>133707</v>
      </c>
    </row>
    <row r="8" spans="1:10" x14ac:dyDescent="0.25">
      <c r="A8" s="16" t="s">
        <v>20</v>
      </c>
      <c r="B8" s="23">
        <f t="shared" si="0"/>
        <v>4450</v>
      </c>
      <c r="C8" s="23">
        <f t="shared" si="0"/>
        <v>2560</v>
      </c>
      <c r="D8" s="23">
        <f t="shared" si="0"/>
        <v>9585</v>
      </c>
      <c r="E8" s="23">
        <f t="shared" si="0"/>
        <v>12420</v>
      </c>
      <c r="F8" s="23">
        <f t="shared" si="0"/>
        <v>20150</v>
      </c>
      <c r="G8" s="23">
        <f t="shared" si="0"/>
        <v>43152</v>
      </c>
      <c r="H8" s="23">
        <f t="shared" si="0"/>
        <v>70510</v>
      </c>
      <c r="I8" s="23">
        <f t="shared" si="0"/>
        <v>28560</v>
      </c>
      <c r="J8" s="23">
        <f t="shared" si="1"/>
        <v>191387</v>
      </c>
    </row>
    <row r="9" spans="1:10" x14ac:dyDescent="0.25">
      <c r="A9" s="16" t="s">
        <v>67</v>
      </c>
      <c r="B9" s="23">
        <f>SUM(B4:B8)</f>
        <v>31800</v>
      </c>
      <c r="C9" s="23">
        <f t="shared" ref="C9:J9" si="2">SUM(C4:C8)</f>
        <v>72384</v>
      </c>
      <c r="D9" s="23">
        <f t="shared" si="2"/>
        <v>46575</v>
      </c>
      <c r="E9" s="23">
        <f t="shared" si="2"/>
        <v>45306</v>
      </c>
      <c r="F9" s="23">
        <f t="shared" si="2"/>
        <v>88140</v>
      </c>
      <c r="G9" s="23">
        <f t="shared" si="2"/>
        <v>174174</v>
      </c>
      <c r="H9" s="23">
        <f t="shared" si="2"/>
        <v>256630</v>
      </c>
      <c r="I9" s="23">
        <f t="shared" si="2"/>
        <v>112744</v>
      </c>
      <c r="J9" s="23">
        <f t="shared" si="2"/>
        <v>827753</v>
      </c>
    </row>
    <row r="11" spans="1:10" x14ac:dyDescent="0.25">
      <c r="A11" s="2" t="s">
        <v>68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</row>
    <row r="12" spans="1:10" x14ac:dyDescent="0.25">
      <c r="A12" s="16" t="s">
        <v>16</v>
      </c>
      <c r="B12" s="16">
        <f t="shared" ref="B12:I16" si="3">SUMIFS(Количество,ФИО_менеджера,$A12,Наименование_Товара,B$11,Дата,"&gt;="&amp;Начало_периода,Дата,"&lt;="&amp;Конец_периода)-SUMIFS(Количество_к_возврату,ФИО_менеджера,$A12,Наименование_Товара,B$11,Дата,"&gt;="&amp;Начало_периода,Дата,"&lt;="&amp;Конец_периода)</f>
        <v>255</v>
      </c>
      <c r="C12" s="16">
        <f t="shared" si="3"/>
        <v>189</v>
      </c>
      <c r="D12" s="16">
        <f t="shared" si="3"/>
        <v>56</v>
      </c>
      <c r="E12" s="16">
        <f t="shared" si="3"/>
        <v>0</v>
      </c>
      <c r="F12" s="16">
        <f t="shared" si="3"/>
        <v>170</v>
      </c>
      <c r="G12" s="16">
        <f t="shared" si="3"/>
        <v>176</v>
      </c>
      <c r="H12" s="16">
        <f t="shared" si="3"/>
        <v>915</v>
      </c>
      <c r="I12" s="16">
        <f t="shared" si="3"/>
        <v>100</v>
      </c>
      <c r="J12" s="61">
        <f>SUM(B12:I12)</f>
        <v>1861</v>
      </c>
    </row>
    <row r="13" spans="1:10" x14ac:dyDescent="0.25">
      <c r="A13" s="16" t="s">
        <v>17</v>
      </c>
      <c r="B13" s="16">
        <f t="shared" si="3"/>
        <v>236</v>
      </c>
      <c r="C13" s="16">
        <f t="shared" si="3"/>
        <v>716</v>
      </c>
      <c r="D13" s="16">
        <f t="shared" si="3"/>
        <v>180</v>
      </c>
      <c r="E13" s="16">
        <f t="shared" si="3"/>
        <v>100</v>
      </c>
      <c r="F13" s="16">
        <f t="shared" si="3"/>
        <v>280</v>
      </c>
      <c r="G13" s="16">
        <f t="shared" si="3"/>
        <v>750</v>
      </c>
      <c r="H13" s="16">
        <f t="shared" si="3"/>
        <v>645</v>
      </c>
      <c r="I13" s="16">
        <f t="shared" si="3"/>
        <v>149</v>
      </c>
      <c r="J13" s="61">
        <f t="shared" ref="J13:J19" si="4">SUM(B13:I13)</f>
        <v>3056</v>
      </c>
    </row>
    <row r="14" spans="1:10" x14ac:dyDescent="0.25">
      <c r="A14" s="16" t="s">
        <v>18</v>
      </c>
      <c r="B14" s="16">
        <f t="shared" si="3"/>
        <v>603</v>
      </c>
      <c r="C14" s="16">
        <f t="shared" si="3"/>
        <v>931</v>
      </c>
      <c r="D14" s="16">
        <f t="shared" si="3"/>
        <v>291</v>
      </c>
      <c r="E14" s="16">
        <f t="shared" si="3"/>
        <v>309</v>
      </c>
      <c r="F14" s="16">
        <f t="shared" si="3"/>
        <v>200</v>
      </c>
      <c r="G14" s="16">
        <f t="shared" si="3"/>
        <v>160</v>
      </c>
      <c r="H14" s="16">
        <f t="shared" si="3"/>
        <v>0</v>
      </c>
      <c r="I14" s="16">
        <f t="shared" si="3"/>
        <v>210</v>
      </c>
      <c r="J14" s="61">
        <f t="shared" si="4"/>
        <v>2704</v>
      </c>
    </row>
    <row r="15" spans="1:10" x14ac:dyDescent="0.25">
      <c r="A15" s="16" t="s">
        <v>19</v>
      </c>
      <c r="B15" s="16">
        <f t="shared" si="3"/>
        <v>0</v>
      </c>
      <c r="C15" s="16">
        <f t="shared" si="3"/>
        <v>346</v>
      </c>
      <c r="D15" s="16">
        <f t="shared" si="3"/>
        <v>295</v>
      </c>
      <c r="E15" s="16">
        <f t="shared" si="3"/>
        <v>200</v>
      </c>
      <c r="F15" s="16">
        <f t="shared" si="3"/>
        <v>396</v>
      </c>
      <c r="G15" s="16">
        <f t="shared" si="3"/>
        <v>420</v>
      </c>
      <c r="H15" s="16">
        <f t="shared" si="3"/>
        <v>132</v>
      </c>
      <c r="I15" s="16">
        <f t="shared" si="3"/>
        <v>160</v>
      </c>
      <c r="J15" s="61">
        <f t="shared" si="4"/>
        <v>1949</v>
      </c>
    </row>
    <row r="16" spans="1:10" x14ac:dyDescent="0.25">
      <c r="A16" s="16" t="s">
        <v>20</v>
      </c>
      <c r="B16" s="16">
        <f t="shared" si="3"/>
        <v>178</v>
      </c>
      <c r="C16" s="16">
        <f t="shared" si="3"/>
        <v>80</v>
      </c>
      <c r="D16" s="16">
        <f t="shared" si="3"/>
        <v>213</v>
      </c>
      <c r="E16" s="16">
        <f t="shared" si="3"/>
        <v>230</v>
      </c>
      <c r="F16" s="16">
        <f t="shared" si="3"/>
        <v>310</v>
      </c>
      <c r="G16" s="16">
        <f t="shared" si="3"/>
        <v>496</v>
      </c>
      <c r="H16" s="16">
        <f t="shared" si="3"/>
        <v>641</v>
      </c>
      <c r="I16" s="16">
        <f t="shared" si="3"/>
        <v>210</v>
      </c>
      <c r="J16" s="61">
        <f t="shared" si="4"/>
        <v>2358</v>
      </c>
    </row>
    <row r="17" spans="1:11" x14ac:dyDescent="0.25">
      <c r="A17" s="24" t="s">
        <v>69</v>
      </c>
      <c r="B17" s="16">
        <f t="shared" ref="B17:I17" si="5">SUMIFS(Количество,Наименование_Товара,B$11,Дата,"&gt;="&amp;Начало_периода,Дата,"&lt;="&amp;Конец_периода)</f>
        <v>1372</v>
      </c>
      <c r="C17" s="16">
        <f t="shared" si="5"/>
        <v>2442</v>
      </c>
      <c r="D17" s="16">
        <f t="shared" si="5"/>
        <v>1139</v>
      </c>
      <c r="E17" s="16">
        <f t="shared" si="5"/>
        <v>889</v>
      </c>
      <c r="F17" s="16">
        <f t="shared" si="5"/>
        <v>1430</v>
      </c>
      <c r="G17" s="16">
        <f t="shared" si="5"/>
        <v>2122</v>
      </c>
      <c r="H17" s="16">
        <f t="shared" si="5"/>
        <v>2638</v>
      </c>
      <c r="I17" s="16">
        <f t="shared" si="5"/>
        <v>1039</v>
      </c>
      <c r="J17" s="61">
        <f>SUM(B17:I17)</f>
        <v>13071</v>
      </c>
    </row>
    <row r="18" spans="1:11" x14ac:dyDescent="0.25">
      <c r="A18" s="25" t="s">
        <v>70</v>
      </c>
      <c r="B18" s="26">
        <f t="shared" ref="B18:I18" si="6">SUMIFS(Количество_к_возврату,Наименование_Товара,B$11,Дата,"&gt;="&amp;Начало_периода,Дата,"&lt;="&amp;Конец_периода)</f>
        <v>100</v>
      </c>
      <c r="C18" s="26">
        <f t="shared" si="6"/>
        <v>180</v>
      </c>
      <c r="D18" s="26">
        <f t="shared" si="6"/>
        <v>104</v>
      </c>
      <c r="E18" s="26">
        <f t="shared" si="6"/>
        <v>50</v>
      </c>
      <c r="F18" s="26">
        <f t="shared" si="6"/>
        <v>74</v>
      </c>
      <c r="G18" s="26">
        <f t="shared" si="6"/>
        <v>120</v>
      </c>
      <c r="H18" s="26">
        <f t="shared" si="6"/>
        <v>305</v>
      </c>
      <c r="I18" s="26">
        <f t="shared" si="6"/>
        <v>210</v>
      </c>
      <c r="J18" s="61">
        <f t="shared" si="4"/>
        <v>1143</v>
      </c>
    </row>
    <row r="19" spans="1:11" x14ac:dyDescent="0.25">
      <c r="A19" s="27"/>
      <c r="B19" s="56">
        <f>B17-B18</f>
        <v>1272</v>
      </c>
      <c r="C19" s="56">
        <f t="shared" ref="C19:I19" si="7">C17-C18</f>
        <v>2262</v>
      </c>
      <c r="D19" s="56">
        <f t="shared" si="7"/>
        <v>1035</v>
      </c>
      <c r="E19" s="56">
        <f t="shared" si="7"/>
        <v>839</v>
      </c>
      <c r="F19" s="56">
        <f t="shared" si="7"/>
        <v>1356</v>
      </c>
      <c r="G19" s="56">
        <f t="shared" si="7"/>
        <v>2002</v>
      </c>
      <c r="H19" s="56">
        <f t="shared" si="7"/>
        <v>2333</v>
      </c>
      <c r="I19" s="56">
        <f t="shared" si="7"/>
        <v>829</v>
      </c>
      <c r="J19" s="61">
        <f t="shared" si="4"/>
        <v>11928</v>
      </c>
    </row>
    <row r="20" spans="1:11" x14ac:dyDescent="0.25">
      <c r="A20" s="27" t="s">
        <v>71</v>
      </c>
      <c r="B20" s="22" t="s">
        <v>7</v>
      </c>
      <c r="C20" s="22" t="s">
        <v>9</v>
      </c>
      <c r="D20" s="22" t="s">
        <v>10</v>
      </c>
      <c r="E20" s="22" t="s">
        <v>26</v>
      </c>
      <c r="F20" s="22" t="s">
        <v>27</v>
      </c>
      <c r="G20" s="22" t="s">
        <v>28</v>
      </c>
      <c r="H20" s="22" t="s">
        <v>64</v>
      </c>
      <c r="I20" s="22" t="s">
        <v>65</v>
      </c>
      <c r="J20" s="22" t="s">
        <v>66</v>
      </c>
    </row>
    <row r="21" spans="1:11" x14ac:dyDescent="0.25">
      <c r="A21" s="58" t="s">
        <v>16</v>
      </c>
      <c r="B21" s="28">
        <f t="shared" ref="B21:I25" si="8">COUNTIFS(ФИО_менеджера,$A21,Наименование_Товара,B$20,Дата,"&gt;="&amp;Начало_периода,Дата,"&lt;="&amp;Конец_периода)</f>
        <v>2</v>
      </c>
      <c r="C21" s="28">
        <f t="shared" si="8"/>
        <v>2</v>
      </c>
      <c r="D21" s="28">
        <f t="shared" si="8"/>
        <v>1</v>
      </c>
      <c r="E21" s="28">
        <f t="shared" si="8"/>
        <v>0</v>
      </c>
      <c r="F21" s="28">
        <f t="shared" si="8"/>
        <v>1</v>
      </c>
      <c r="G21" s="28">
        <f t="shared" si="8"/>
        <v>2</v>
      </c>
      <c r="H21" s="28">
        <f t="shared" si="8"/>
        <v>6</v>
      </c>
      <c r="I21" s="28">
        <f t="shared" si="8"/>
        <v>2</v>
      </c>
      <c r="J21" s="28">
        <f>SUM(B21:I21)</f>
        <v>16</v>
      </c>
      <c r="K21" s="29"/>
    </row>
    <row r="22" spans="1:11" x14ac:dyDescent="0.25">
      <c r="A22" s="58" t="s">
        <v>17</v>
      </c>
      <c r="B22" s="28">
        <f t="shared" si="8"/>
        <v>3</v>
      </c>
      <c r="C22" s="28">
        <f t="shared" si="8"/>
        <v>8</v>
      </c>
      <c r="D22" s="28">
        <f t="shared" si="8"/>
        <v>2</v>
      </c>
      <c r="E22" s="28">
        <f t="shared" si="8"/>
        <v>1</v>
      </c>
      <c r="F22" s="28">
        <f t="shared" si="8"/>
        <v>2</v>
      </c>
      <c r="G22" s="28">
        <f t="shared" si="8"/>
        <v>5</v>
      </c>
      <c r="H22" s="28">
        <f t="shared" si="8"/>
        <v>7</v>
      </c>
      <c r="I22" s="28">
        <f t="shared" si="8"/>
        <v>3</v>
      </c>
      <c r="J22" s="28">
        <f>SUM(B22:I22)</f>
        <v>31</v>
      </c>
      <c r="K22" s="29"/>
    </row>
    <row r="23" spans="1:11" x14ac:dyDescent="0.25">
      <c r="A23" s="58" t="s">
        <v>18</v>
      </c>
      <c r="B23" s="28">
        <f t="shared" si="8"/>
        <v>7</v>
      </c>
      <c r="C23" s="28">
        <f t="shared" si="8"/>
        <v>7</v>
      </c>
      <c r="D23" s="28">
        <f t="shared" si="8"/>
        <v>3</v>
      </c>
      <c r="E23" s="28">
        <f t="shared" si="8"/>
        <v>3</v>
      </c>
      <c r="F23" s="28">
        <f t="shared" si="8"/>
        <v>3</v>
      </c>
      <c r="G23" s="28">
        <f t="shared" si="8"/>
        <v>2</v>
      </c>
      <c r="H23" s="28">
        <f t="shared" si="8"/>
        <v>0</v>
      </c>
      <c r="I23" s="28">
        <f t="shared" si="8"/>
        <v>2</v>
      </c>
      <c r="J23" s="28">
        <f>SUM(B23:I23)</f>
        <v>27</v>
      </c>
      <c r="K23" s="29"/>
    </row>
    <row r="24" spans="1:11" x14ac:dyDescent="0.25">
      <c r="A24" s="58" t="s">
        <v>19</v>
      </c>
      <c r="B24" s="28">
        <f t="shared" si="8"/>
        <v>0</v>
      </c>
      <c r="C24" s="28">
        <f t="shared" si="8"/>
        <v>4</v>
      </c>
      <c r="D24" s="28">
        <f t="shared" si="8"/>
        <v>3</v>
      </c>
      <c r="E24" s="28">
        <f t="shared" si="8"/>
        <v>3</v>
      </c>
      <c r="F24" s="28">
        <f t="shared" si="8"/>
        <v>2</v>
      </c>
      <c r="G24" s="28">
        <f t="shared" si="8"/>
        <v>2</v>
      </c>
      <c r="H24" s="28">
        <f t="shared" si="8"/>
        <v>2</v>
      </c>
      <c r="I24" s="28">
        <f t="shared" si="8"/>
        <v>2</v>
      </c>
      <c r="J24" s="28">
        <f>SUM(B24:I24)</f>
        <v>18</v>
      </c>
      <c r="K24" s="29"/>
    </row>
    <row r="25" spans="1:11" x14ac:dyDescent="0.25">
      <c r="A25" s="58" t="s">
        <v>20</v>
      </c>
      <c r="B25" s="28">
        <f t="shared" si="8"/>
        <v>2</v>
      </c>
      <c r="C25" s="28">
        <f t="shared" si="8"/>
        <v>1</v>
      </c>
      <c r="D25" s="28">
        <f t="shared" si="8"/>
        <v>1</v>
      </c>
      <c r="E25" s="28">
        <f t="shared" si="8"/>
        <v>2</v>
      </c>
      <c r="F25" s="28">
        <f t="shared" si="8"/>
        <v>2</v>
      </c>
      <c r="G25" s="28">
        <f t="shared" si="8"/>
        <v>3</v>
      </c>
      <c r="H25" s="28">
        <f t="shared" si="8"/>
        <v>5</v>
      </c>
      <c r="I25" s="28">
        <f t="shared" si="8"/>
        <v>2</v>
      </c>
      <c r="J25" s="28">
        <f>SUM(B25:I25)</f>
        <v>18</v>
      </c>
      <c r="K25" s="29"/>
    </row>
    <row r="26" spans="1:11" x14ac:dyDescent="0.25">
      <c r="A26" s="16" t="s">
        <v>67</v>
      </c>
      <c r="B26" s="28">
        <f t="shared" ref="B26:I26" si="9">SUM(B21:B25)</f>
        <v>14</v>
      </c>
      <c r="C26" s="28">
        <f t="shared" si="9"/>
        <v>22</v>
      </c>
      <c r="D26" s="28">
        <f t="shared" si="9"/>
        <v>10</v>
      </c>
      <c r="E26" s="28">
        <f t="shared" si="9"/>
        <v>9</v>
      </c>
      <c r="F26" s="28">
        <f t="shared" si="9"/>
        <v>10</v>
      </c>
      <c r="G26" s="28">
        <f t="shared" si="9"/>
        <v>14</v>
      </c>
      <c r="H26" s="28">
        <f t="shared" si="9"/>
        <v>20</v>
      </c>
      <c r="I26" s="28">
        <f t="shared" si="9"/>
        <v>11</v>
      </c>
      <c r="J26" s="28"/>
      <c r="K26" s="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showGridLines="0" workbookViewId="0">
      <selection activeCell="B28" sqref="B28"/>
    </sheetView>
  </sheetViews>
  <sheetFormatPr defaultColWidth="9.140625" defaultRowHeight="15" x14ac:dyDescent="0.25"/>
  <cols>
    <col min="1" max="1" width="29.85546875" style="37" customWidth="1"/>
    <col min="2" max="2" width="27.42578125" style="37" bestFit="1" customWidth="1"/>
    <col min="3" max="3" width="26.85546875" style="37" bestFit="1" customWidth="1"/>
    <col min="4" max="4" width="27" style="37" bestFit="1" customWidth="1"/>
    <col min="5" max="5" width="39.42578125" style="37" bestFit="1" customWidth="1"/>
    <col min="6" max="6" width="9.140625" style="37"/>
    <col min="7" max="7" width="18.85546875" style="37" customWidth="1"/>
    <col min="8" max="16384" width="9.140625" style="37"/>
  </cols>
  <sheetData>
    <row r="1" spans="1:9" x14ac:dyDescent="0.25">
      <c r="A1" s="2" t="s">
        <v>76</v>
      </c>
    </row>
    <row r="2" spans="1:9" x14ac:dyDescent="0.25">
      <c r="A2" s="24" t="s">
        <v>77</v>
      </c>
      <c r="D2" s="24" t="s">
        <v>78</v>
      </c>
    </row>
    <row r="3" spans="1:9" x14ac:dyDescent="0.25">
      <c r="A3" s="38" t="s">
        <v>26</v>
      </c>
      <c r="D3" s="57" t="s">
        <v>19</v>
      </c>
    </row>
    <row r="4" spans="1:9" x14ac:dyDescent="0.25">
      <c r="A4" s="39"/>
      <c r="G4" s="39"/>
    </row>
    <row r="5" spans="1:9" x14ac:dyDescent="0.25">
      <c r="A5" s="2" t="s">
        <v>79</v>
      </c>
    </row>
    <row r="6" spans="1:9" ht="17.25" customHeight="1" x14ac:dyDescent="0.25">
      <c r="A6" s="24" t="s">
        <v>80</v>
      </c>
      <c r="B6" s="24" t="s">
        <v>81</v>
      </c>
      <c r="D6" s="24" t="s">
        <v>82</v>
      </c>
      <c r="E6" s="24" t="s">
        <v>83</v>
      </c>
      <c r="I6" s="30"/>
    </row>
    <row r="7" spans="1:9" x14ac:dyDescent="0.25">
      <c r="A7" s="16" t="s">
        <v>16</v>
      </c>
      <c r="B7" s="40">
        <f>HLOOKUP(товар_отчет2,кол_во_товара,MATCH(A7,Отчет1!$A$11:$A$18,0),0)/(HLOOKUP(товар_отчет2,кол_во_товара,7,0)-HLOOKUP(товар_отчет2,кол_во_товара,8,0))</f>
        <v>0</v>
      </c>
      <c r="D7" s="16" t="s">
        <v>7</v>
      </c>
      <c r="E7" s="59">
        <f>VLOOKUP($D$3,кол_во_сделок,MATCH(D7,Отчет1!$A$20:$J$20,0),0)/VLOOKUP("Итого товар",кол_во_сделок,MATCH(D7,Отчет1!$A$20:$J$20,0),0)</f>
        <v>0</v>
      </c>
    </row>
    <row r="8" spans="1:9" x14ac:dyDescent="0.25">
      <c r="A8" s="16" t="s">
        <v>17</v>
      </c>
      <c r="B8" s="40">
        <f>HLOOKUP(товар_отчет2,кол_во_товара,MATCH(A8,Отчет1!$A$11:$A$18,0),0)/(HLOOKUP(товар_отчет2,кол_во_товара,7,0)-HLOOKUP(товар_отчет2,кол_во_товара,8,0))</f>
        <v>0.11918951132300358</v>
      </c>
      <c r="D8" s="16" t="s">
        <v>9</v>
      </c>
      <c r="E8" s="59">
        <f>VLOOKUP($D$3,кол_во_сделок,MATCH(D8,Отчет1!$A$20:$J$20,0),0)/VLOOKUP("Итого товар",кол_во_сделок,MATCH(D8,Отчет1!$A$20:$J$20,0),0)</f>
        <v>0.18181818181818182</v>
      </c>
    </row>
    <row r="9" spans="1:9" x14ac:dyDescent="0.25">
      <c r="A9" s="16" t="s">
        <v>18</v>
      </c>
      <c r="B9" s="40">
        <f>HLOOKUP(товар_отчет2,кол_во_товара,MATCH(A9,Отчет1!$A$11:$A$18,0),0)/(HLOOKUP(товар_отчет2,кол_во_товара,7,0)-HLOOKUP(товар_отчет2,кол_во_товара,8,0))</f>
        <v>0.36829558998808104</v>
      </c>
      <c r="D9" s="16" t="s">
        <v>10</v>
      </c>
      <c r="E9" s="59">
        <f>VLOOKUP($D$3,кол_во_сделок,MATCH(D9,Отчет1!$A$20:$J$20,0),0)/VLOOKUP("Итого товар",кол_во_сделок,MATCH(D9,Отчет1!$A$20:$J$20,0),0)</f>
        <v>0.3</v>
      </c>
    </row>
    <row r="10" spans="1:9" x14ac:dyDescent="0.25">
      <c r="A10" s="16" t="s">
        <v>19</v>
      </c>
      <c r="B10" s="40">
        <f>HLOOKUP(товар_отчет2,кол_во_товара,MATCH(A10,Отчет1!$A$11:$A$18,0),0)/(HLOOKUP(товар_отчет2,кол_во_товара,7,0)-HLOOKUP(товар_отчет2,кол_во_товара,8,0))</f>
        <v>0.23837902264600716</v>
      </c>
      <c r="D10" s="16" t="s">
        <v>26</v>
      </c>
      <c r="E10" s="59">
        <f>VLOOKUP($D$3,кол_во_сделок,MATCH(D10,Отчет1!$A$20:$J$20,0),0)/VLOOKUP("Итого товар",кол_во_сделок,MATCH(D10,Отчет1!$A$20:$J$20,0),0)</f>
        <v>0.33333333333333331</v>
      </c>
    </row>
    <row r="11" spans="1:9" x14ac:dyDescent="0.25">
      <c r="A11" s="16" t="s">
        <v>20</v>
      </c>
      <c r="B11" s="40">
        <f>HLOOKUP(товар_отчет2,кол_во_товара,MATCH(A11,Отчет1!$A$11:$A$18,0),0)/(HLOOKUP(товар_отчет2,кол_во_товара,7,0)-HLOOKUP(товар_отчет2,кол_во_товара,8,0))</f>
        <v>0.27413587604290823</v>
      </c>
      <c r="D11" s="16" t="s">
        <v>27</v>
      </c>
      <c r="E11" s="59">
        <f>VLOOKUP($D$3,кол_во_сделок,MATCH(D11,Отчет1!$A$20:$J$20,0),0)/VLOOKUP("Итого товар",кол_во_сделок,MATCH(D11,Отчет1!$A$20:$J$20,0),0)</f>
        <v>0.2</v>
      </c>
    </row>
    <row r="12" spans="1:9" x14ac:dyDescent="0.25">
      <c r="A12" s="13"/>
      <c r="B12" s="41"/>
      <c r="C12" s="42"/>
      <c r="D12" s="16" t="s">
        <v>28</v>
      </c>
      <c r="E12" s="59">
        <f>VLOOKUP($D$3,кол_во_сделок,MATCH(D12,Отчет1!$A$20:$J$20,0),0)/VLOOKUP("Итого товар",кол_во_сделок,MATCH(D12,Отчет1!$A$20:$J$20,0),0)</f>
        <v>0.14285714285714285</v>
      </c>
    </row>
    <row r="13" spans="1:9" x14ac:dyDescent="0.25">
      <c r="A13" s="13"/>
      <c r="B13" s="42"/>
      <c r="C13" s="42"/>
      <c r="D13" s="16" t="s">
        <v>64</v>
      </c>
      <c r="E13" s="59">
        <f>VLOOKUP($D$3,кол_во_сделок,MATCH(D13,Отчет1!$A$20:$J$20,0),0)/VLOOKUP("Итого товар",кол_во_сделок,MATCH(D13,Отчет1!$A$20:$J$20,0),0)</f>
        <v>0.1</v>
      </c>
    </row>
    <row r="14" spans="1:9" x14ac:dyDescent="0.25">
      <c r="D14" s="16" t="s">
        <v>65</v>
      </c>
      <c r="E14" s="59">
        <f>VLOOKUP($D$3,кол_во_сделок,MATCH(D14,Отчет1!$A$20:$J$20,0),0)/VLOOKUP("Итого товар",кол_во_сделок,MATCH(D14,Отчет1!$A$20:$J$20,0),0)</f>
        <v>0.18181818181818182</v>
      </c>
    </row>
    <row r="16" spans="1:9" x14ac:dyDescent="0.25">
      <c r="A16" s="43" t="s">
        <v>84</v>
      </c>
      <c r="B16" s="44">
        <f>Начало_периода</f>
        <v>42736</v>
      </c>
      <c r="C16" s="45" t="s">
        <v>85</v>
      </c>
      <c r="D16" s="46">
        <f>Конец_периода</f>
        <v>43028</v>
      </c>
    </row>
    <row r="17" spans="1:4" x14ac:dyDescent="0.25">
      <c r="A17" s="24" t="s">
        <v>86</v>
      </c>
      <c r="B17" s="24" t="s">
        <v>87</v>
      </c>
      <c r="C17" s="24" t="s">
        <v>88</v>
      </c>
      <c r="D17" s="25" t="s">
        <v>89</v>
      </c>
    </row>
    <row r="18" spans="1:4" x14ac:dyDescent="0.25">
      <c r="A18" s="24" t="s">
        <v>90</v>
      </c>
      <c r="B18" s="60" t="str">
        <f>INDEX(Отчет1!B3:I3,1,MATCH(MAX(Отчет1!B9:I9),Отчет1!B9:I9,0))</f>
        <v>Полярный</v>
      </c>
      <c r="C18" s="47" t="str">
        <f>INDEX(Отчет1!B11:I11,1,MATCH(MAX(Отчет1!B19:I19),Отчет1!B19:I19,0))</f>
        <v>Полярный</v>
      </c>
      <c r="D18" s="38" t="str">
        <f>INDEX(Отчет1!B20:I20,1,MATCH(MAX(Отчет1!B26:I26),Отчет1!B26:I26,0))</f>
        <v>Печенье Вкусное</v>
      </c>
    </row>
    <row r="19" spans="1:4" x14ac:dyDescent="0.25">
      <c r="A19" s="30" t="s">
        <v>91</v>
      </c>
      <c r="B19" s="47" t="str">
        <f>INDEX(Отчет1!A4:A8,MATCH(MAX(Отчет1!J4:J8),Отчет1!J4:J8,0))</f>
        <v>Григорьев Сергей Петрович</v>
      </c>
      <c r="C19" s="47" t="str">
        <f>INDEX(Отчет1!A12:A16,MATCH(MAX(Отчет1!J12:J16),Отчет1!J12:J16,0))</f>
        <v>Григорьев Сергей Петрович</v>
      </c>
      <c r="D19" s="38" t="str">
        <f>INDEX(Отчет1!A21:A25,MATCH(MAX(Отчет1!J21:J25),Отчет1!J21:J25,0))</f>
        <v>Григорьев Сергей Петрович</v>
      </c>
    </row>
    <row r="20" spans="1:4" x14ac:dyDescent="0.25">
      <c r="A20" s="25" t="s">
        <v>92</v>
      </c>
      <c r="B20" s="38" t="str">
        <f>INDEX(Отчет1!B3:I3,1,MATCH(MIN(Отчет1!B9:I9),Отчет1!B9:I9,0))</f>
        <v>Печенье Солнышко</v>
      </c>
      <c r="C20" s="38" t="str">
        <f>INDEX(Отчет1!B11:I11,1,MATCH(MIN(Отчет1!B19:I19),Отчет1!B19:I19,0))</f>
        <v>Балтийский</v>
      </c>
      <c r="D20" s="38" t="str">
        <f>INDEX(Отчет1!B20:I20,1,MATCH(MIN(Отчет1!B26:I26),Отчет1!B26:I26,0))</f>
        <v>Снежок</v>
      </c>
    </row>
    <row r="21" spans="1:4" x14ac:dyDescent="0.25">
      <c r="A21" s="25" t="s">
        <v>93</v>
      </c>
      <c r="B21" s="38" t="str">
        <f>INDEX(Отчет1!A4:A8,MATCH(MIN(Отчет1!J4:J8),Отчет1!J4:J8,0))</f>
        <v>Поснова Ольга Евгеньевна</v>
      </c>
      <c r="C21" s="38" t="str">
        <f>INDEX(Отчет1!A12:A16,MATCH(MIN(Отчет1!J12:J16),Отчет1!J12:J16,0))</f>
        <v>Волокушин Иван Иванович</v>
      </c>
      <c r="D21" s="38" t="str">
        <f>INDEX(Отчет1!A21:A25,MATCH(MIN(Отчет1!J21:J25),Отчет1!J21:J25,0))</f>
        <v>Волокушин Иван Иванович</v>
      </c>
    </row>
  </sheetData>
  <dataValidations count="2">
    <dataValidation type="list" allowBlank="1" showInputMessage="1" showErrorMessage="1" sqref="G4" xr:uid="{00000000-0002-0000-0600-000000000000}">
      <formula1>ФИО1</formula1>
    </dataValidation>
    <dataValidation type="list" allowBlank="1" showInputMessage="1" showErrorMessage="1" sqref="A3:A4" xr:uid="{00000000-0002-0000-0600-000001000000}">
      <formula1>Товар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Отчет1!$A$21:$A$25</xm:f>
          </x14:formula1>
          <xm:sqref>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8"/>
  <sheetViews>
    <sheetView workbookViewId="0">
      <selection activeCell="C22" sqref="C22"/>
    </sheetView>
  </sheetViews>
  <sheetFormatPr defaultRowHeight="15" x14ac:dyDescent="0.25"/>
  <cols>
    <col min="1" max="1" width="27.5703125" bestFit="1" customWidth="1"/>
    <col min="2" max="2" width="29.85546875" customWidth="1"/>
    <col min="3" max="3" width="34.85546875" bestFit="1" customWidth="1"/>
  </cols>
  <sheetData>
    <row r="3" spans="1:2" x14ac:dyDescent="0.25">
      <c r="A3" s="51" t="s">
        <v>45</v>
      </c>
      <c r="B3" t="s">
        <v>96</v>
      </c>
    </row>
    <row r="4" spans="1:2" x14ac:dyDescent="0.25">
      <c r="A4" s="52" t="s">
        <v>19</v>
      </c>
      <c r="B4" s="29">
        <v>146227</v>
      </c>
    </row>
    <row r="5" spans="1:2" x14ac:dyDescent="0.25">
      <c r="A5" s="52" t="s">
        <v>16</v>
      </c>
      <c r="B5" s="29">
        <v>184825</v>
      </c>
    </row>
    <row r="6" spans="1:2" x14ac:dyDescent="0.25">
      <c r="A6" s="52" t="s">
        <v>17</v>
      </c>
      <c r="B6" s="29">
        <v>245736</v>
      </c>
    </row>
    <row r="7" spans="1:2" x14ac:dyDescent="0.25">
      <c r="A7" s="52" t="s">
        <v>18</v>
      </c>
      <c r="B7" s="29">
        <v>171242</v>
      </c>
    </row>
    <row r="8" spans="1:2" x14ac:dyDescent="0.25">
      <c r="A8" s="52" t="s">
        <v>20</v>
      </c>
      <c r="B8" s="29">
        <v>202097</v>
      </c>
    </row>
    <row r="9" spans="1:2" x14ac:dyDescent="0.25">
      <c r="A9" s="52" t="s">
        <v>40</v>
      </c>
      <c r="B9" s="29">
        <v>950127</v>
      </c>
    </row>
    <row r="12" spans="1:2" x14ac:dyDescent="0.25">
      <c r="A12" s="15" t="s">
        <v>45</v>
      </c>
      <c r="B12" s="15" t="s">
        <v>47</v>
      </c>
    </row>
    <row r="13" spans="1:2" x14ac:dyDescent="0.25">
      <c r="A13" s="18" t="s">
        <v>19</v>
      </c>
      <c r="B13" s="19">
        <f>SUMIF(ФИО_менеджера,A13,Стоимость)-SUMIF(ФИО_менеджера,A13,Стоимость_возврата)</f>
        <v>146227</v>
      </c>
    </row>
    <row r="14" spans="1:2" x14ac:dyDescent="0.25">
      <c r="A14" s="18" t="s">
        <v>16</v>
      </c>
      <c r="B14" s="19">
        <f>SUMIF(ФИО_менеджера,A14,Стоимость)-SUMIF(ФИО_менеджера,A14,Стоимость_возврата)</f>
        <v>184825</v>
      </c>
    </row>
    <row r="15" spans="1:2" x14ac:dyDescent="0.25">
      <c r="A15" s="18" t="s">
        <v>17</v>
      </c>
      <c r="B15" s="19">
        <f>SUMIF(ФИО_менеджера,A15,Стоимость)-SUMIF(ФИО_менеджера,A15,Стоимость_возврата)</f>
        <v>245736</v>
      </c>
    </row>
    <row r="16" spans="1:2" x14ac:dyDescent="0.25">
      <c r="A16" s="18" t="s">
        <v>18</v>
      </c>
      <c r="B16" s="19">
        <f>SUMIF(ФИО_менеджера,A16,Стоимость)-SUMIF(ФИО_менеджера,A16,Стоимость_возврата)</f>
        <v>171242</v>
      </c>
    </row>
    <row r="17" spans="1:2" x14ac:dyDescent="0.25">
      <c r="A17" s="18" t="s">
        <v>20</v>
      </c>
      <c r="B17" s="19">
        <f>SUMIF(ФИО_менеджера,A17,Стоимость)-SUMIF(ФИО_менеджера,A17,Стоимость_возврата)</f>
        <v>202097</v>
      </c>
    </row>
    <row r="18" spans="1:2" x14ac:dyDescent="0.25">
      <c r="A18" s="20" t="s">
        <v>40</v>
      </c>
      <c r="B18" s="19">
        <f>SUM(B13:B17)</f>
        <v>950127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56"/>
  <sheetViews>
    <sheetView workbookViewId="0">
      <selection activeCell="G13" sqref="G13"/>
    </sheetView>
  </sheetViews>
  <sheetFormatPr defaultRowHeight="15" x14ac:dyDescent="0.25"/>
  <cols>
    <col min="1" max="1" width="29.85546875" bestFit="1" customWidth="1"/>
    <col min="2" max="2" width="20.85546875" customWidth="1"/>
    <col min="3" max="3" width="12.85546875" customWidth="1"/>
    <col min="4" max="4" width="8.85546875" customWidth="1"/>
    <col min="5" max="5" width="27.140625" customWidth="1"/>
    <col min="6" max="6" width="20.140625" customWidth="1"/>
    <col min="7" max="7" width="19.42578125" customWidth="1"/>
    <col min="8" max="8" width="16.5703125" customWidth="1"/>
    <col min="9" max="9" width="11.140625" customWidth="1"/>
    <col min="10" max="10" width="11.85546875" customWidth="1"/>
    <col min="11" max="11" width="12.7109375" bestFit="1" customWidth="1"/>
    <col min="12" max="12" width="10.42578125" bestFit="1" customWidth="1"/>
    <col min="13" max="13" width="11.5703125" bestFit="1" customWidth="1"/>
    <col min="14" max="14" width="26.140625" bestFit="1" customWidth="1"/>
    <col min="15" max="15" width="34.85546875" bestFit="1" customWidth="1"/>
    <col min="16" max="16" width="26.140625" bestFit="1" customWidth="1"/>
    <col min="17" max="17" width="34.85546875" bestFit="1" customWidth="1"/>
    <col min="18" max="18" width="30.85546875" bestFit="1" customWidth="1"/>
    <col min="19" max="19" width="39.5703125" bestFit="1" customWidth="1"/>
  </cols>
  <sheetData>
    <row r="3" spans="1:13" x14ac:dyDescent="0.25">
      <c r="A3" s="51" t="s">
        <v>96</v>
      </c>
      <c r="B3" s="51" t="s">
        <v>94</v>
      </c>
    </row>
    <row r="4" spans="1:13" x14ac:dyDescent="0.25">
      <c r="A4" s="51" t="s">
        <v>45</v>
      </c>
      <c r="B4" t="s">
        <v>65</v>
      </c>
      <c r="C4" t="s">
        <v>28</v>
      </c>
      <c r="D4" t="s">
        <v>27</v>
      </c>
      <c r="E4" t="s">
        <v>9</v>
      </c>
      <c r="F4" t="s">
        <v>10</v>
      </c>
      <c r="G4" t="s">
        <v>7</v>
      </c>
      <c r="H4" t="s">
        <v>64</v>
      </c>
      <c r="I4" t="s">
        <v>26</v>
      </c>
      <c r="J4" t="s">
        <v>40</v>
      </c>
    </row>
    <row r="5" spans="1:13" x14ac:dyDescent="0.25">
      <c r="A5" s="52" t="s">
        <v>19</v>
      </c>
      <c r="B5" s="29">
        <v>25160</v>
      </c>
      <c r="C5" s="29">
        <v>36540</v>
      </c>
      <c r="D5" s="29">
        <v>30940</v>
      </c>
      <c r="E5" s="29">
        <v>12992</v>
      </c>
      <c r="F5" s="29">
        <v>13275</v>
      </c>
      <c r="G5" s="29">
        <v>2000</v>
      </c>
      <c r="H5" s="29">
        <v>14520</v>
      </c>
      <c r="I5" s="29">
        <v>10800</v>
      </c>
      <c r="J5" s="29">
        <v>146227</v>
      </c>
    </row>
    <row r="6" spans="1:13" x14ac:dyDescent="0.25">
      <c r="A6" s="52" t="s">
        <v>16</v>
      </c>
      <c r="B6" s="29">
        <v>31280</v>
      </c>
      <c r="C6" s="29">
        <v>21402</v>
      </c>
      <c r="D6" s="29">
        <v>11050</v>
      </c>
      <c r="E6" s="29">
        <v>6048</v>
      </c>
      <c r="F6" s="29">
        <v>2520</v>
      </c>
      <c r="G6" s="29">
        <v>6375</v>
      </c>
      <c r="H6" s="29">
        <v>106150</v>
      </c>
      <c r="I6" s="29"/>
      <c r="J6" s="29">
        <v>184825</v>
      </c>
    </row>
    <row r="7" spans="1:13" x14ac:dyDescent="0.25">
      <c r="A7" s="52" t="s">
        <v>17</v>
      </c>
      <c r="B7" s="29">
        <v>31144</v>
      </c>
      <c r="C7" s="29">
        <v>71340</v>
      </c>
      <c r="D7" s="29">
        <v>18200</v>
      </c>
      <c r="E7" s="29">
        <v>22912</v>
      </c>
      <c r="F7" s="29">
        <v>8100</v>
      </c>
      <c r="G7" s="29">
        <v>5900</v>
      </c>
      <c r="H7" s="29">
        <v>80850</v>
      </c>
      <c r="I7" s="29">
        <v>7290</v>
      </c>
      <c r="J7" s="29">
        <v>245736</v>
      </c>
    </row>
    <row r="8" spans="1:13" x14ac:dyDescent="0.25">
      <c r="A8" s="52" t="s">
        <v>18</v>
      </c>
      <c r="B8" s="29">
        <v>28560</v>
      </c>
      <c r="C8" s="29">
        <v>13920</v>
      </c>
      <c r="D8" s="29">
        <v>13000</v>
      </c>
      <c r="E8" s="29">
        <v>29792</v>
      </c>
      <c r="F8" s="29">
        <v>29745</v>
      </c>
      <c r="G8" s="29">
        <v>25075</v>
      </c>
      <c r="H8" s="29">
        <v>5500</v>
      </c>
      <c r="I8" s="29">
        <v>25650</v>
      </c>
      <c r="J8" s="29">
        <v>171242</v>
      </c>
    </row>
    <row r="9" spans="1:13" x14ac:dyDescent="0.25">
      <c r="A9" s="52" t="s">
        <v>20</v>
      </c>
      <c r="B9" s="29">
        <v>28560</v>
      </c>
      <c r="C9" s="29">
        <v>43152</v>
      </c>
      <c r="D9" s="29">
        <v>26000</v>
      </c>
      <c r="E9" s="29">
        <v>2560</v>
      </c>
      <c r="F9" s="29">
        <v>9585</v>
      </c>
      <c r="G9" s="29">
        <v>4450</v>
      </c>
      <c r="H9" s="29">
        <v>70510</v>
      </c>
      <c r="I9" s="29">
        <v>17280</v>
      </c>
      <c r="J9" s="29">
        <v>202097</v>
      </c>
    </row>
    <row r="10" spans="1:13" x14ac:dyDescent="0.25">
      <c r="A10" s="52" t="s">
        <v>40</v>
      </c>
      <c r="B10" s="29">
        <v>144704</v>
      </c>
      <c r="C10" s="29">
        <v>186354</v>
      </c>
      <c r="D10" s="29">
        <v>99190</v>
      </c>
      <c r="E10" s="29">
        <v>74304</v>
      </c>
      <c r="F10" s="29">
        <v>63225</v>
      </c>
      <c r="G10" s="29">
        <v>43800</v>
      </c>
      <c r="H10" s="29">
        <v>277530</v>
      </c>
      <c r="I10" s="29">
        <v>61020</v>
      </c>
      <c r="J10" s="29">
        <v>950127</v>
      </c>
    </row>
    <row r="11" spans="1:13" x14ac:dyDescent="0.25">
      <c r="A11" s="53"/>
    </row>
    <row r="12" spans="1:13" x14ac:dyDescent="0.25">
      <c r="A12" s="53"/>
    </row>
    <row r="13" spans="1:13" x14ac:dyDescent="0.25">
      <c r="A13" s="53"/>
    </row>
    <row r="14" spans="1:13" x14ac:dyDescent="0.25">
      <c r="A14" s="53"/>
    </row>
    <row r="15" spans="1:13" x14ac:dyDescent="0.25">
      <c r="A15" s="53"/>
    </row>
    <row r="16" spans="1:13" x14ac:dyDescent="0.25">
      <c r="A16" t="s">
        <v>97</v>
      </c>
      <c r="B16" t="s">
        <v>98</v>
      </c>
      <c r="F16" s="54"/>
      <c r="G16" s="54"/>
      <c r="H16" s="54"/>
      <c r="I16" s="54"/>
      <c r="J16" s="54"/>
      <c r="K16" s="54"/>
      <c r="L16" s="54"/>
      <c r="M16" s="54"/>
    </row>
    <row r="17" spans="1:14" x14ac:dyDescent="0.25">
      <c r="A17" s="18" t="s">
        <v>19</v>
      </c>
      <c r="B17" s="48" t="s">
        <v>7</v>
      </c>
      <c r="C17">
        <f>SUMIFS(Таблица1[Сумма сделки],ФИО_менеджера,'сумма сделок менеджер и товары'!A17,Наименование_Товара,'сумма сделок менеджер и товары'!B17)</f>
        <v>2000</v>
      </c>
      <c r="E17" s="55" t="s">
        <v>99</v>
      </c>
      <c r="F17" t="str">
        <f t="array" ref="F17:M17">TRANSPOSE(B17:B24)</f>
        <v>Печенье Солнышко</v>
      </c>
      <c r="G17" t="str">
        <v>Печенье Вкусное</v>
      </c>
      <c r="H17" t="str">
        <v>Печенье Доброе</v>
      </c>
      <c r="I17" t="str">
        <v>Снежок</v>
      </c>
      <c r="J17" t="str">
        <v>Нежные</v>
      </c>
      <c r="K17" t="str">
        <v>Голландские</v>
      </c>
      <c r="L17" t="str">
        <v>Полярный</v>
      </c>
      <c r="M17" t="str">
        <v>Балтийский</v>
      </c>
      <c r="N17" t="s">
        <v>100</v>
      </c>
    </row>
    <row r="18" spans="1:14" x14ac:dyDescent="0.25">
      <c r="A18" s="18" t="s">
        <v>19</v>
      </c>
      <c r="B18" s="49" t="s">
        <v>9</v>
      </c>
      <c r="C18">
        <f>SUMIFS(Таблица1[Сумма сделки],ФИО_менеджера,'сумма сделок менеджер и товары'!A18,Наименование_Товара,'сумма сделок менеджер и товары'!B18)</f>
        <v>12992</v>
      </c>
      <c r="E18" t="s">
        <v>16</v>
      </c>
      <c r="F18">
        <f t="shared" ref="F18:M22" si="0">SUMIFS(сумма_сделки,ФИО_менеджера,$E18,Наименование_Товара,F$17)</f>
        <v>6375</v>
      </c>
      <c r="G18">
        <f t="shared" si="0"/>
        <v>6048</v>
      </c>
      <c r="H18">
        <f t="shared" si="0"/>
        <v>2520</v>
      </c>
      <c r="I18">
        <f t="shared" si="0"/>
        <v>0</v>
      </c>
      <c r="J18">
        <f t="shared" si="0"/>
        <v>11050</v>
      </c>
      <c r="K18">
        <f t="shared" si="0"/>
        <v>21402</v>
      </c>
      <c r="L18">
        <f t="shared" si="0"/>
        <v>106150</v>
      </c>
      <c r="M18">
        <f t="shared" si="0"/>
        <v>31280</v>
      </c>
      <c r="N18">
        <f>SUM(F18:M18)</f>
        <v>184825</v>
      </c>
    </row>
    <row r="19" spans="1:14" x14ac:dyDescent="0.25">
      <c r="A19" s="18" t="s">
        <v>19</v>
      </c>
      <c r="B19" s="49" t="s">
        <v>10</v>
      </c>
      <c r="C19">
        <f>SUMIFS(Таблица1[Сумма сделки],ФИО_менеджера,'сумма сделок менеджер и товары'!A19,Наименование_Товара,'сумма сделок менеджер и товары'!B19)</f>
        <v>13275</v>
      </c>
      <c r="E19" t="s">
        <v>17</v>
      </c>
      <c r="F19">
        <f t="shared" si="0"/>
        <v>5900</v>
      </c>
      <c r="G19">
        <f t="shared" si="0"/>
        <v>22912</v>
      </c>
      <c r="H19">
        <f t="shared" si="0"/>
        <v>8100</v>
      </c>
      <c r="I19">
        <f t="shared" si="0"/>
        <v>7290</v>
      </c>
      <c r="J19">
        <f t="shared" si="0"/>
        <v>18200</v>
      </c>
      <c r="K19">
        <f t="shared" si="0"/>
        <v>71340</v>
      </c>
      <c r="L19">
        <f t="shared" si="0"/>
        <v>80850</v>
      </c>
      <c r="M19">
        <f t="shared" si="0"/>
        <v>31144</v>
      </c>
      <c r="N19">
        <f t="shared" ref="N19:N23" si="1">SUM(F19:M19)</f>
        <v>245736</v>
      </c>
    </row>
    <row r="20" spans="1:14" x14ac:dyDescent="0.25">
      <c r="A20" s="18" t="s">
        <v>19</v>
      </c>
      <c r="B20" s="49" t="s">
        <v>26</v>
      </c>
      <c r="C20">
        <f>SUMIFS(Таблица1[Сумма сделки],ФИО_менеджера,'сумма сделок менеджер и товары'!A20,Наименование_Товара,'сумма сделок менеджер и товары'!B20)</f>
        <v>10800</v>
      </c>
      <c r="E20" t="s">
        <v>18</v>
      </c>
      <c r="F20">
        <f t="shared" si="0"/>
        <v>25075</v>
      </c>
      <c r="G20">
        <f t="shared" si="0"/>
        <v>29792</v>
      </c>
      <c r="H20">
        <f t="shared" si="0"/>
        <v>29745</v>
      </c>
      <c r="I20">
        <f t="shared" si="0"/>
        <v>25650</v>
      </c>
      <c r="J20">
        <f t="shared" si="0"/>
        <v>13000</v>
      </c>
      <c r="K20">
        <f t="shared" si="0"/>
        <v>13920</v>
      </c>
      <c r="L20">
        <f t="shared" si="0"/>
        <v>5500</v>
      </c>
      <c r="M20">
        <f t="shared" si="0"/>
        <v>28560</v>
      </c>
      <c r="N20">
        <f t="shared" si="1"/>
        <v>171242</v>
      </c>
    </row>
    <row r="21" spans="1:14" x14ac:dyDescent="0.25">
      <c r="A21" s="18" t="s">
        <v>19</v>
      </c>
      <c r="B21" s="49" t="s">
        <v>27</v>
      </c>
      <c r="C21">
        <f>SUMIFS(Таблица1[Сумма сделки],ФИО_менеджера,'сумма сделок менеджер и товары'!A21,Наименование_Товара,'сумма сделок менеджер и товары'!B21)</f>
        <v>30940</v>
      </c>
      <c r="E21" t="s">
        <v>19</v>
      </c>
      <c r="F21">
        <f t="shared" si="0"/>
        <v>2000</v>
      </c>
      <c r="G21">
        <f t="shared" si="0"/>
        <v>12992</v>
      </c>
      <c r="H21">
        <f t="shared" si="0"/>
        <v>13275</v>
      </c>
      <c r="I21">
        <f t="shared" si="0"/>
        <v>10800</v>
      </c>
      <c r="J21">
        <f t="shared" si="0"/>
        <v>30940</v>
      </c>
      <c r="K21">
        <f t="shared" si="0"/>
        <v>36540</v>
      </c>
      <c r="L21">
        <f t="shared" si="0"/>
        <v>14520</v>
      </c>
      <c r="M21">
        <f t="shared" si="0"/>
        <v>25160</v>
      </c>
      <c r="N21">
        <f t="shared" si="1"/>
        <v>146227</v>
      </c>
    </row>
    <row r="22" spans="1:14" x14ac:dyDescent="0.25">
      <c r="A22" s="18" t="s">
        <v>19</v>
      </c>
      <c r="B22" s="49" t="s">
        <v>28</v>
      </c>
      <c r="C22">
        <f>SUMIFS(Таблица1[Сумма сделки],ФИО_менеджера,'сумма сделок менеджер и товары'!A22,Наименование_Товара,'сумма сделок менеджер и товары'!B22)</f>
        <v>36540</v>
      </c>
      <c r="E22" t="s">
        <v>20</v>
      </c>
      <c r="F22">
        <f t="shared" si="0"/>
        <v>4450</v>
      </c>
      <c r="G22">
        <f t="shared" si="0"/>
        <v>2560</v>
      </c>
      <c r="H22">
        <f t="shared" si="0"/>
        <v>9585</v>
      </c>
      <c r="I22">
        <f t="shared" si="0"/>
        <v>17280</v>
      </c>
      <c r="J22">
        <f t="shared" si="0"/>
        <v>26000</v>
      </c>
      <c r="K22">
        <f t="shared" si="0"/>
        <v>43152</v>
      </c>
      <c r="L22">
        <f t="shared" si="0"/>
        <v>70510</v>
      </c>
      <c r="M22">
        <f t="shared" si="0"/>
        <v>28560</v>
      </c>
      <c r="N22">
        <f t="shared" si="1"/>
        <v>202097</v>
      </c>
    </row>
    <row r="23" spans="1:14" x14ac:dyDescent="0.25">
      <c r="A23" s="18" t="s">
        <v>19</v>
      </c>
      <c r="B23" s="49" t="s">
        <v>64</v>
      </c>
      <c r="C23">
        <f>SUMIFS(Таблица1[Сумма сделки],ФИО_менеджера,'сумма сделок менеджер и товары'!A23,Наименование_Товара,'сумма сделок менеджер и товары'!B23)</f>
        <v>14520</v>
      </c>
      <c r="E23" t="s">
        <v>100</v>
      </c>
      <c r="F23">
        <f>SUM(F18:F22)</f>
        <v>43800</v>
      </c>
      <c r="G23">
        <f t="shared" ref="G23:M23" si="2">SUM(G18:G22)</f>
        <v>74304</v>
      </c>
      <c r="H23">
        <f t="shared" si="2"/>
        <v>63225</v>
      </c>
      <c r="I23">
        <f t="shared" si="2"/>
        <v>61020</v>
      </c>
      <c r="J23">
        <f t="shared" si="2"/>
        <v>99190</v>
      </c>
      <c r="K23">
        <f t="shared" si="2"/>
        <v>186354</v>
      </c>
      <c r="L23">
        <f t="shared" si="2"/>
        <v>277530</v>
      </c>
      <c r="M23">
        <f t="shared" si="2"/>
        <v>144704</v>
      </c>
      <c r="N23">
        <f t="shared" si="1"/>
        <v>950127</v>
      </c>
    </row>
    <row r="24" spans="1:14" x14ac:dyDescent="0.25">
      <c r="A24" s="18" t="s">
        <v>19</v>
      </c>
      <c r="B24" s="50" t="s">
        <v>65</v>
      </c>
      <c r="C24">
        <f>SUMIFS(Таблица1[Сумма сделки],ФИО_менеджера,'сумма сделок менеджер и товары'!A24,Наименование_Товара,'сумма сделок менеджер и товары'!B24)</f>
        <v>25160</v>
      </c>
    </row>
    <row r="25" spans="1:14" x14ac:dyDescent="0.25">
      <c r="A25" s="18" t="s">
        <v>16</v>
      </c>
      <c r="B25" s="48" t="s">
        <v>7</v>
      </c>
      <c r="C25">
        <f>SUMIFS(Таблица1[Сумма сделки],ФИО_менеджера,'сумма сделок менеджер и товары'!A25,Наименование_Товара,'сумма сделок менеджер и товары'!B25)</f>
        <v>6375</v>
      </c>
    </row>
    <row r="26" spans="1:14" x14ac:dyDescent="0.25">
      <c r="A26" s="18" t="s">
        <v>16</v>
      </c>
      <c r="B26" s="49" t="s">
        <v>9</v>
      </c>
      <c r="C26">
        <f>SUMIFS(Таблица1[Сумма сделки],ФИО_менеджера,'сумма сделок менеджер и товары'!A26,Наименование_Товара,'сумма сделок менеджер и товары'!B26)</f>
        <v>6048</v>
      </c>
    </row>
    <row r="27" spans="1:14" x14ac:dyDescent="0.25">
      <c r="A27" s="18" t="s">
        <v>16</v>
      </c>
      <c r="B27" s="49" t="s">
        <v>10</v>
      </c>
      <c r="C27">
        <f>SUMIFS(Таблица1[Сумма сделки],ФИО_менеджера,'сумма сделок менеджер и товары'!A27,Наименование_Товара,'сумма сделок менеджер и товары'!B27)</f>
        <v>2520</v>
      </c>
    </row>
    <row r="28" spans="1:14" x14ac:dyDescent="0.25">
      <c r="A28" s="18" t="s">
        <v>16</v>
      </c>
      <c r="B28" s="49" t="s">
        <v>26</v>
      </c>
      <c r="C28">
        <f>SUMIFS(Таблица1[Сумма сделки],ФИО_менеджера,'сумма сделок менеджер и товары'!A28,Наименование_Товара,'сумма сделок менеджер и товары'!B28)</f>
        <v>0</v>
      </c>
    </row>
    <row r="29" spans="1:14" x14ac:dyDescent="0.25">
      <c r="A29" s="18" t="s">
        <v>16</v>
      </c>
      <c r="B29" s="49" t="s">
        <v>27</v>
      </c>
      <c r="C29">
        <f>SUMIFS(Таблица1[Сумма сделки],ФИО_менеджера,'сумма сделок менеджер и товары'!A29,Наименование_Товара,'сумма сделок менеджер и товары'!B29)</f>
        <v>11050</v>
      </c>
    </row>
    <row r="30" spans="1:14" x14ac:dyDescent="0.25">
      <c r="A30" s="18" t="s">
        <v>16</v>
      </c>
      <c r="B30" s="49" t="s">
        <v>28</v>
      </c>
      <c r="C30">
        <f>SUMIFS(Таблица1[Сумма сделки],ФИО_менеджера,'сумма сделок менеджер и товары'!A30,Наименование_Товара,'сумма сделок менеджер и товары'!B30)</f>
        <v>21402</v>
      </c>
    </row>
    <row r="31" spans="1:14" x14ac:dyDescent="0.25">
      <c r="A31" s="18" t="s">
        <v>16</v>
      </c>
      <c r="B31" s="49" t="s">
        <v>64</v>
      </c>
      <c r="C31">
        <f>SUMIFS(Таблица1[Сумма сделки],ФИО_менеджера,'сумма сделок менеджер и товары'!A31,Наименование_Товара,'сумма сделок менеджер и товары'!B31)</f>
        <v>106150</v>
      </c>
    </row>
    <row r="32" spans="1:14" x14ac:dyDescent="0.25">
      <c r="A32" s="18" t="s">
        <v>16</v>
      </c>
      <c r="B32" s="50" t="s">
        <v>65</v>
      </c>
      <c r="C32">
        <f>SUMIFS(Таблица1[Сумма сделки],ФИО_менеджера,'сумма сделок менеджер и товары'!A32,Наименование_Товара,'сумма сделок менеджер и товары'!B32)</f>
        <v>31280</v>
      </c>
    </row>
    <row r="33" spans="1:3" x14ac:dyDescent="0.25">
      <c r="A33" s="18" t="s">
        <v>17</v>
      </c>
      <c r="B33" s="48" t="s">
        <v>7</v>
      </c>
      <c r="C33">
        <f>SUMIFS(Таблица1[Сумма сделки],ФИО_менеджера,'сумма сделок менеджер и товары'!A33,Наименование_Товара,'сумма сделок менеджер и товары'!B33)</f>
        <v>5900</v>
      </c>
    </row>
    <row r="34" spans="1:3" x14ac:dyDescent="0.25">
      <c r="A34" s="18" t="s">
        <v>17</v>
      </c>
      <c r="B34" s="49" t="s">
        <v>9</v>
      </c>
      <c r="C34">
        <f>SUMIFS(Таблица1[Сумма сделки],ФИО_менеджера,'сумма сделок менеджер и товары'!A34,Наименование_Товара,'сумма сделок менеджер и товары'!B34)</f>
        <v>22912</v>
      </c>
    </row>
    <row r="35" spans="1:3" x14ac:dyDescent="0.25">
      <c r="A35" s="18" t="s">
        <v>17</v>
      </c>
      <c r="B35" s="49" t="s">
        <v>10</v>
      </c>
      <c r="C35">
        <f>SUMIFS(Таблица1[Сумма сделки],ФИО_менеджера,'сумма сделок менеджер и товары'!A35,Наименование_Товара,'сумма сделок менеджер и товары'!B35)</f>
        <v>8100</v>
      </c>
    </row>
    <row r="36" spans="1:3" x14ac:dyDescent="0.25">
      <c r="A36" s="18" t="s">
        <v>17</v>
      </c>
      <c r="B36" s="49" t="s">
        <v>26</v>
      </c>
      <c r="C36">
        <f>SUMIFS(Таблица1[Сумма сделки],ФИО_менеджера,'сумма сделок менеджер и товары'!A36,Наименование_Товара,'сумма сделок менеджер и товары'!B36)</f>
        <v>7290</v>
      </c>
    </row>
    <row r="37" spans="1:3" x14ac:dyDescent="0.25">
      <c r="A37" s="18" t="s">
        <v>17</v>
      </c>
      <c r="B37" s="49" t="s">
        <v>27</v>
      </c>
      <c r="C37">
        <f>SUMIFS(Таблица1[Сумма сделки],ФИО_менеджера,'сумма сделок менеджер и товары'!A37,Наименование_Товара,'сумма сделок менеджер и товары'!B37)</f>
        <v>18200</v>
      </c>
    </row>
    <row r="38" spans="1:3" x14ac:dyDescent="0.25">
      <c r="A38" s="18" t="s">
        <v>17</v>
      </c>
      <c r="B38" s="49" t="s">
        <v>28</v>
      </c>
      <c r="C38">
        <f>SUMIFS(Таблица1[Сумма сделки],ФИО_менеджера,'сумма сделок менеджер и товары'!A38,Наименование_Товара,'сумма сделок менеджер и товары'!B38)</f>
        <v>71340</v>
      </c>
    </row>
    <row r="39" spans="1:3" x14ac:dyDescent="0.25">
      <c r="A39" s="18" t="s">
        <v>17</v>
      </c>
      <c r="B39" s="49" t="s">
        <v>64</v>
      </c>
      <c r="C39">
        <f>SUMIFS(Таблица1[Сумма сделки],ФИО_менеджера,'сумма сделок менеджер и товары'!A39,Наименование_Товара,'сумма сделок менеджер и товары'!B39)</f>
        <v>80850</v>
      </c>
    </row>
    <row r="40" spans="1:3" x14ac:dyDescent="0.25">
      <c r="A40" s="18" t="s">
        <v>17</v>
      </c>
      <c r="B40" s="50" t="s">
        <v>65</v>
      </c>
      <c r="C40">
        <f>SUMIFS(Таблица1[Сумма сделки],ФИО_менеджера,'сумма сделок менеджер и товары'!A40,Наименование_Товара,'сумма сделок менеджер и товары'!B40)</f>
        <v>31144</v>
      </c>
    </row>
    <row r="41" spans="1:3" x14ac:dyDescent="0.25">
      <c r="A41" s="18" t="s">
        <v>18</v>
      </c>
      <c r="B41" s="48" t="s">
        <v>7</v>
      </c>
      <c r="C41">
        <f>SUMIFS(Таблица1[Сумма сделки],ФИО_менеджера,'сумма сделок менеджер и товары'!A41,Наименование_Товара,'сумма сделок менеджер и товары'!B41)</f>
        <v>25075</v>
      </c>
    </row>
    <row r="42" spans="1:3" x14ac:dyDescent="0.25">
      <c r="A42" s="18" t="s">
        <v>18</v>
      </c>
      <c r="B42" s="49" t="s">
        <v>9</v>
      </c>
      <c r="C42">
        <f>SUMIFS(Таблица1[Сумма сделки],ФИО_менеджера,'сумма сделок менеджер и товары'!A42,Наименование_Товара,'сумма сделок менеджер и товары'!B42)</f>
        <v>29792</v>
      </c>
    </row>
    <row r="43" spans="1:3" x14ac:dyDescent="0.25">
      <c r="A43" s="18" t="s">
        <v>18</v>
      </c>
      <c r="B43" s="49" t="s">
        <v>10</v>
      </c>
      <c r="C43">
        <f>SUMIFS(Таблица1[Сумма сделки],ФИО_менеджера,'сумма сделок менеджер и товары'!A43,Наименование_Товара,'сумма сделок менеджер и товары'!B43)</f>
        <v>29745</v>
      </c>
    </row>
    <row r="44" spans="1:3" x14ac:dyDescent="0.25">
      <c r="A44" s="18" t="s">
        <v>18</v>
      </c>
      <c r="B44" s="49" t="s">
        <v>26</v>
      </c>
      <c r="C44">
        <f>SUMIFS(Таблица1[Сумма сделки],ФИО_менеджера,'сумма сделок менеджер и товары'!A44,Наименование_Товара,'сумма сделок менеджер и товары'!B44)</f>
        <v>25650</v>
      </c>
    </row>
    <row r="45" spans="1:3" x14ac:dyDescent="0.25">
      <c r="A45" s="18" t="s">
        <v>18</v>
      </c>
      <c r="B45" s="49" t="s">
        <v>27</v>
      </c>
      <c r="C45">
        <f>SUMIFS(Таблица1[Сумма сделки],ФИО_менеджера,'сумма сделок менеджер и товары'!A45,Наименование_Товара,'сумма сделок менеджер и товары'!B45)</f>
        <v>13000</v>
      </c>
    </row>
    <row r="46" spans="1:3" x14ac:dyDescent="0.25">
      <c r="A46" s="18" t="s">
        <v>18</v>
      </c>
      <c r="B46" s="49" t="s">
        <v>28</v>
      </c>
      <c r="C46">
        <f>SUMIFS(Таблица1[Сумма сделки],ФИО_менеджера,'сумма сделок менеджер и товары'!A46,Наименование_Товара,'сумма сделок менеджер и товары'!B46)</f>
        <v>13920</v>
      </c>
    </row>
    <row r="47" spans="1:3" x14ac:dyDescent="0.25">
      <c r="A47" s="18" t="s">
        <v>18</v>
      </c>
      <c r="B47" s="49" t="s">
        <v>64</v>
      </c>
      <c r="C47">
        <f>SUMIFS(Таблица1[Сумма сделки],ФИО_менеджера,'сумма сделок менеджер и товары'!A47,Наименование_Товара,'сумма сделок менеджер и товары'!B47)</f>
        <v>5500</v>
      </c>
    </row>
    <row r="48" spans="1:3" x14ac:dyDescent="0.25">
      <c r="A48" s="18" t="s">
        <v>18</v>
      </c>
      <c r="B48" s="50" t="s">
        <v>65</v>
      </c>
      <c r="C48">
        <f>SUMIFS(Таблица1[Сумма сделки],ФИО_менеджера,'сумма сделок менеджер и товары'!A48,Наименование_Товара,'сумма сделок менеджер и товары'!B48)</f>
        <v>28560</v>
      </c>
    </row>
    <row r="49" spans="1:3" x14ac:dyDescent="0.25">
      <c r="A49" s="18" t="s">
        <v>20</v>
      </c>
      <c r="B49" s="48" t="s">
        <v>7</v>
      </c>
      <c r="C49">
        <f>SUMIFS(Таблица1[Сумма сделки],ФИО_менеджера,'сумма сделок менеджер и товары'!A49,Наименование_Товара,'сумма сделок менеджер и товары'!B49)</f>
        <v>4450</v>
      </c>
    </row>
    <row r="50" spans="1:3" x14ac:dyDescent="0.25">
      <c r="A50" s="18" t="s">
        <v>20</v>
      </c>
      <c r="B50" s="49" t="s">
        <v>9</v>
      </c>
      <c r="C50">
        <f>SUMIFS(Таблица1[Сумма сделки],ФИО_менеджера,'сумма сделок менеджер и товары'!A50,Наименование_Товара,'сумма сделок менеджер и товары'!B50)</f>
        <v>2560</v>
      </c>
    </row>
    <row r="51" spans="1:3" x14ac:dyDescent="0.25">
      <c r="A51" s="18" t="s">
        <v>20</v>
      </c>
      <c r="B51" s="49" t="s">
        <v>10</v>
      </c>
      <c r="C51">
        <f>SUMIFS(Таблица1[Сумма сделки],ФИО_менеджера,'сумма сделок менеджер и товары'!A51,Наименование_Товара,'сумма сделок менеджер и товары'!B51)</f>
        <v>9585</v>
      </c>
    </row>
    <row r="52" spans="1:3" x14ac:dyDescent="0.25">
      <c r="A52" s="18" t="s">
        <v>20</v>
      </c>
      <c r="B52" s="49" t="s">
        <v>26</v>
      </c>
      <c r="C52">
        <f>SUMIFS(Таблица1[Сумма сделки],ФИО_менеджера,'сумма сделок менеджер и товары'!A52,Наименование_Товара,'сумма сделок менеджер и товары'!B52)</f>
        <v>17280</v>
      </c>
    </row>
    <row r="53" spans="1:3" x14ac:dyDescent="0.25">
      <c r="A53" s="18" t="s">
        <v>20</v>
      </c>
      <c r="B53" s="49" t="s">
        <v>27</v>
      </c>
      <c r="C53">
        <f>SUMIFS(Таблица1[Сумма сделки],ФИО_менеджера,'сумма сделок менеджер и товары'!A53,Наименование_Товара,'сумма сделок менеджер и товары'!B53)</f>
        <v>26000</v>
      </c>
    </row>
    <row r="54" spans="1:3" x14ac:dyDescent="0.25">
      <c r="A54" s="18" t="s">
        <v>20</v>
      </c>
      <c r="B54" s="49" t="s">
        <v>28</v>
      </c>
      <c r="C54">
        <f>SUMIFS(Таблица1[Сумма сделки],ФИО_менеджера,'сумма сделок менеджер и товары'!A54,Наименование_Товара,'сумма сделок менеджер и товары'!B54)</f>
        <v>43152</v>
      </c>
    </row>
    <row r="55" spans="1:3" x14ac:dyDescent="0.25">
      <c r="A55" s="18" t="s">
        <v>20</v>
      </c>
      <c r="B55" s="49" t="s">
        <v>64</v>
      </c>
      <c r="C55">
        <f>SUMIFS(Таблица1[Сумма сделки],ФИО_менеджера,'сумма сделок менеджер и товары'!A55,Наименование_Товара,'сумма сделок менеджер и товары'!B55)</f>
        <v>70510</v>
      </c>
    </row>
    <row r="56" spans="1:3" x14ac:dyDescent="0.25">
      <c r="A56" s="18" t="s">
        <v>20</v>
      </c>
      <c r="B56" s="50" t="s">
        <v>65</v>
      </c>
      <c r="C56">
        <f>SUMIFS(Таблица1[Сумма сделки],ФИО_менеджера,'сумма сделок менеджер и товары'!A56,Наименование_Товара,'сумма сделок менеджер и товары'!B56)</f>
        <v>28560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26</vt:i4>
      </vt:variant>
    </vt:vector>
  </HeadingPairs>
  <TitlesOfParts>
    <vt:vector size="37" baseType="lpstr">
      <vt:lpstr>Продажи</vt:lpstr>
      <vt:lpstr>Наибольшее</vt:lpstr>
      <vt:lpstr>Результативность</vt:lpstr>
      <vt:lpstr> Информация Клиенты</vt:lpstr>
      <vt:lpstr>ИнформацияТовары</vt:lpstr>
      <vt:lpstr>Информация Менеджеры</vt:lpstr>
      <vt:lpstr>Премии</vt:lpstr>
      <vt:lpstr>Отчет1</vt:lpstr>
      <vt:lpstr>Отчет2</vt:lpstr>
      <vt:lpstr>сумма всех сделок</vt:lpstr>
      <vt:lpstr>сумма сделок менеджер и товары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кол_во_сделок</vt:lpstr>
      <vt:lpstr>кол_во_товара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НаименованиеТовара</vt:lpstr>
      <vt:lpstr>Начало_периода</vt:lpstr>
      <vt:lpstr>Стоимость</vt:lpstr>
      <vt:lpstr>Стоимость_возврата</vt:lpstr>
      <vt:lpstr>сумма_сделки</vt:lpstr>
      <vt:lpstr>Товар</vt:lpstr>
      <vt:lpstr>товар_отчет2</vt:lpstr>
      <vt:lpstr>ФИО_менеджера</vt:lpstr>
      <vt:lpstr>ФИО1</vt:lpstr>
      <vt:lpstr>ФИОменеджера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NekitOS</cp:lastModifiedBy>
  <dcterms:created xsi:type="dcterms:W3CDTF">2017-07-24T12:01:24Z</dcterms:created>
  <dcterms:modified xsi:type="dcterms:W3CDTF">2021-12-06T07:08:06Z</dcterms:modified>
</cp:coreProperties>
</file>