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Анализ Данных\"/>
    </mc:Choice>
  </mc:AlternateContent>
  <xr:revisionPtr revIDLastSave="0" documentId="13_ncr:1_{6EDAAC5C-CE68-4A57-8225-C7CAC89575AC}" xr6:coauthVersionLast="40" xr6:coauthVersionMax="40" xr10:uidLastSave="{00000000-0000-0000-0000-000000000000}"/>
  <bookViews>
    <workbookView xWindow="0" yWindow="0" windowWidth="28800" windowHeight="12225" activeTab="3" xr2:uid="{7ABC67B6-1C01-4C4D-8A29-BB3B56B1D676}"/>
  </bookViews>
  <sheets>
    <sheet name="ОчисткаДанных" sheetId="1" r:id="rId1"/>
    <sheet name="Часть1" sheetId="2" r:id="rId2"/>
    <sheet name="Часть 2" sheetId="3" r:id="rId3"/>
    <sheet name="Часть 3" sheetId="4" r:id="rId4"/>
  </sheets>
  <definedNames>
    <definedName name="_xlchart.v1.0" hidden="1">Часть1!$C$2:$C$267</definedName>
    <definedName name="_xlchart.v1.1" hidden="1">Часть1!$C$2:$C$267</definedName>
    <definedName name="_xlnm._FilterDatabase" localSheetId="0" hidden="1">ОчисткаДанных!$A$1:$B$123</definedName>
    <definedName name="_xlnm._FilterDatabase" localSheetId="1" hidden="1">Часть1!$B$1:$B$301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D9" i="4" l="1"/>
  <c r="D6" i="4"/>
  <c r="D2" i="4"/>
  <c r="N5" i="3"/>
  <c r="M3" i="3"/>
  <c r="L2" i="3"/>
  <c r="I2" i="3"/>
  <c r="L6" i="3"/>
  <c r="M6" i="3" s="1"/>
  <c r="N6" i="3" s="1"/>
  <c r="O6" i="3" s="1"/>
  <c r="P6" i="3" s="1"/>
  <c r="K3" i="3"/>
  <c r="K4" i="3"/>
  <c r="K5" i="3"/>
  <c r="K6" i="3"/>
  <c r="J3" i="3"/>
  <c r="J4" i="3"/>
  <c r="J5" i="3"/>
  <c r="J6" i="3"/>
  <c r="E11" i="3"/>
  <c r="E5" i="3"/>
  <c r="E30" i="2"/>
  <c r="E3" i="2"/>
  <c r="J2" i="3" l="1"/>
  <c r="L3" i="3"/>
  <c r="L4" i="3"/>
  <c r="L5" i="3"/>
  <c r="I3" i="3"/>
  <c r="P11" i="3" s="1"/>
  <c r="E10" i="3"/>
  <c r="F10" i="3" s="1"/>
  <c r="E9" i="3"/>
  <c r="F9" i="3" s="1"/>
  <c r="E18" i="3"/>
  <c r="E15" i="3"/>
  <c r="E16" i="3" s="1"/>
  <c r="K2" i="3"/>
  <c r="E6" i="3"/>
  <c r="F6" i="3" s="1"/>
  <c r="E7" i="3"/>
  <c r="E8" i="3"/>
  <c r="F8" i="3" s="1"/>
  <c r="E3" i="3"/>
  <c r="M4" i="3" s="1"/>
  <c r="E2" i="3"/>
  <c r="E4" i="3" s="1"/>
  <c r="E17" i="2"/>
  <c r="E16" i="2"/>
  <c r="E14" i="2"/>
  <c r="E12" i="2"/>
  <c r="E13" i="2"/>
  <c r="E11" i="2"/>
  <c r="E9" i="2"/>
  <c r="E8" i="2"/>
  <c r="E6" i="2"/>
  <c r="E5" i="2"/>
  <c r="M5" i="3" l="1"/>
  <c r="O5" i="3"/>
  <c r="P5" i="3" s="1"/>
  <c r="F7" i="3"/>
  <c r="N4" i="3"/>
  <c r="O4" i="3" s="1"/>
  <c r="P4" i="3" s="1"/>
  <c r="F5" i="3"/>
  <c r="E19" i="3"/>
  <c r="E20" i="3" s="1"/>
  <c r="M2" i="3"/>
  <c r="N2" i="3" s="1"/>
  <c r="O2" i="3" s="1"/>
  <c r="P2" i="3" s="1"/>
  <c r="E10" i="2"/>
  <c r="E15" i="2"/>
  <c r="E26" i="2" s="1"/>
  <c r="N3" i="3" l="1"/>
  <c r="O3" i="3" s="1"/>
  <c r="P3" i="3" s="1"/>
  <c r="P9" i="3" s="1"/>
  <c r="E21" i="3"/>
  <c r="E27" i="2"/>
  <c r="E4" i="2"/>
  <c r="E22" i="2" l="1"/>
  <c r="E24" i="2" s="1"/>
  <c r="E23" i="2"/>
  <c r="E25" i="2" s="1"/>
  <c r="E7" i="2"/>
  <c r="E19" i="2" s="1"/>
  <c r="E2" i="2"/>
  <c r="E20" i="2" l="1"/>
  <c r="E21" i="2"/>
</calcChain>
</file>

<file path=xl/sharedStrings.xml><?xml version="1.0" encoding="utf-8"?>
<sst xmlns="http://schemas.openxmlformats.org/spreadsheetml/2006/main" count="689" uniqueCount="92">
  <si>
    <t>Исходная развернутая выборка</t>
  </si>
  <si>
    <t>очищенная выборка</t>
  </si>
  <si>
    <t>Показатели</t>
  </si>
  <si>
    <t>Кол-во NA</t>
  </si>
  <si>
    <t>NA</t>
  </si>
  <si>
    <t>Общее число</t>
  </si>
  <si>
    <t>Кол-во без NA</t>
  </si>
  <si>
    <t>Среднее значение</t>
  </si>
  <si>
    <t>ошибка выборки</t>
  </si>
  <si>
    <t>Минимальное значение</t>
  </si>
  <si>
    <t>Максимальное значение</t>
  </si>
  <si>
    <t>Размах (ОБЫЧНЫЙ!) выборки</t>
  </si>
  <si>
    <t>Первая квартиль</t>
  </si>
  <si>
    <t>Медиана (вторая квартиль)</t>
  </si>
  <si>
    <t>Третья квартиль</t>
  </si>
  <si>
    <t>Дисперсия (исправленная)</t>
  </si>
  <si>
    <t>Стандартное отклонение (несмещенное)</t>
  </si>
  <si>
    <t>Размах межквартильный!</t>
  </si>
  <si>
    <t>Эксцесс</t>
  </si>
  <si>
    <t>Коэффициент ассиметрии (скос)</t>
  </si>
  <si>
    <t>Вспом знач</t>
  </si>
  <si>
    <t>гамма интервала по условию</t>
  </si>
  <si>
    <t>Левая граница для E(X)</t>
  </si>
  <si>
    <t>Правая граница для E(X)</t>
  </si>
  <si>
    <t>лев вспом для VAR(X)</t>
  </si>
  <si>
    <t>прав вспом для VAR(X)</t>
  </si>
  <si>
    <t>Левая граница для Var(X)</t>
  </si>
  <si>
    <t>Проверить по условию!</t>
  </si>
  <si>
    <t>Нижняя граница нормы</t>
  </si>
  <si>
    <t>Верхняя граница нормы</t>
  </si>
  <si>
    <t>Зеленым выделены выбросы вниз. Красным - выбросы вверх</t>
  </si>
  <si>
    <t>БЕЗ ВЫБРОСОВ СКОПИРОВАТЬ</t>
  </si>
  <si>
    <t>Правая граница для Var(X)</t>
  </si>
  <si>
    <t>Различные значения выборки</t>
  </si>
  <si>
    <t>Кол-во таких значений</t>
  </si>
  <si>
    <t>Всего без NA</t>
  </si>
  <si>
    <t>Всего с NA</t>
  </si>
  <si>
    <t xml:space="preserve">Доля </t>
  </si>
  <si>
    <t>Для истинной доли ответов</t>
  </si>
  <si>
    <t>Частота значения</t>
  </si>
  <si>
    <t>Значение по заданию</t>
  </si>
  <si>
    <t>m=</t>
  </si>
  <si>
    <t>уровень гамма</t>
  </si>
  <si>
    <t>Взять из задания</t>
  </si>
  <si>
    <t>вспом значение Z</t>
  </si>
  <si>
    <t>вспом зн для границы</t>
  </si>
  <si>
    <t>Левая граница истинной доли</t>
  </si>
  <si>
    <t>Правая граница истинной доли</t>
  </si>
  <si>
    <t>m/n (Доля)=</t>
  </si>
  <si>
    <t>Для Пирсона</t>
  </si>
  <si>
    <t>кол-во различных</t>
  </si>
  <si>
    <t>Значения</t>
  </si>
  <si>
    <t>степени свободы</t>
  </si>
  <si>
    <t>ni</t>
  </si>
  <si>
    <t>pi</t>
  </si>
  <si>
    <t>n*pi</t>
  </si>
  <si>
    <t>ni-npi</t>
  </si>
  <si>
    <t>n-знач</t>
  </si>
  <si>
    <t>(ni-npi)^2</t>
  </si>
  <si>
    <t>(ni-npi)^2/npi</t>
  </si>
  <si>
    <t>Наблюденное</t>
  </si>
  <si>
    <t>уровень альфа</t>
  </si>
  <si>
    <t>Взять по заданию</t>
  </si>
  <si>
    <t>Критическое</t>
  </si>
  <si>
    <t>H0:Распределение нормальное</t>
  </si>
  <si>
    <t>H1: Опровергаем гипотезу о нормальном распределении</t>
  </si>
  <si>
    <t>Если Наблюденное &gt; Критического, то H1.</t>
  </si>
  <si>
    <t>Если Наблюденное &lt; Критического, то H0.</t>
  </si>
  <si>
    <t>X</t>
  </si>
  <si>
    <t>Y</t>
  </si>
  <si>
    <t>Очищенная выборка</t>
  </si>
  <si>
    <t>Корреляция</t>
  </si>
  <si>
    <t>Применить функцию Коррел() самостоятельно</t>
  </si>
  <si>
    <t>Если p-value &lt;0,01 принимаем H1 с вер. 99%</t>
  </si>
  <si>
    <t>Если 0,01 &lt;= p-value &lt;0,05 принимаем H1 с вер. 95%</t>
  </si>
  <si>
    <t>Если 0,05 &lt;= p-value &lt;0,1 принимаем H1 с вер. 90%</t>
  </si>
  <si>
    <t>И если 0,1 &lt;= p-value принимаем H0</t>
  </si>
  <si>
    <t>p-value&lt;alfa принимаем Н1 (в ответе 1)</t>
  </si>
  <si>
    <t>p-value &gt;=alfa принимаем Н0 (в ответе 0)</t>
  </si>
  <si>
    <t>Для нашего случая будет так: причем альфа дан по заданию, p-value вычислили мы</t>
  </si>
  <si>
    <t>Для средних</t>
  </si>
  <si>
    <t>уровень квантиля</t>
  </si>
  <si>
    <t>Проверить по заданию</t>
  </si>
  <si>
    <t>Квантиль</t>
  </si>
  <si>
    <t>Apr</t>
  </si>
  <si>
    <t>Feb</t>
  </si>
  <si>
    <t>Jun</t>
  </si>
  <si>
    <t>Jan</t>
  </si>
  <si>
    <t>Mch</t>
  </si>
  <si>
    <t>1 хвост если сказано одно больше другого, 2 хвоста, если сказано одно не равно другому</t>
  </si>
  <si>
    <t>Для дисперсии (1&gt;2)</t>
  </si>
  <si>
    <t>дисперсии НЕ равны (1&lt;&gt;2)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</si>
</sst>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 2'!$D$5</c:f>
              <c:strCache>
                <c:ptCount val="1"/>
                <c:pt idx="0">
                  <c:v>Mch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'Часть 2'!$E$5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0-4714-92AF-478B13C31F3A}"/>
            </c:ext>
          </c:extLst>
        </c:ser>
        <c:ser>
          <c:idx val="1"/>
          <c:order val="1"/>
          <c:tx>
            <c:strRef>
              <c:f>'Часть 2'!$D$6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'Часть 2'!$E$6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0-4714-92AF-478B13C31F3A}"/>
            </c:ext>
          </c:extLst>
        </c:ser>
        <c:ser>
          <c:idx val="2"/>
          <c:order val="2"/>
          <c:tx>
            <c:strRef>
              <c:f>'Часть 2'!$D$7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'Часть 2'!$E$7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0-4714-92AF-478B13C31F3A}"/>
            </c:ext>
          </c:extLst>
        </c:ser>
        <c:ser>
          <c:idx val="3"/>
          <c:order val="3"/>
          <c:tx>
            <c:strRef>
              <c:f>'Часть 2'!$D$8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'Часть 2'!$E$8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0-4714-92AF-478B13C31F3A}"/>
            </c:ext>
          </c:extLst>
        </c:ser>
        <c:ser>
          <c:idx val="4"/>
          <c:order val="4"/>
          <c:tx>
            <c:strRef>
              <c:f>'Часть 2'!$D$9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'Часть 2'!$E$9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0-4714-92AF-478B13C3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153935"/>
        <c:axId val="569970959"/>
      </c:barChart>
      <c:catAx>
        <c:axId val="3241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970959"/>
        <c:crosses val="autoZero"/>
        <c:auto val="1"/>
        <c:lblAlgn val="ctr"/>
        <c:lblOffset val="100"/>
        <c:noMultiLvlLbl val="0"/>
      </c:catAx>
      <c:valAx>
        <c:axId val="5699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5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0A9100A2-3A62-4079-9145-000CDDF1EA07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4FEEAEF6-D153-4B85-8B7D-10C585F9676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400050</xdr:rowOff>
    </xdr:from>
    <xdr:to>
      <xdr:col>13</xdr:col>
      <xdr:colOff>457200</xdr:colOff>
      <xdr:row>14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43ADED13-54B8-4424-9989-D892A250D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2525" y="40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171450</xdr:colOff>
      <xdr:row>15</xdr:row>
      <xdr:rowOff>114300</xdr:rowOff>
    </xdr:from>
    <xdr:to>
      <xdr:col>13</xdr:col>
      <xdr:colOff>476250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372183DC-EB50-4350-8E4F-B8B5F4A6B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1575" y="335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17</xdr:row>
      <xdr:rowOff>147637</xdr:rowOff>
    </xdr:from>
    <xdr:to>
      <xdr:col>13</xdr:col>
      <xdr:colOff>28575</xdr:colOff>
      <xdr:row>32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2705FF-FC25-4FDC-8F37-1B3F6BBF7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28CD-71A3-44C6-9B0F-FA03194E169A}">
  <dimension ref="A2:B123"/>
  <sheetViews>
    <sheetView workbookViewId="0">
      <selection activeCell="J14" sqref="J14"/>
    </sheetView>
  </sheetViews>
  <sheetFormatPr defaultRowHeight="15" x14ac:dyDescent="0.25"/>
  <sheetData>
    <row r="2" spans="1:2" x14ac:dyDescent="0.25">
      <c r="A2">
        <v>-185.6</v>
      </c>
      <c r="B2">
        <v>-129.57300000000001</v>
      </c>
    </row>
    <row r="3" spans="1:2" x14ac:dyDescent="0.25">
      <c r="A3">
        <v>-235.5</v>
      </c>
      <c r="B3">
        <v>-131.072</v>
      </c>
    </row>
    <row r="4" spans="1:2" x14ac:dyDescent="0.25">
      <c r="A4">
        <v>-295.2</v>
      </c>
      <c r="B4">
        <v>-143.29</v>
      </c>
    </row>
    <row r="5" spans="1:2" x14ac:dyDescent="0.25">
      <c r="A5">
        <v>-197.2</v>
      </c>
      <c r="B5">
        <v>-146.29599999999999</v>
      </c>
    </row>
    <row r="6" spans="1:2" x14ac:dyDescent="0.25">
      <c r="A6">
        <v>-189.8</v>
      </c>
      <c r="B6">
        <v>-147.536</v>
      </c>
    </row>
    <row r="7" spans="1:2" x14ac:dyDescent="0.25">
      <c r="A7">
        <v>-230.2</v>
      </c>
      <c r="B7">
        <v>-147.648</v>
      </c>
    </row>
    <row r="8" spans="1:2" x14ac:dyDescent="0.25">
      <c r="A8">
        <v>-242.7</v>
      </c>
      <c r="B8">
        <v>-150.47800000000001</v>
      </c>
    </row>
    <row r="9" spans="1:2" x14ac:dyDescent="0.25">
      <c r="A9">
        <v>-203.9</v>
      </c>
      <c r="B9">
        <v>-157.238</v>
      </c>
    </row>
    <row r="10" spans="1:2" x14ac:dyDescent="0.25">
      <c r="A10">
        <v>-260.8</v>
      </c>
      <c r="B10">
        <v>-157.50700000000001</v>
      </c>
    </row>
    <row r="11" spans="1:2" x14ac:dyDescent="0.25">
      <c r="A11">
        <v>-157.19999999999999</v>
      </c>
      <c r="B11">
        <v>-159.387</v>
      </c>
    </row>
    <row r="12" spans="1:2" x14ac:dyDescent="0.25">
      <c r="A12">
        <v>-221.1</v>
      </c>
      <c r="B12">
        <v>-160.09100000000001</v>
      </c>
    </row>
    <row r="13" spans="1:2" x14ac:dyDescent="0.25">
      <c r="A13">
        <v>-191</v>
      </c>
      <c r="B13">
        <v>-161.02699999999999</v>
      </c>
    </row>
    <row r="14" spans="1:2" x14ac:dyDescent="0.25">
      <c r="A14">
        <v>-236</v>
      </c>
      <c r="B14">
        <v>-163.02699999999999</v>
      </c>
    </row>
    <row r="15" spans="1:2" x14ac:dyDescent="0.25">
      <c r="A15">
        <v>-258.60000000000002</v>
      </c>
      <c r="B15">
        <v>-165.779</v>
      </c>
    </row>
    <row r="16" spans="1:2" x14ac:dyDescent="0.25">
      <c r="A16">
        <v>-206.2</v>
      </c>
      <c r="B16">
        <v>-166.44499999999999</v>
      </c>
    </row>
    <row r="17" spans="1:2" x14ac:dyDescent="0.25">
      <c r="A17">
        <v>-226.6</v>
      </c>
      <c r="B17">
        <v>-166.58699999999999</v>
      </c>
    </row>
    <row r="18" spans="1:2" x14ac:dyDescent="0.25">
      <c r="A18">
        <v>-267.2</v>
      </c>
      <c r="B18">
        <v>-167.64500000000001</v>
      </c>
    </row>
    <row r="19" spans="1:2" x14ac:dyDescent="0.25">
      <c r="A19">
        <v>-219.2</v>
      </c>
      <c r="B19">
        <v>-167.864</v>
      </c>
    </row>
    <row r="20" spans="1:2" x14ac:dyDescent="0.25">
      <c r="A20">
        <v>-199.2</v>
      </c>
      <c r="B20">
        <v>-168.43</v>
      </c>
    </row>
    <row r="21" spans="1:2" x14ac:dyDescent="0.25">
      <c r="A21">
        <v>-193.7</v>
      </c>
      <c r="B21">
        <v>-168.505</v>
      </c>
    </row>
    <row r="22" spans="1:2" x14ac:dyDescent="0.25">
      <c r="A22">
        <v>-244.3</v>
      </c>
      <c r="B22">
        <v>-168.511</v>
      </c>
    </row>
    <row r="23" spans="1:2" x14ac:dyDescent="0.25">
      <c r="A23">
        <v>-235.8</v>
      </c>
      <c r="B23">
        <v>-170.30099999999999</v>
      </c>
    </row>
    <row r="24" spans="1:2" x14ac:dyDescent="0.25">
      <c r="A24">
        <v>-207.5</v>
      </c>
      <c r="B24">
        <v>-170.51</v>
      </c>
    </row>
    <row r="25" spans="1:2" x14ac:dyDescent="0.25">
      <c r="A25">
        <v>-217.4</v>
      </c>
      <c r="B25">
        <v>-172.15100000000001</v>
      </c>
    </row>
    <row r="26" spans="1:2" x14ac:dyDescent="0.25">
      <c r="A26">
        <v>-180.8</v>
      </c>
      <c r="B26">
        <v>-172.61</v>
      </c>
    </row>
    <row r="27" spans="1:2" x14ac:dyDescent="0.25">
      <c r="A27">
        <v>-202.2</v>
      </c>
      <c r="B27">
        <v>-172.851</v>
      </c>
    </row>
    <row r="28" spans="1:2" x14ac:dyDescent="0.25">
      <c r="A28">
        <v>-184.5</v>
      </c>
      <c r="B28">
        <v>-173.21600000000001</v>
      </c>
    </row>
    <row r="29" spans="1:2" x14ac:dyDescent="0.25">
      <c r="A29">
        <v>-167.1</v>
      </c>
      <c r="B29">
        <v>-174.77099999999999</v>
      </c>
    </row>
    <row r="30" spans="1:2" x14ac:dyDescent="0.25">
      <c r="A30">
        <v>-192.3</v>
      </c>
      <c r="B30">
        <v>-174.82599999999999</v>
      </c>
    </row>
    <row r="31" spans="1:2" x14ac:dyDescent="0.25">
      <c r="A31">
        <v>-240.6</v>
      </c>
      <c r="B31">
        <v>-175.15700000000001</v>
      </c>
    </row>
    <row r="32" spans="1:2" x14ac:dyDescent="0.25">
      <c r="A32">
        <v>-182.3</v>
      </c>
      <c r="B32">
        <v>-175.78</v>
      </c>
    </row>
    <row r="33" spans="1:2" x14ac:dyDescent="0.25">
      <c r="A33">
        <v>-202.2</v>
      </c>
      <c r="B33">
        <v>-176.376</v>
      </c>
    </row>
    <row r="34" spans="1:2" x14ac:dyDescent="0.25">
      <c r="A34">
        <v>-211.2</v>
      </c>
      <c r="B34">
        <v>-176.863</v>
      </c>
    </row>
    <row r="35" spans="1:2" x14ac:dyDescent="0.25">
      <c r="A35">
        <v>-214.9</v>
      </c>
      <c r="B35">
        <v>-177.446</v>
      </c>
    </row>
    <row r="36" spans="1:2" x14ac:dyDescent="0.25">
      <c r="A36">
        <v>-203</v>
      </c>
      <c r="B36">
        <v>-178.26499999999999</v>
      </c>
    </row>
    <row r="37" spans="1:2" x14ac:dyDescent="0.25">
      <c r="A37">
        <v>-221.1</v>
      </c>
      <c r="B37">
        <v>-178.643</v>
      </c>
    </row>
    <row r="38" spans="1:2" x14ac:dyDescent="0.25">
      <c r="A38">
        <v>-194.6</v>
      </c>
      <c r="B38">
        <v>-178.75299999999999</v>
      </c>
    </row>
    <row r="39" spans="1:2" x14ac:dyDescent="0.25">
      <c r="A39">
        <v>-293.3</v>
      </c>
      <c r="B39">
        <v>-179.184</v>
      </c>
    </row>
    <row r="40" spans="1:2" x14ac:dyDescent="0.25">
      <c r="A40">
        <v>-235.4</v>
      </c>
      <c r="B40">
        <v>-179.566</v>
      </c>
    </row>
    <row r="41" spans="1:2" x14ac:dyDescent="0.25">
      <c r="A41">
        <v>-197.1</v>
      </c>
      <c r="B41">
        <v>-180.274</v>
      </c>
    </row>
    <row r="42" spans="1:2" x14ac:dyDescent="0.25">
      <c r="A42">
        <v>-199.4</v>
      </c>
      <c r="B42">
        <v>-180.94800000000001</v>
      </c>
    </row>
    <row r="43" spans="1:2" x14ac:dyDescent="0.25">
      <c r="A43">
        <v>-260.7</v>
      </c>
      <c r="B43">
        <v>-180.976</v>
      </c>
    </row>
    <row r="44" spans="1:2" x14ac:dyDescent="0.25">
      <c r="A44">
        <v>-204.2</v>
      </c>
      <c r="B44">
        <v>-181.81</v>
      </c>
    </row>
    <row r="45" spans="1:2" x14ac:dyDescent="0.25">
      <c r="A45">
        <v>-177.6</v>
      </c>
      <c r="B45">
        <v>-182.33199999999999</v>
      </c>
    </row>
    <row r="46" spans="1:2" x14ac:dyDescent="0.25">
      <c r="A46">
        <v>-214.2</v>
      </c>
      <c r="B46">
        <v>-182.43299999999999</v>
      </c>
    </row>
    <row r="47" spans="1:2" x14ac:dyDescent="0.25">
      <c r="A47">
        <v>-179.4</v>
      </c>
      <c r="B47">
        <v>-182.83500000000001</v>
      </c>
    </row>
    <row r="48" spans="1:2" x14ac:dyDescent="0.25">
      <c r="A48">
        <v>-201.6</v>
      </c>
      <c r="B48">
        <v>-184.66</v>
      </c>
    </row>
    <row r="49" spans="1:2" x14ac:dyDescent="0.25">
      <c r="A49">
        <v>-200.5</v>
      </c>
      <c r="B49">
        <v>-185.80699999999999</v>
      </c>
    </row>
    <row r="50" spans="1:2" x14ac:dyDescent="0.25">
      <c r="A50">
        <v>-254.1</v>
      </c>
      <c r="B50">
        <v>-185.88900000000001</v>
      </c>
    </row>
    <row r="51" spans="1:2" x14ac:dyDescent="0.25">
      <c r="A51">
        <v>-199</v>
      </c>
      <c r="B51">
        <v>-186.12700000000001</v>
      </c>
    </row>
    <row r="52" spans="1:2" x14ac:dyDescent="0.25">
      <c r="A52">
        <v>-242.5</v>
      </c>
      <c r="B52">
        <v>-186.14599999999999</v>
      </c>
    </row>
    <row r="53" spans="1:2" x14ac:dyDescent="0.25">
      <c r="A53">
        <v>-183</v>
      </c>
      <c r="B53">
        <v>-188.55600000000001</v>
      </c>
    </row>
    <row r="54" spans="1:2" x14ac:dyDescent="0.25">
      <c r="A54">
        <v>-194.5</v>
      </c>
      <c r="B54">
        <v>-188.61099999999999</v>
      </c>
    </row>
    <row r="55" spans="1:2" x14ac:dyDescent="0.25">
      <c r="A55">
        <v>-162.80000000000001</v>
      </c>
      <c r="B55">
        <v>-188.61500000000001</v>
      </c>
    </row>
    <row r="56" spans="1:2" x14ac:dyDescent="0.25">
      <c r="A56">
        <v>-222.6</v>
      </c>
      <c r="B56">
        <v>-188.87799999999999</v>
      </c>
    </row>
    <row r="57" spans="1:2" x14ac:dyDescent="0.25">
      <c r="A57">
        <v>-214.7</v>
      </c>
      <c r="B57">
        <v>-189.108</v>
      </c>
    </row>
    <row r="58" spans="1:2" x14ac:dyDescent="0.25">
      <c r="A58">
        <v>-227.2</v>
      </c>
      <c r="B58">
        <v>-189.179</v>
      </c>
    </row>
    <row r="59" spans="1:2" x14ac:dyDescent="0.25">
      <c r="A59">
        <v>-169.3</v>
      </c>
      <c r="B59">
        <v>-189.74</v>
      </c>
    </row>
    <row r="60" spans="1:2" x14ac:dyDescent="0.25">
      <c r="A60">
        <v>-207.2</v>
      </c>
      <c r="B60">
        <v>-192.09</v>
      </c>
    </row>
    <row r="61" spans="1:2" x14ac:dyDescent="0.25">
      <c r="A61">
        <v>-219.4</v>
      </c>
      <c r="B61">
        <v>-193.00399999999999</v>
      </c>
    </row>
    <row r="62" spans="1:2" x14ac:dyDescent="0.25">
      <c r="A62">
        <v>-209</v>
      </c>
      <c r="B62">
        <v>-194.24299999999999</v>
      </c>
    </row>
    <row r="63" spans="1:2" x14ac:dyDescent="0.25">
      <c r="A63">
        <v>-213.3</v>
      </c>
      <c r="B63">
        <v>-194.44200000000001</v>
      </c>
    </row>
    <row r="64" spans="1:2" x14ac:dyDescent="0.25">
      <c r="A64">
        <v>-265.2</v>
      </c>
      <c r="B64">
        <v>-196.03899999999999</v>
      </c>
    </row>
    <row r="65" spans="1:2" x14ac:dyDescent="0.25">
      <c r="A65">
        <v>-202.9</v>
      </c>
      <c r="B65">
        <v>-196.173</v>
      </c>
    </row>
    <row r="66" spans="1:2" x14ac:dyDescent="0.25">
      <c r="A66">
        <v>-203.1</v>
      </c>
      <c r="B66">
        <v>-196.52</v>
      </c>
    </row>
    <row r="67" spans="1:2" x14ac:dyDescent="0.25">
      <c r="A67">
        <v>-210.6</v>
      </c>
      <c r="B67">
        <v>-196.953</v>
      </c>
    </row>
    <row r="68" spans="1:2" x14ac:dyDescent="0.25">
      <c r="A68">
        <v>-242.7</v>
      </c>
      <c r="B68">
        <v>-197.55600000000001</v>
      </c>
    </row>
    <row r="69" spans="1:2" x14ac:dyDescent="0.25">
      <c r="A69">
        <v>-249.5</v>
      </c>
      <c r="B69">
        <v>-197.68299999999999</v>
      </c>
    </row>
    <row r="70" spans="1:2" x14ac:dyDescent="0.25">
      <c r="A70">
        <v>-211.1</v>
      </c>
      <c r="B70">
        <v>-198.18600000000001</v>
      </c>
    </row>
    <row r="71" spans="1:2" x14ac:dyDescent="0.25">
      <c r="A71">
        <v>-238.4</v>
      </c>
      <c r="B71">
        <v>-198.887</v>
      </c>
    </row>
    <row r="72" spans="1:2" x14ac:dyDescent="0.25">
      <c r="A72">
        <v>-221.8</v>
      </c>
      <c r="B72">
        <v>-200.37200000000001</v>
      </c>
    </row>
    <row r="73" spans="1:2" x14ac:dyDescent="0.25">
      <c r="A73">
        <v>-210.6</v>
      </c>
      <c r="B73">
        <v>-203.18100000000001</v>
      </c>
    </row>
    <row r="74" spans="1:2" x14ac:dyDescent="0.25">
      <c r="A74">
        <v>-259.8</v>
      </c>
      <c r="B74">
        <v>-204.25899999999999</v>
      </c>
    </row>
    <row r="75" spans="1:2" x14ac:dyDescent="0.25">
      <c r="A75">
        <v>-230.1</v>
      </c>
      <c r="B75">
        <v>-204.36199999999999</v>
      </c>
    </row>
    <row r="76" spans="1:2" x14ac:dyDescent="0.25">
      <c r="A76">
        <v>-260.7</v>
      </c>
      <c r="B76">
        <v>-205.18299999999999</v>
      </c>
    </row>
    <row r="77" spans="1:2" x14ac:dyDescent="0.25">
      <c r="A77">
        <v>-171</v>
      </c>
      <c r="B77">
        <v>-206.26900000000001</v>
      </c>
    </row>
    <row r="78" spans="1:2" x14ac:dyDescent="0.25">
      <c r="A78">
        <v>-266</v>
      </c>
      <c r="B78">
        <v>-206.988</v>
      </c>
    </row>
    <row r="79" spans="1:2" x14ac:dyDescent="0.25">
      <c r="A79">
        <v>-254.4</v>
      </c>
      <c r="B79">
        <v>-207.23699999999999</v>
      </c>
    </row>
    <row r="80" spans="1:2" x14ac:dyDescent="0.25">
      <c r="A80">
        <v>-212.1</v>
      </c>
      <c r="B80">
        <v>-208.62299999999999</v>
      </c>
    </row>
    <row r="81" spans="1:2" x14ac:dyDescent="0.25">
      <c r="A81">
        <v>-193.4</v>
      </c>
      <c r="B81">
        <v>-208.90899999999999</v>
      </c>
    </row>
    <row r="82" spans="1:2" x14ac:dyDescent="0.25">
      <c r="A82">
        <v>-184.3</v>
      </c>
      <c r="B82">
        <v>-209.529</v>
      </c>
    </row>
    <row r="83" spans="1:2" x14ac:dyDescent="0.25">
      <c r="A83">
        <v>-212.9</v>
      </c>
      <c r="B83">
        <v>-209.67599999999999</v>
      </c>
    </row>
    <row r="84" spans="1:2" x14ac:dyDescent="0.25">
      <c r="A84">
        <v>-198.3</v>
      </c>
      <c r="B84">
        <v>-210.02699999999999</v>
      </c>
    </row>
    <row r="85" spans="1:2" x14ac:dyDescent="0.25">
      <c r="A85">
        <v>-193.8</v>
      </c>
      <c r="B85">
        <v>-210.15100000000001</v>
      </c>
    </row>
    <row r="86" spans="1:2" x14ac:dyDescent="0.25">
      <c r="A86">
        <v>-235.9</v>
      </c>
      <c r="B86">
        <v>-212.339</v>
      </c>
    </row>
    <row r="87" spans="1:2" x14ac:dyDescent="0.25">
      <c r="A87">
        <v>-244.3</v>
      </c>
      <c r="B87">
        <v>-212.447</v>
      </c>
    </row>
    <row r="88" spans="1:2" x14ac:dyDescent="0.25">
      <c r="A88">
        <v>-225.4</v>
      </c>
      <c r="B88">
        <v>-212.66499999999999</v>
      </c>
    </row>
    <row r="89" spans="1:2" x14ac:dyDescent="0.25">
      <c r="A89">
        <v>-190</v>
      </c>
      <c r="B89">
        <v>-212.685</v>
      </c>
    </row>
    <row r="90" spans="1:2" x14ac:dyDescent="0.25">
      <c r="A90">
        <v>-223.1</v>
      </c>
      <c r="B90">
        <v>-212.97399999999999</v>
      </c>
    </row>
    <row r="91" spans="1:2" x14ac:dyDescent="0.25">
      <c r="A91">
        <v>-226.9</v>
      </c>
      <c r="B91">
        <v>-213.16800000000001</v>
      </c>
    </row>
    <row r="92" spans="1:2" x14ac:dyDescent="0.25">
      <c r="A92">
        <v>-264.89999999999998</v>
      </c>
      <c r="B92">
        <v>-214.178</v>
      </c>
    </row>
    <row r="93" spans="1:2" x14ac:dyDescent="0.25">
      <c r="A93">
        <v>-231.5</v>
      </c>
      <c r="B93">
        <v>-215.87899999999999</v>
      </c>
    </row>
    <row r="94" spans="1:2" x14ac:dyDescent="0.25">
      <c r="A94">
        <v>-240.8</v>
      </c>
      <c r="B94">
        <v>-216.21899999999999</v>
      </c>
    </row>
    <row r="95" spans="1:2" x14ac:dyDescent="0.25">
      <c r="A95">
        <v>-190.9</v>
      </c>
      <c r="B95">
        <v>-217.20699999999999</v>
      </c>
    </row>
    <row r="96" spans="1:2" x14ac:dyDescent="0.25">
      <c r="A96">
        <v>-224.8</v>
      </c>
      <c r="B96">
        <v>-218.41</v>
      </c>
    </row>
    <row r="97" spans="1:2" x14ac:dyDescent="0.25">
      <c r="A97">
        <v>-238.8</v>
      </c>
      <c r="B97">
        <v>-219.24199999999999</v>
      </c>
    </row>
    <row r="98" spans="1:2" x14ac:dyDescent="0.25">
      <c r="A98">
        <v>-210.4</v>
      </c>
      <c r="B98">
        <v>-220.42699999999999</v>
      </c>
    </row>
    <row r="99" spans="1:2" x14ac:dyDescent="0.25">
      <c r="A99">
        <v>-219.4</v>
      </c>
      <c r="B99">
        <v>-221.47499999999999</v>
      </c>
    </row>
    <row r="100" spans="1:2" x14ac:dyDescent="0.25">
      <c r="A100">
        <v>-204</v>
      </c>
      <c r="B100">
        <v>-221.56800000000001</v>
      </c>
    </row>
    <row r="101" spans="1:2" x14ac:dyDescent="0.25">
      <c r="A101">
        <v>-161.5</v>
      </c>
      <c r="B101">
        <v>-223.47</v>
      </c>
    </row>
    <row r="102" spans="1:2" x14ac:dyDescent="0.25">
      <c r="A102">
        <v>-194</v>
      </c>
      <c r="B102">
        <v>-223.79499999999999</v>
      </c>
    </row>
    <row r="103" spans="1:2" x14ac:dyDescent="0.25">
      <c r="A103">
        <v>-200.3</v>
      </c>
      <c r="B103">
        <v>-224.012</v>
      </c>
    </row>
    <row r="104" spans="1:2" x14ac:dyDescent="0.25">
      <c r="A104">
        <v>-191.4</v>
      </c>
      <c r="B104">
        <v>-224.57400000000001</v>
      </c>
    </row>
    <row r="105" spans="1:2" x14ac:dyDescent="0.25">
      <c r="A105">
        <v>-204.6</v>
      </c>
      <c r="B105">
        <v>-224.607</v>
      </c>
    </row>
    <row r="106" spans="1:2" x14ac:dyDescent="0.25">
      <c r="A106">
        <v>-198.5</v>
      </c>
      <c r="B106">
        <v>-226.22200000000001</v>
      </c>
    </row>
    <row r="107" spans="1:2" x14ac:dyDescent="0.25">
      <c r="A107">
        <v>-210.2</v>
      </c>
      <c r="B107">
        <v>-228.1</v>
      </c>
    </row>
    <row r="108" spans="1:2" x14ac:dyDescent="0.25">
      <c r="A108">
        <v>-197.8</v>
      </c>
      <c r="B108">
        <v>-228.41499999999999</v>
      </c>
    </row>
    <row r="109" spans="1:2" x14ac:dyDescent="0.25">
      <c r="A109">
        <v>-230.4</v>
      </c>
      <c r="B109">
        <v>-229.40700000000001</v>
      </c>
    </row>
    <row r="110" spans="1:2" x14ac:dyDescent="0.25">
      <c r="A110">
        <v>-170.1</v>
      </c>
      <c r="B110">
        <v>-229.56</v>
      </c>
    </row>
    <row r="111" spans="1:2" x14ac:dyDescent="0.25">
      <c r="A111">
        <v>-178.8</v>
      </c>
      <c r="B111">
        <v>-231.22200000000001</v>
      </c>
    </row>
    <row r="112" spans="1:2" x14ac:dyDescent="0.25">
      <c r="A112">
        <v>-198.4</v>
      </c>
      <c r="B112">
        <v>-232.23099999999999</v>
      </c>
    </row>
    <row r="113" spans="1:2" x14ac:dyDescent="0.25">
      <c r="A113">
        <v>-222.9</v>
      </c>
      <c r="B113">
        <v>-233.84399999999999</v>
      </c>
    </row>
    <row r="114" spans="1:2" x14ac:dyDescent="0.25">
      <c r="A114">
        <v>-215.4</v>
      </c>
      <c r="B114">
        <v>-236.99100000000001</v>
      </c>
    </row>
    <row r="115" spans="1:2" x14ac:dyDescent="0.25">
      <c r="A115">
        <v>-232.2</v>
      </c>
      <c r="B115">
        <v>-238.42699999999999</v>
      </c>
    </row>
    <row r="116" spans="1:2" x14ac:dyDescent="0.25">
      <c r="A116">
        <v>-215</v>
      </c>
      <c r="B116">
        <v>-239.35300000000001</v>
      </c>
    </row>
    <row r="117" spans="1:2" x14ac:dyDescent="0.25">
      <c r="A117">
        <v>-213</v>
      </c>
      <c r="B117">
        <v>-239.952</v>
      </c>
    </row>
    <row r="118" spans="1:2" x14ac:dyDescent="0.25">
      <c r="A118">
        <v>-187.6</v>
      </c>
      <c r="B118">
        <v>-241.751</v>
      </c>
    </row>
    <row r="119" spans="1:2" x14ac:dyDescent="0.25">
      <c r="A119">
        <v>-231.6</v>
      </c>
      <c r="B119">
        <v>-244.35300000000001</v>
      </c>
    </row>
    <row r="120" spans="1:2" x14ac:dyDescent="0.25">
      <c r="A120">
        <v>-207.4</v>
      </c>
      <c r="B120">
        <v>-246.886</v>
      </c>
    </row>
    <row r="121" spans="1:2" x14ac:dyDescent="0.25">
      <c r="A121">
        <v>-188.8</v>
      </c>
      <c r="B121">
        <v>-249.78700000000001</v>
      </c>
    </row>
    <row r="122" spans="1:2" x14ac:dyDescent="0.25">
      <c r="A122">
        <v>-250.9</v>
      </c>
      <c r="B122">
        <v>-254.55199999999999</v>
      </c>
    </row>
    <row r="123" spans="1:2" x14ac:dyDescent="0.25">
      <c r="A123">
        <v>-268.8</v>
      </c>
      <c r="B123">
        <v>-266.96100000000001</v>
      </c>
    </row>
  </sheetData>
  <autoFilter ref="A1:B123" xr:uid="{F2196EF6-E5C0-43E0-A2B9-583C579C7EF0}">
    <sortState ref="A2:B123">
      <sortCondition descending="1" ref="B1:B12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DB0A-CDEB-4D0F-BD8E-0B7C912DD7CE}">
  <dimension ref="A1:F311"/>
  <sheetViews>
    <sheetView workbookViewId="0">
      <selection activeCell="F5" sqref="F5"/>
    </sheetView>
  </sheetViews>
  <sheetFormatPr defaultRowHeight="15" x14ac:dyDescent="0.25"/>
  <cols>
    <col min="1" max="1" width="14.140625" customWidth="1"/>
    <col min="2" max="2" width="13.28515625" customWidth="1"/>
    <col min="3" max="3" width="16.42578125" customWidth="1"/>
    <col min="4" max="4" width="42.7109375" style="4" customWidth="1"/>
    <col min="5" max="5" width="17.28515625" style="3" customWidth="1"/>
    <col min="6" max="6" width="25.42578125" customWidth="1"/>
  </cols>
  <sheetData>
    <row r="1" spans="1:6" s="1" customFormat="1" ht="45" x14ac:dyDescent="0.25">
      <c r="A1" s="6" t="s">
        <v>0</v>
      </c>
      <c r="B1" s="6" t="s">
        <v>1</v>
      </c>
      <c r="C1" s="6" t="s">
        <v>31</v>
      </c>
      <c r="D1" s="11" t="s">
        <v>30</v>
      </c>
      <c r="E1" s="2" t="s">
        <v>2</v>
      </c>
      <c r="F1" s="2"/>
    </row>
    <row r="2" spans="1:6" x14ac:dyDescent="0.25">
      <c r="A2" t="s">
        <v>4</v>
      </c>
      <c r="B2">
        <v>285.23750000000001</v>
      </c>
      <c r="C2" s="3">
        <v>250.93</v>
      </c>
      <c r="D2" s="4" t="s">
        <v>5</v>
      </c>
      <c r="E2" s="3">
        <f>E3+E4</f>
        <v>310</v>
      </c>
    </row>
    <row r="3" spans="1:6" x14ac:dyDescent="0.25">
      <c r="A3" t="s">
        <v>4</v>
      </c>
      <c r="B3">
        <v>250.93</v>
      </c>
      <c r="C3" s="3">
        <v>246.48</v>
      </c>
      <c r="D3" s="4" t="s">
        <v>3</v>
      </c>
      <c r="E3" s="3">
        <f>COUNTIF($A$2:$A$1000,"NA")</f>
        <v>40</v>
      </c>
    </row>
    <row r="4" spans="1:6" x14ac:dyDescent="0.25">
      <c r="A4" t="s">
        <v>4</v>
      </c>
      <c r="B4">
        <v>246.48</v>
      </c>
      <c r="C4" s="3">
        <v>245.86</v>
      </c>
      <c r="D4" s="4" t="s">
        <v>6</v>
      </c>
      <c r="E4" s="3">
        <f>COUNT($B$2:$B$1000)</f>
        <v>270</v>
      </c>
    </row>
    <row r="5" spans="1:6" x14ac:dyDescent="0.25">
      <c r="A5" t="s">
        <v>4</v>
      </c>
      <c r="B5">
        <v>245.86</v>
      </c>
      <c r="C5" s="3">
        <v>243.7</v>
      </c>
      <c r="D5" s="4" t="s">
        <v>7</v>
      </c>
      <c r="E5" s="3">
        <f>AVERAGE($B$2:$B$1000)</f>
        <v>191.19320370370377</v>
      </c>
    </row>
    <row r="6" spans="1:6" x14ac:dyDescent="0.25">
      <c r="A6" t="s">
        <v>4</v>
      </c>
      <c r="B6">
        <v>243.7</v>
      </c>
      <c r="C6" s="3">
        <v>242.4</v>
      </c>
      <c r="D6" s="4" t="s">
        <v>16</v>
      </c>
      <c r="E6" s="3">
        <f>_xlfn.STDEV.S($B$2:$B$1000)</f>
        <v>24.934667393748317</v>
      </c>
    </row>
    <row r="7" spans="1:6" x14ac:dyDescent="0.25">
      <c r="A7" t="s">
        <v>4</v>
      </c>
      <c r="B7">
        <v>242.4</v>
      </c>
      <c r="C7" s="3">
        <v>240.4</v>
      </c>
      <c r="D7" s="4" t="s">
        <v>8</v>
      </c>
      <c r="E7" s="3">
        <f>E6/SQRT(E4)</f>
        <v>1.517475532827167</v>
      </c>
    </row>
    <row r="8" spans="1:6" x14ac:dyDescent="0.25">
      <c r="A8" t="s">
        <v>4</v>
      </c>
      <c r="B8">
        <v>240.4</v>
      </c>
      <c r="C8" s="3">
        <v>235.84</v>
      </c>
      <c r="D8" s="4" t="s">
        <v>9</v>
      </c>
      <c r="E8" s="3">
        <f>MIN($B$2:$B$1000)</f>
        <v>75.373750000000001</v>
      </c>
    </row>
    <row r="9" spans="1:6" x14ac:dyDescent="0.25">
      <c r="A9" t="s">
        <v>4</v>
      </c>
      <c r="B9">
        <v>235.84</v>
      </c>
      <c r="C9" s="3">
        <v>234.09</v>
      </c>
      <c r="D9" s="4" t="s">
        <v>10</v>
      </c>
      <c r="E9" s="3">
        <f>MAX($B$2:$B$1000)</f>
        <v>285.23750000000001</v>
      </c>
    </row>
    <row r="10" spans="1:6" x14ac:dyDescent="0.25">
      <c r="A10" t="s">
        <v>4</v>
      </c>
      <c r="B10">
        <v>234.09</v>
      </c>
      <c r="C10" s="3">
        <v>231.11</v>
      </c>
      <c r="D10" s="4" t="s">
        <v>11</v>
      </c>
      <c r="E10" s="3">
        <f>E9-E8</f>
        <v>209.86375000000001</v>
      </c>
    </row>
    <row r="11" spans="1:6" x14ac:dyDescent="0.25">
      <c r="A11" t="s">
        <v>4</v>
      </c>
      <c r="B11">
        <v>231.11</v>
      </c>
      <c r="C11" s="3">
        <v>230.38</v>
      </c>
      <c r="D11" s="4" t="s">
        <v>12</v>
      </c>
      <c r="E11" s="3">
        <f>_xlfn.QUARTILE.INC($B$2:$B$1000,1)</f>
        <v>177.55500000000001</v>
      </c>
    </row>
    <row r="12" spans="1:6" x14ac:dyDescent="0.25">
      <c r="A12" t="s">
        <v>4</v>
      </c>
      <c r="B12">
        <v>230.38</v>
      </c>
      <c r="C12" s="3">
        <v>228.42</v>
      </c>
      <c r="D12" s="4" t="s">
        <v>13</v>
      </c>
      <c r="E12" s="3">
        <f>MEDIAN($B$2:$B$1000,2)</f>
        <v>191.93</v>
      </c>
      <c r="F12" s="3"/>
    </row>
    <row r="13" spans="1:6" x14ac:dyDescent="0.25">
      <c r="A13" t="s">
        <v>4</v>
      </c>
      <c r="B13">
        <v>228.42</v>
      </c>
      <c r="C13" s="3">
        <v>227.78</v>
      </c>
      <c r="D13" s="4" t="s">
        <v>14</v>
      </c>
      <c r="E13" s="3">
        <f>_xlfn.QUARTILE.INC($B$2:$B$1000,3)</f>
        <v>207.83499999999998</v>
      </c>
    </row>
    <row r="14" spans="1:6" x14ac:dyDescent="0.25">
      <c r="A14" t="s">
        <v>4</v>
      </c>
      <c r="B14">
        <v>227.78</v>
      </c>
      <c r="C14" s="3">
        <v>226.71</v>
      </c>
      <c r="D14" s="4" t="s">
        <v>15</v>
      </c>
      <c r="E14" s="3">
        <f>_xlfn.VAR.S($B$2:$B$1000)</f>
        <v>621.73763803685551</v>
      </c>
    </row>
    <row r="15" spans="1:6" x14ac:dyDescent="0.25">
      <c r="A15" t="s">
        <v>4</v>
      </c>
      <c r="B15">
        <v>226.71</v>
      </c>
      <c r="C15" s="3">
        <v>225.87</v>
      </c>
      <c r="D15" s="4" t="s">
        <v>17</v>
      </c>
      <c r="E15" s="3">
        <f>E13-E11</f>
        <v>30.279999999999973</v>
      </c>
    </row>
    <row r="16" spans="1:6" x14ac:dyDescent="0.25">
      <c r="A16" t="s">
        <v>4</v>
      </c>
      <c r="B16">
        <v>225.87</v>
      </c>
      <c r="C16" s="3">
        <v>225.09</v>
      </c>
      <c r="D16" s="4" t="s">
        <v>18</v>
      </c>
      <c r="E16" s="3">
        <f>KURT($B$2:$B$1000)</f>
        <v>2.6637429629799634</v>
      </c>
    </row>
    <row r="17" spans="1:6" x14ac:dyDescent="0.25">
      <c r="A17" t="s">
        <v>4</v>
      </c>
      <c r="B17">
        <v>225.09</v>
      </c>
      <c r="C17" s="3">
        <v>224.82</v>
      </c>
      <c r="D17" s="4" t="s">
        <v>19</v>
      </c>
      <c r="E17" s="3">
        <f>SKEW($B$2:$B$1000)</f>
        <v>-0.51802956691565016</v>
      </c>
    </row>
    <row r="18" spans="1:6" x14ac:dyDescent="0.25">
      <c r="A18" t="s">
        <v>4</v>
      </c>
      <c r="B18">
        <v>224.82</v>
      </c>
      <c r="C18" s="3">
        <v>224.71</v>
      </c>
      <c r="D18" s="7" t="s">
        <v>21</v>
      </c>
      <c r="E18" s="8">
        <v>0.99</v>
      </c>
      <c r="F18" t="s">
        <v>27</v>
      </c>
    </row>
    <row r="19" spans="1:6" x14ac:dyDescent="0.25">
      <c r="A19" t="s">
        <v>4</v>
      </c>
      <c r="B19">
        <v>224.71</v>
      </c>
      <c r="C19" s="3">
        <v>224.58</v>
      </c>
      <c r="D19" s="9" t="s">
        <v>20</v>
      </c>
      <c r="E19" s="10">
        <f>_xlfn.T.INV.2T(1-E18,E4-1) *E7</f>
        <v>3.936679263562799</v>
      </c>
    </row>
    <row r="20" spans="1:6" x14ac:dyDescent="0.25">
      <c r="A20" t="s">
        <v>4</v>
      </c>
      <c r="B20">
        <v>224.58</v>
      </c>
      <c r="C20" s="3">
        <v>222.69</v>
      </c>
      <c r="D20" s="4" t="s">
        <v>22</v>
      </c>
      <c r="E20" s="3">
        <f>E5-E19</f>
        <v>187.25652444014096</v>
      </c>
    </row>
    <row r="21" spans="1:6" x14ac:dyDescent="0.25">
      <c r="A21" t="s">
        <v>4</v>
      </c>
      <c r="B21">
        <v>222.69</v>
      </c>
      <c r="C21" s="3">
        <v>222.49</v>
      </c>
      <c r="D21" s="4" t="s">
        <v>23</v>
      </c>
      <c r="E21" s="3">
        <f>E5+E19</f>
        <v>195.12988296726658</v>
      </c>
    </row>
    <row r="22" spans="1:6" x14ac:dyDescent="0.25">
      <c r="A22" t="s">
        <v>4</v>
      </c>
      <c r="B22">
        <v>222.49</v>
      </c>
      <c r="C22" s="3">
        <v>220.8</v>
      </c>
      <c r="D22" s="9" t="s">
        <v>24</v>
      </c>
      <c r="E22" s="10">
        <f>_xlfn.CHISQ.INV((1+E18)/2,E4-1)</f>
        <v>332.49515935646781</v>
      </c>
    </row>
    <row r="23" spans="1:6" x14ac:dyDescent="0.25">
      <c r="A23" t="s">
        <v>4</v>
      </c>
      <c r="B23">
        <v>220.8</v>
      </c>
      <c r="C23" s="3">
        <v>220.6</v>
      </c>
      <c r="D23" s="9" t="s">
        <v>25</v>
      </c>
      <c r="E23" s="10">
        <f>_xlfn.CHISQ.INV((1-E18)/2,E4-1)</f>
        <v>213.01205663067984</v>
      </c>
    </row>
    <row r="24" spans="1:6" x14ac:dyDescent="0.25">
      <c r="A24" t="s">
        <v>4</v>
      </c>
      <c r="B24">
        <v>220.6</v>
      </c>
      <c r="C24" s="3">
        <v>220.19</v>
      </c>
      <c r="D24" s="4" t="s">
        <v>26</v>
      </c>
      <c r="E24" s="3">
        <f>(E4-1)*E14 /E22</f>
        <v>503.0070962705604</v>
      </c>
    </row>
    <row r="25" spans="1:6" x14ac:dyDescent="0.25">
      <c r="A25" t="s">
        <v>4</v>
      </c>
      <c r="B25">
        <v>220.19</v>
      </c>
      <c r="C25" s="3">
        <v>219.98</v>
      </c>
      <c r="D25" s="4" t="s">
        <v>32</v>
      </c>
      <c r="E25" s="3">
        <f>(E4-1)*E14 / E23</f>
        <v>785.15473385568782</v>
      </c>
    </row>
    <row r="26" spans="1:6" x14ac:dyDescent="0.25">
      <c r="A26" t="s">
        <v>4</v>
      </c>
      <c r="B26">
        <v>219.98</v>
      </c>
      <c r="C26" s="3">
        <v>219.94</v>
      </c>
      <c r="D26" s="4" t="s">
        <v>28</v>
      </c>
      <c r="E26" s="3">
        <f>E11-1.5*E15</f>
        <v>132.13500000000005</v>
      </c>
    </row>
    <row r="27" spans="1:6" x14ac:dyDescent="0.25">
      <c r="A27" t="s">
        <v>4</v>
      </c>
      <c r="B27">
        <v>219.94</v>
      </c>
      <c r="C27" s="3">
        <v>219.87</v>
      </c>
      <c r="D27" s="4" t="s">
        <v>29</v>
      </c>
      <c r="E27" s="3">
        <f>E13+1.5*E15</f>
        <v>253.25499999999994</v>
      </c>
    </row>
    <row r="28" spans="1:6" x14ac:dyDescent="0.25">
      <c r="A28" t="s">
        <v>4</v>
      </c>
      <c r="B28">
        <v>219.87</v>
      </c>
      <c r="C28" s="3">
        <v>219.43</v>
      </c>
    </row>
    <row r="29" spans="1:6" x14ac:dyDescent="0.25">
      <c r="A29" t="s">
        <v>4</v>
      </c>
      <c r="B29">
        <v>219.43</v>
      </c>
      <c r="C29" s="3">
        <v>219.28</v>
      </c>
      <c r="D29" s="7" t="s">
        <v>81</v>
      </c>
      <c r="E29" s="8">
        <v>0.1</v>
      </c>
      <c r="F29" t="s">
        <v>82</v>
      </c>
    </row>
    <row r="30" spans="1:6" x14ac:dyDescent="0.25">
      <c r="A30" t="s">
        <v>4</v>
      </c>
      <c r="B30">
        <v>219.28</v>
      </c>
      <c r="C30" s="3">
        <v>218.87</v>
      </c>
      <c r="D30" s="4" t="s">
        <v>83</v>
      </c>
      <c r="E30" s="3">
        <f>PERCENTILE(B2:B1000,E29)</f>
        <v>162.43700000000001</v>
      </c>
    </row>
    <row r="31" spans="1:6" x14ac:dyDescent="0.25">
      <c r="A31" t="s">
        <v>4</v>
      </c>
      <c r="B31">
        <v>218.87</v>
      </c>
      <c r="C31" s="3">
        <v>218.42</v>
      </c>
    </row>
    <row r="32" spans="1:6" x14ac:dyDescent="0.25">
      <c r="A32" t="s">
        <v>4</v>
      </c>
      <c r="B32">
        <v>218.42</v>
      </c>
      <c r="C32" s="3">
        <v>218.42</v>
      </c>
    </row>
    <row r="33" spans="1:3" x14ac:dyDescent="0.25">
      <c r="A33" t="s">
        <v>4</v>
      </c>
      <c r="B33">
        <v>218.42</v>
      </c>
      <c r="C33" s="3">
        <v>217.3</v>
      </c>
    </row>
    <row r="34" spans="1:3" x14ac:dyDescent="0.25">
      <c r="A34" t="s">
        <v>4</v>
      </c>
      <c r="B34">
        <v>217.3</v>
      </c>
      <c r="C34" s="3">
        <v>215.62</v>
      </c>
    </row>
    <row r="35" spans="1:3" x14ac:dyDescent="0.25">
      <c r="A35" t="s">
        <v>4</v>
      </c>
      <c r="B35">
        <v>215.62</v>
      </c>
      <c r="C35" s="3">
        <v>215.26</v>
      </c>
    </row>
    <row r="36" spans="1:3" x14ac:dyDescent="0.25">
      <c r="A36" t="s">
        <v>4</v>
      </c>
      <c r="B36">
        <v>215.26</v>
      </c>
      <c r="C36" s="3">
        <v>215.21</v>
      </c>
    </row>
    <row r="37" spans="1:3" x14ac:dyDescent="0.25">
      <c r="A37" t="s">
        <v>4</v>
      </c>
      <c r="B37">
        <v>215.21</v>
      </c>
      <c r="C37" s="3">
        <v>214.68</v>
      </c>
    </row>
    <row r="38" spans="1:3" x14ac:dyDescent="0.25">
      <c r="A38" t="s">
        <v>4</v>
      </c>
      <c r="B38">
        <v>214.68</v>
      </c>
      <c r="C38" s="3">
        <v>214.65</v>
      </c>
    </row>
    <row r="39" spans="1:3" x14ac:dyDescent="0.25">
      <c r="A39" t="s">
        <v>4</v>
      </c>
      <c r="B39">
        <v>214.65</v>
      </c>
      <c r="C39" s="3">
        <v>214.26</v>
      </c>
    </row>
    <row r="40" spans="1:3" x14ac:dyDescent="0.25">
      <c r="A40" t="s">
        <v>4</v>
      </c>
      <c r="B40">
        <v>214.26</v>
      </c>
      <c r="C40" s="3">
        <v>214.18</v>
      </c>
    </row>
    <row r="41" spans="1:3" x14ac:dyDescent="0.25">
      <c r="A41" t="s">
        <v>4</v>
      </c>
      <c r="B41">
        <v>214.18</v>
      </c>
      <c r="C41" s="3">
        <v>214.12</v>
      </c>
    </row>
    <row r="42" spans="1:3" x14ac:dyDescent="0.25">
      <c r="A42">
        <v>285.23750000000001</v>
      </c>
      <c r="B42">
        <v>214.12</v>
      </c>
      <c r="C42" s="3">
        <v>212.87</v>
      </c>
    </row>
    <row r="43" spans="1:3" x14ac:dyDescent="0.25">
      <c r="A43">
        <v>250.93</v>
      </c>
      <c r="B43">
        <v>212.87</v>
      </c>
      <c r="C43" s="3">
        <v>212.49</v>
      </c>
    </row>
    <row r="44" spans="1:3" x14ac:dyDescent="0.25">
      <c r="A44">
        <v>246.48</v>
      </c>
      <c r="B44">
        <v>212.49</v>
      </c>
      <c r="C44" s="3">
        <v>212.36</v>
      </c>
    </row>
    <row r="45" spans="1:3" x14ac:dyDescent="0.25">
      <c r="A45">
        <v>245.86</v>
      </c>
      <c r="B45">
        <v>212.36</v>
      </c>
      <c r="C45" s="3">
        <v>212.34</v>
      </c>
    </row>
    <row r="46" spans="1:3" x14ac:dyDescent="0.25">
      <c r="A46">
        <v>243.7</v>
      </c>
      <c r="B46">
        <v>212.34</v>
      </c>
      <c r="C46" s="3">
        <v>212.23</v>
      </c>
    </row>
    <row r="47" spans="1:3" x14ac:dyDescent="0.25">
      <c r="A47">
        <v>242.4</v>
      </c>
      <c r="B47">
        <v>212.23</v>
      </c>
      <c r="C47" s="3">
        <v>212.04</v>
      </c>
    </row>
    <row r="48" spans="1:3" x14ac:dyDescent="0.25">
      <c r="A48">
        <v>240.4</v>
      </c>
      <c r="B48">
        <v>212.04</v>
      </c>
      <c r="C48" s="3">
        <v>211.77</v>
      </c>
    </row>
    <row r="49" spans="1:3" x14ac:dyDescent="0.25">
      <c r="A49">
        <v>235.84</v>
      </c>
      <c r="B49">
        <v>211.77</v>
      </c>
      <c r="C49" s="3">
        <v>211.54</v>
      </c>
    </row>
    <row r="50" spans="1:3" x14ac:dyDescent="0.25">
      <c r="A50">
        <v>234.09</v>
      </c>
      <c r="B50">
        <v>211.54</v>
      </c>
      <c r="C50" s="3">
        <v>211.29</v>
      </c>
    </row>
    <row r="51" spans="1:3" x14ac:dyDescent="0.25">
      <c r="A51">
        <v>231.11</v>
      </c>
      <c r="B51">
        <v>211.29</v>
      </c>
      <c r="C51" s="3">
        <v>211</v>
      </c>
    </row>
    <row r="52" spans="1:3" x14ac:dyDescent="0.25">
      <c r="A52">
        <v>230.38</v>
      </c>
      <c r="B52">
        <v>211</v>
      </c>
      <c r="C52" s="3">
        <v>210.94</v>
      </c>
    </row>
    <row r="53" spans="1:3" x14ac:dyDescent="0.25">
      <c r="A53">
        <v>228.42</v>
      </c>
      <c r="B53">
        <v>210.94</v>
      </c>
      <c r="C53" s="3">
        <v>210.15</v>
      </c>
    </row>
    <row r="54" spans="1:3" x14ac:dyDescent="0.25">
      <c r="A54">
        <v>227.78</v>
      </c>
      <c r="B54">
        <v>210.15</v>
      </c>
      <c r="C54" s="3">
        <v>210.01</v>
      </c>
    </row>
    <row r="55" spans="1:3" x14ac:dyDescent="0.25">
      <c r="A55">
        <v>226.71</v>
      </c>
      <c r="B55">
        <v>210.01</v>
      </c>
      <c r="C55" s="3">
        <v>209.63</v>
      </c>
    </row>
    <row r="56" spans="1:3" x14ac:dyDescent="0.25">
      <c r="A56">
        <v>225.87</v>
      </c>
      <c r="B56">
        <v>209.63</v>
      </c>
      <c r="C56" s="3">
        <v>209.6</v>
      </c>
    </row>
    <row r="57" spans="1:3" x14ac:dyDescent="0.25">
      <c r="A57">
        <v>225.09</v>
      </c>
      <c r="B57">
        <v>209.6</v>
      </c>
      <c r="C57" s="3">
        <v>209.53</v>
      </c>
    </row>
    <row r="58" spans="1:3" x14ac:dyDescent="0.25">
      <c r="A58">
        <v>224.82</v>
      </c>
      <c r="B58">
        <v>209.53</v>
      </c>
      <c r="C58" s="3">
        <v>209.49</v>
      </c>
    </row>
    <row r="59" spans="1:3" x14ac:dyDescent="0.25">
      <c r="A59">
        <v>224.71</v>
      </c>
      <c r="B59">
        <v>209.49</v>
      </c>
      <c r="C59" s="3">
        <v>209.45</v>
      </c>
    </row>
    <row r="60" spans="1:3" x14ac:dyDescent="0.25">
      <c r="A60">
        <v>224.58</v>
      </c>
      <c r="B60">
        <v>209.45</v>
      </c>
      <c r="C60" s="3">
        <v>209.41</v>
      </c>
    </row>
    <row r="61" spans="1:3" x14ac:dyDescent="0.25">
      <c r="A61">
        <v>222.69</v>
      </c>
      <c r="B61">
        <v>209.41</v>
      </c>
      <c r="C61" s="3">
        <v>209.07</v>
      </c>
    </row>
    <row r="62" spans="1:3" x14ac:dyDescent="0.25">
      <c r="A62">
        <v>222.49</v>
      </c>
      <c r="B62">
        <v>209.07</v>
      </c>
      <c r="C62" s="3">
        <v>209.06</v>
      </c>
    </row>
    <row r="63" spans="1:3" x14ac:dyDescent="0.25">
      <c r="A63">
        <v>220.8</v>
      </c>
      <c r="B63">
        <v>209.06</v>
      </c>
      <c r="C63" s="3">
        <v>209.04</v>
      </c>
    </row>
    <row r="64" spans="1:3" x14ac:dyDescent="0.25">
      <c r="A64">
        <v>220.6</v>
      </c>
      <c r="B64">
        <v>209.04</v>
      </c>
      <c r="C64" s="3">
        <v>209.03</v>
      </c>
    </row>
    <row r="65" spans="1:3" x14ac:dyDescent="0.25">
      <c r="A65">
        <v>220.19</v>
      </c>
      <c r="B65">
        <v>209.03</v>
      </c>
      <c r="C65" s="3">
        <v>208.75</v>
      </c>
    </row>
    <row r="66" spans="1:3" x14ac:dyDescent="0.25">
      <c r="A66">
        <v>219.98</v>
      </c>
      <c r="B66">
        <v>208.75</v>
      </c>
      <c r="C66" s="3">
        <v>208.71</v>
      </c>
    </row>
    <row r="67" spans="1:3" x14ac:dyDescent="0.25">
      <c r="A67">
        <v>219.94</v>
      </c>
      <c r="B67">
        <v>208.71</v>
      </c>
      <c r="C67" s="3">
        <v>207.89</v>
      </c>
    </row>
    <row r="68" spans="1:3" x14ac:dyDescent="0.25">
      <c r="A68">
        <v>219.87</v>
      </c>
      <c r="B68">
        <v>207.89</v>
      </c>
      <c r="C68" s="3">
        <v>207.88</v>
      </c>
    </row>
    <row r="69" spans="1:3" x14ac:dyDescent="0.25">
      <c r="A69">
        <v>219.43</v>
      </c>
      <c r="B69">
        <v>207.88</v>
      </c>
      <c r="C69" s="3">
        <v>207.7</v>
      </c>
    </row>
    <row r="70" spans="1:3" x14ac:dyDescent="0.25">
      <c r="A70">
        <v>219.28</v>
      </c>
      <c r="B70">
        <v>207.7</v>
      </c>
      <c r="C70" s="3">
        <v>207.32</v>
      </c>
    </row>
    <row r="71" spans="1:3" x14ac:dyDescent="0.25">
      <c r="A71">
        <v>218.87</v>
      </c>
      <c r="B71">
        <v>207.32</v>
      </c>
      <c r="C71" s="3">
        <v>207.19</v>
      </c>
    </row>
    <row r="72" spans="1:3" x14ac:dyDescent="0.25">
      <c r="A72">
        <v>218.42</v>
      </c>
      <c r="B72">
        <v>207.19</v>
      </c>
      <c r="C72" s="3">
        <v>207.02</v>
      </c>
    </row>
    <row r="73" spans="1:3" x14ac:dyDescent="0.25">
      <c r="A73">
        <v>218.42</v>
      </c>
      <c r="B73">
        <v>207.02</v>
      </c>
      <c r="C73" s="3">
        <v>206.9</v>
      </c>
    </row>
    <row r="74" spans="1:3" x14ac:dyDescent="0.25">
      <c r="A74">
        <v>217.3</v>
      </c>
      <c r="B74">
        <v>206.9</v>
      </c>
      <c r="C74" s="3">
        <v>206.62</v>
      </c>
    </row>
    <row r="75" spans="1:3" x14ac:dyDescent="0.25">
      <c r="A75">
        <v>215.62</v>
      </c>
      <c r="B75">
        <v>206.62</v>
      </c>
      <c r="C75" s="3">
        <v>206.27</v>
      </c>
    </row>
    <row r="76" spans="1:3" x14ac:dyDescent="0.25">
      <c r="A76">
        <v>215.26</v>
      </c>
      <c r="B76">
        <v>206.27</v>
      </c>
      <c r="C76" s="3">
        <v>206.16</v>
      </c>
    </row>
    <row r="77" spans="1:3" x14ac:dyDescent="0.25">
      <c r="A77">
        <v>215.21</v>
      </c>
      <c r="B77">
        <v>206.16</v>
      </c>
      <c r="C77" s="3">
        <v>206.07</v>
      </c>
    </row>
    <row r="78" spans="1:3" x14ac:dyDescent="0.25">
      <c r="A78">
        <v>214.68</v>
      </c>
      <c r="B78">
        <v>206.07</v>
      </c>
      <c r="C78" s="3">
        <v>205.97</v>
      </c>
    </row>
    <row r="79" spans="1:3" x14ac:dyDescent="0.25">
      <c r="A79">
        <v>214.65</v>
      </c>
      <c r="B79">
        <v>205.97</v>
      </c>
      <c r="C79" s="3">
        <v>205.32</v>
      </c>
    </row>
    <row r="80" spans="1:3" x14ac:dyDescent="0.25">
      <c r="A80">
        <v>214.26</v>
      </c>
      <c r="B80">
        <v>205.32</v>
      </c>
      <c r="C80" s="3">
        <v>204.98</v>
      </c>
    </row>
    <row r="81" spans="1:3" x14ac:dyDescent="0.25">
      <c r="A81">
        <v>214.18</v>
      </c>
      <c r="B81">
        <v>204.98</v>
      </c>
      <c r="C81" s="3">
        <v>204.95</v>
      </c>
    </row>
    <row r="82" spans="1:3" x14ac:dyDescent="0.25">
      <c r="A82">
        <v>214.12</v>
      </c>
      <c r="B82">
        <v>204.95</v>
      </c>
      <c r="C82" s="3">
        <v>204.72</v>
      </c>
    </row>
    <row r="83" spans="1:3" x14ac:dyDescent="0.25">
      <c r="A83">
        <v>212.87</v>
      </c>
      <c r="B83">
        <v>204.72</v>
      </c>
      <c r="C83" s="3">
        <v>204.71</v>
      </c>
    </row>
    <row r="84" spans="1:3" x14ac:dyDescent="0.25">
      <c r="A84">
        <v>212.49</v>
      </c>
      <c r="B84">
        <v>204.71</v>
      </c>
      <c r="C84" s="3">
        <v>203.36</v>
      </c>
    </row>
    <row r="85" spans="1:3" x14ac:dyDescent="0.25">
      <c r="A85">
        <v>212.36</v>
      </c>
      <c r="B85">
        <v>203.36</v>
      </c>
      <c r="C85" s="3">
        <v>202.97</v>
      </c>
    </row>
    <row r="86" spans="1:3" x14ac:dyDescent="0.25">
      <c r="A86">
        <v>212.34</v>
      </c>
      <c r="B86">
        <v>202.97</v>
      </c>
      <c r="C86" s="3">
        <v>202.47</v>
      </c>
    </row>
    <row r="87" spans="1:3" x14ac:dyDescent="0.25">
      <c r="A87">
        <v>212.23</v>
      </c>
      <c r="B87">
        <v>202.47</v>
      </c>
      <c r="C87" s="3">
        <v>202.33</v>
      </c>
    </row>
    <row r="88" spans="1:3" x14ac:dyDescent="0.25">
      <c r="A88">
        <v>212.04</v>
      </c>
      <c r="B88">
        <v>202.33</v>
      </c>
      <c r="C88" s="3">
        <v>202.12</v>
      </c>
    </row>
    <row r="89" spans="1:3" x14ac:dyDescent="0.25">
      <c r="A89">
        <v>211.77</v>
      </c>
      <c r="B89">
        <v>202.12</v>
      </c>
      <c r="C89" s="3">
        <v>202.11</v>
      </c>
    </row>
    <row r="90" spans="1:3" x14ac:dyDescent="0.25">
      <c r="A90">
        <v>211.54</v>
      </c>
      <c r="B90">
        <v>202.11</v>
      </c>
      <c r="C90" s="3">
        <v>202.06</v>
      </c>
    </row>
    <row r="91" spans="1:3" x14ac:dyDescent="0.25">
      <c r="A91">
        <v>211.29</v>
      </c>
      <c r="B91">
        <v>202.06</v>
      </c>
      <c r="C91" s="3">
        <v>201.91</v>
      </c>
    </row>
    <row r="92" spans="1:3" x14ac:dyDescent="0.25">
      <c r="A92">
        <v>211</v>
      </c>
      <c r="B92">
        <v>201.91</v>
      </c>
      <c r="C92" s="3">
        <v>201.88</v>
      </c>
    </row>
    <row r="93" spans="1:3" x14ac:dyDescent="0.25">
      <c r="A93">
        <v>210.94</v>
      </c>
      <c r="B93">
        <v>201.88</v>
      </c>
      <c r="C93" s="3">
        <v>201.69</v>
      </c>
    </row>
    <row r="94" spans="1:3" x14ac:dyDescent="0.25">
      <c r="A94">
        <v>210.15</v>
      </c>
      <c r="B94">
        <v>201.69</v>
      </c>
      <c r="C94" s="3">
        <v>201.44</v>
      </c>
    </row>
    <row r="95" spans="1:3" x14ac:dyDescent="0.25">
      <c r="A95">
        <v>210.01</v>
      </c>
      <c r="B95">
        <v>201.44</v>
      </c>
      <c r="C95" s="3">
        <v>201</v>
      </c>
    </row>
    <row r="96" spans="1:3" x14ac:dyDescent="0.25">
      <c r="A96">
        <v>209.63</v>
      </c>
      <c r="B96">
        <v>201</v>
      </c>
      <c r="C96" s="3">
        <v>200.92</v>
      </c>
    </row>
    <row r="97" spans="1:3" x14ac:dyDescent="0.25">
      <c r="A97">
        <v>209.6</v>
      </c>
      <c r="B97">
        <v>200.92</v>
      </c>
      <c r="C97" s="3">
        <v>199.92</v>
      </c>
    </row>
    <row r="98" spans="1:3" x14ac:dyDescent="0.25">
      <c r="A98">
        <v>209.53</v>
      </c>
      <c r="B98">
        <v>199.92</v>
      </c>
      <c r="C98" s="3">
        <v>199.51</v>
      </c>
    </row>
    <row r="99" spans="1:3" x14ac:dyDescent="0.25">
      <c r="A99">
        <v>209.49</v>
      </c>
      <c r="B99">
        <v>199.51</v>
      </c>
      <c r="C99" s="3">
        <v>199.35</v>
      </c>
    </row>
    <row r="100" spans="1:3" x14ac:dyDescent="0.25">
      <c r="A100">
        <v>209.45</v>
      </c>
      <c r="B100">
        <v>199.35</v>
      </c>
      <c r="C100" s="3">
        <v>199.23</v>
      </c>
    </row>
    <row r="101" spans="1:3" x14ac:dyDescent="0.25">
      <c r="A101">
        <v>209.41</v>
      </c>
      <c r="B101">
        <v>199.23</v>
      </c>
      <c r="C101" s="3">
        <v>199.17</v>
      </c>
    </row>
    <row r="102" spans="1:3" x14ac:dyDescent="0.25">
      <c r="A102">
        <v>209.07</v>
      </c>
      <c r="B102">
        <v>199.17</v>
      </c>
      <c r="C102" s="3">
        <v>199.03</v>
      </c>
    </row>
    <row r="103" spans="1:3" x14ac:dyDescent="0.25">
      <c r="A103">
        <v>209.06</v>
      </c>
      <c r="B103">
        <v>199.03</v>
      </c>
      <c r="C103" s="3">
        <v>198.89</v>
      </c>
    </row>
    <row r="104" spans="1:3" x14ac:dyDescent="0.25">
      <c r="A104">
        <v>209.04</v>
      </c>
      <c r="B104">
        <v>198.89</v>
      </c>
      <c r="C104" s="3">
        <v>198.88</v>
      </c>
    </row>
    <row r="105" spans="1:3" x14ac:dyDescent="0.25">
      <c r="A105">
        <v>209.03</v>
      </c>
      <c r="B105">
        <v>198.88</v>
      </c>
      <c r="C105" s="3">
        <v>198.84</v>
      </c>
    </row>
    <row r="106" spans="1:3" x14ac:dyDescent="0.25">
      <c r="A106">
        <v>208.75</v>
      </c>
      <c r="B106">
        <v>198.84</v>
      </c>
      <c r="C106" s="3">
        <v>198.66</v>
      </c>
    </row>
    <row r="107" spans="1:3" x14ac:dyDescent="0.25">
      <c r="A107">
        <v>208.71</v>
      </c>
      <c r="B107">
        <v>198.66</v>
      </c>
      <c r="C107" s="3">
        <v>198.38</v>
      </c>
    </row>
    <row r="108" spans="1:3" x14ac:dyDescent="0.25">
      <c r="A108">
        <v>207.89</v>
      </c>
      <c r="B108">
        <v>198.38</v>
      </c>
      <c r="C108" s="3">
        <v>197.98</v>
      </c>
    </row>
    <row r="109" spans="1:3" x14ac:dyDescent="0.25">
      <c r="A109">
        <v>207.88</v>
      </c>
      <c r="B109">
        <v>197.98</v>
      </c>
      <c r="C109" s="3">
        <v>197.97</v>
      </c>
    </row>
    <row r="110" spans="1:3" x14ac:dyDescent="0.25">
      <c r="A110">
        <v>207.7</v>
      </c>
      <c r="B110">
        <v>197.97</v>
      </c>
      <c r="C110" s="3">
        <v>197.85</v>
      </c>
    </row>
    <row r="111" spans="1:3" x14ac:dyDescent="0.25">
      <c r="A111">
        <v>207.32</v>
      </c>
      <c r="B111">
        <v>197.85</v>
      </c>
      <c r="C111" s="3">
        <v>197.66</v>
      </c>
    </row>
    <row r="112" spans="1:3" x14ac:dyDescent="0.25">
      <c r="A112">
        <v>207.19</v>
      </c>
      <c r="B112">
        <v>197.66</v>
      </c>
      <c r="C112" s="3">
        <v>197.6</v>
      </c>
    </row>
    <row r="113" spans="1:3" x14ac:dyDescent="0.25">
      <c r="A113">
        <v>207.02</v>
      </c>
      <c r="B113">
        <v>197.6</v>
      </c>
      <c r="C113" s="3">
        <v>197.44</v>
      </c>
    </row>
    <row r="114" spans="1:3" x14ac:dyDescent="0.25">
      <c r="A114">
        <v>206.9</v>
      </c>
      <c r="B114">
        <v>197.44</v>
      </c>
      <c r="C114" s="3">
        <v>196.69</v>
      </c>
    </row>
    <row r="115" spans="1:3" x14ac:dyDescent="0.25">
      <c r="A115">
        <v>206.62</v>
      </c>
      <c r="B115">
        <v>196.69</v>
      </c>
      <c r="C115" s="3">
        <v>196.52</v>
      </c>
    </row>
    <row r="116" spans="1:3" x14ac:dyDescent="0.25">
      <c r="A116">
        <v>206.27</v>
      </c>
      <c r="B116">
        <v>196.52</v>
      </c>
      <c r="C116" s="3">
        <v>196.21</v>
      </c>
    </row>
    <row r="117" spans="1:3" x14ac:dyDescent="0.25">
      <c r="A117">
        <v>206.16</v>
      </c>
      <c r="B117">
        <v>196.21</v>
      </c>
      <c r="C117" s="3">
        <v>196.15</v>
      </c>
    </row>
    <row r="118" spans="1:3" x14ac:dyDescent="0.25">
      <c r="A118">
        <v>206.07</v>
      </c>
      <c r="B118">
        <v>196.15</v>
      </c>
      <c r="C118" s="3">
        <v>196.13</v>
      </c>
    </row>
    <row r="119" spans="1:3" x14ac:dyDescent="0.25">
      <c r="A119">
        <v>205.97</v>
      </c>
      <c r="B119">
        <v>196.13</v>
      </c>
      <c r="C119" s="3">
        <v>195.63</v>
      </c>
    </row>
    <row r="120" spans="1:3" x14ac:dyDescent="0.25">
      <c r="A120">
        <v>205.32</v>
      </c>
      <c r="B120">
        <v>195.63</v>
      </c>
      <c r="C120" s="3">
        <v>195.5</v>
      </c>
    </row>
    <row r="121" spans="1:3" x14ac:dyDescent="0.25">
      <c r="A121">
        <v>204.98</v>
      </c>
      <c r="B121">
        <v>195.5</v>
      </c>
      <c r="C121" s="3">
        <v>195.43</v>
      </c>
    </row>
    <row r="122" spans="1:3" x14ac:dyDescent="0.25">
      <c r="A122">
        <v>204.95</v>
      </c>
      <c r="B122">
        <v>195.43</v>
      </c>
      <c r="C122" s="3">
        <v>195.39</v>
      </c>
    </row>
    <row r="123" spans="1:3" x14ac:dyDescent="0.25">
      <c r="A123">
        <v>204.72</v>
      </c>
      <c r="B123">
        <v>195.39</v>
      </c>
      <c r="C123" s="3">
        <v>195.32</v>
      </c>
    </row>
    <row r="124" spans="1:3" x14ac:dyDescent="0.25">
      <c r="A124">
        <v>204.71</v>
      </c>
      <c r="B124">
        <v>195.32</v>
      </c>
      <c r="C124" s="3">
        <v>194.61</v>
      </c>
    </row>
    <row r="125" spans="1:3" x14ac:dyDescent="0.25">
      <c r="A125">
        <v>203.36</v>
      </c>
      <c r="B125">
        <v>194.61</v>
      </c>
      <c r="C125" s="3">
        <v>194.12</v>
      </c>
    </row>
    <row r="126" spans="1:3" x14ac:dyDescent="0.25">
      <c r="A126">
        <v>202.97</v>
      </c>
      <c r="B126">
        <v>194.12</v>
      </c>
      <c r="C126" s="3">
        <v>194.07</v>
      </c>
    </row>
    <row r="127" spans="1:3" x14ac:dyDescent="0.25">
      <c r="A127">
        <v>202.47</v>
      </c>
      <c r="B127">
        <v>194.07</v>
      </c>
      <c r="C127" s="3">
        <v>193.73</v>
      </c>
    </row>
    <row r="128" spans="1:3" x14ac:dyDescent="0.25">
      <c r="A128">
        <v>202.33</v>
      </c>
      <c r="B128">
        <v>193.73</v>
      </c>
      <c r="C128" s="3">
        <v>193.51</v>
      </c>
    </row>
    <row r="129" spans="1:3" x14ac:dyDescent="0.25">
      <c r="A129">
        <v>202.12</v>
      </c>
      <c r="B129">
        <v>193.51</v>
      </c>
      <c r="C129" s="3">
        <v>193.25</v>
      </c>
    </row>
    <row r="130" spans="1:3" x14ac:dyDescent="0.25">
      <c r="A130">
        <v>202.11</v>
      </c>
      <c r="B130">
        <v>193.25</v>
      </c>
      <c r="C130" s="3">
        <v>192.89</v>
      </c>
    </row>
    <row r="131" spans="1:3" x14ac:dyDescent="0.25">
      <c r="A131">
        <v>202.06</v>
      </c>
      <c r="B131">
        <v>192.89</v>
      </c>
      <c r="C131" s="3">
        <v>192.73</v>
      </c>
    </row>
    <row r="132" spans="1:3" x14ac:dyDescent="0.25">
      <c r="A132">
        <v>201.91</v>
      </c>
      <c r="B132">
        <v>192.73</v>
      </c>
      <c r="C132" s="3">
        <v>192.34</v>
      </c>
    </row>
    <row r="133" spans="1:3" x14ac:dyDescent="0.25">
      <c r="A133">
        <v>201.88</v>
      </c>
      <c r="B133">
        <v>192.34</v>
      </c>
      <c r="C133" s="3">
        <v>192.17</v>
      </c>
    </row>
    <row r="134" spans="1:3" x14ac:dyDescent="0.25">
      <c r="A134">
        <v>201.69</v>
      </c>
      <c r="B134">
        <v>192.17</v>
      </c>
      <c r="C134" s="3">
        <v>192.16</v>
      </c>
    </row>
    <row r="135" spans="1:3" x14ac:dyDescent="0.25">
      <c r="A135">
        <v>201.44</v>
      </c>
      <c r="B135">
        <v>192.16</v>
      </c>
      <c r="C135" s="3">
        <v>192.11</v>
      </c>
    </row>
    <row r="136" spans="1:3" x14ac:dyDescent="0.25">
      <c r="A136">
        <v>201</v>
      </c>
      <c r="B136">
        <v>192.11</v>
      </c>
      <c r="C136" s="3">
        <v>191.93</v>
      </c>
    </row>
    <row r="137" spans="1:3" x14ac:dyDescent="0.25">
      <c r="A137">
        <v>200.92</v>
      </c>
      <c r="B137">
        <v>191.93</v>
      </c>
      <c r="C137" s="3">
        <v>191.81</v>
      </c>
    </row>
    <row r="138" spans="1:3" x14ac:dyDescent="0.25">
      <c r="A138">
        <v>199.92</v>
      </c>
      <c r="B138">
        <v>191.81</v>
      </c>
      <c r="C138" s="3">
        <v>191.71</v>
      </c>
    </row>
    <row r="139" spans="1:3" x14ac:dyDescent="0.25">
      <c r="A139">
        <v>199.51</v>
      </c>
      <c r="B139">
        <v>191.71</v>
      </c>
      <c r="C139" s="3">
        <v>191.66</v>
      </c>
    </row>
    <row r="140" spans="1:3" x14ac:dyDescent="0.25">
      <c r="A140">
        <v>199.35</v>
      </c>
      <c r="B140">
        <v>191.66</v>
      </c>
      <c r="C140" s="3">
        <v>191.48</v>
      </c>
    </row>
    <row r="141" spans="1:3" x14ac:dyDescent="0.25">
      <c r="A141">
        <v>199.23</v>
      </c>
      <c r="B141">
        <v>191.48</v>
      </c>
      <c r="C141" s="3">
        <v>191.09</v>
      </c>
    </row>
    <row r="142" spans="1:3" x14ac:dyDescent="0.25">
      <c r="A142">
        <v>199.17</v>
      </c>
      <c r="B142">
        <v>191.09</v>
      </c>
      <c r="C142" s="3">
        <v>190.84</v>
      </c>
    </row>
    <row r="143" spans="1:3" x14ac:dyDescent="0.25">
      <c r="A143">
        <v>199.03</v>
      </c>
      <c r="B143">
        <v>190.84</v>
      </c>
      <c r="C143" s="3">
        <v>190.57</v>
      </c>
    </row>
    <row r="144" spans="1:3" x14ac:dyDescent="0.25">
      <c r="A144">
        <v>198.89</v>
      </c>
      <c r="B144">
        <v>190.57</v>
      </c>
      <c r="C144" s="3">
        <v>190.56</v>
      </c>
    </row>
    <row r="145" spans="1:3" x14ac:dyDescent="0.25">
      <c r="A145">
        <v>198.88</v>
      </c>
      <c r="B145">
        <v>190.56</v>
      </c>
      <c r="C145" s="3">
        <v>190.25</v>
      </c>
    </row>
    <row r="146" spans="1:3" x14ac:dyDescent="0.25">
      <c r="A146">
        <v>198.84</v>
      </c>
      <c r="B146">
        <v>190.25</v>
      </c>
      <c r="C146" s="3">
        <v>189.85</v>
      </c>
    </row>
    <row r="147" spans="1:3" x14ac:dyDescent="0.25">
      <c r="A147">
        <v>198.66</v>
      </c>
      <c r="B147">
        <v>189.85</v>
      </c>
      <c r="C147" s="3">
        <v>189.53</v>
      </c>
    </row>
    <row r="148" spans="1:3" x14ac:dyDescent="0.25">
      <c r="A148">
        <v>198.38</v>
      </c>
      <c r="B148">
        <v>189.53</v>
      </c>
      <c r="C148" s="3">
        <v>189.31</v>
      </c>
    </row>
    <row r="149" spans="1:3" x14ac:dyDescent="0.25">
      <c r="A149">
        <v>197.98</v>
      </c>
      <c r="B149">
        <v>189.31</v>
      </c>
      <c r="C149" s="3">
        <v>189.25</v>
      </c>
    </row>
    <row r="150" spans="1:3" x14ac:dyDescent="0.25">
      <c r="A150">
        <v>197.97</v>
      </c>
      <c r="B150">
        <v>189.25</v>
      </c>
      <c r="C150" s="3">
        <v>189.15</v>
      </c>
    </row>
    <row r="151" spans="1:3" x14ac:dyDescent="0.25">
      <c r="A151">
        <v>197.85</v>
      </c>
      <c r="B151">
        <v>189.15</v>
      </c>
      <c r="C151" s="3">
        <v>188.94</v>
      </c>
    </row>
    <row r="152" spans="1:3" x14ac:dyDescent="0.25">
      <c r="A152">
        <v>197.66</v>
      </c>
      <c r="B152">
        <v>188.94</v>
      </c>
      <c r="C152" s="3">
        <v>188.87</v>
      </c>
    </row>
    <row r="153" spans="1:3" x14ac:dyDescent="0.25">
      <c r="A153">
        <v>197.6</v>
      </c>
      <c r="B153">
        <v>188.87</v>
      </c>
      <c r="C153" s="3">
        <v>188.43</v>
      </c>
    </row>
    <row r="154" spans="1:3" x14ac:dyDescent="0.25">
      <c r="A154">
        <v>197.44</v>
      </c>
      <c r="B154">
        <v>188.43</v>
      </c>
      <c r="C154" s="3">
        <v>188.4</v>
      </c>
    </row>
    <row r="155" spans="1:3" x14ac:dyDescent="0.25">
      <c r="A155">
        <v>196.69</v>
      </c>
      <c r="B155">
        <v>188.4</v>
      </c>
      <c r="C155" s="3">
        <v>188.37</v>
      </c>
    </row>
    <row r="156" spans="1:3" x14ac:dyDescent="0.25">
      <c r="A156">
        <v>196.52</v>
      </c>
      <c r="B156">
        <v>188.37</v>
      </c>
      <c r="C156" s="3">
        <v>187.77</v>
      </c>
    </row>
    <row r="157" spans="1:3" x14ac:dyDescent="0.25">
      <c r="A157">
        <v>196.21</v>
      </c>
      <c r="B157">
        <v>187.77</v>
      </c>
      <c r="C157" s="3">
        <v>187.63</v>
      </c>
    </row>
    <row r="158" spans="1:3" x14ac:dyDescent="0.25">
      <c r="A158">
        <v>196.15</v>
      </c>
      <c r="B158">
        <v>187.63</v>
      </c>
      <c r="C158" s="3">
        <v>187.25</v>
      </c>
    </row>
    <row r="159" spans="1:3" x14ac:dyDescent="0.25">
      <c r="A159">
        <v>196.13</v>
      </c>
      <c r="B159">
        <v>187.25</v>
      </c>
      <c r="C159" s="3">
        <v>187.08</v>
      </c>
    </row>
    <row r="160" spans="1:3" x14ac:dyDescent="0.25">
      <c r="A160">
        <v>195.63</v>
      </c>
      <c r="B160">
        <v>187.08</v>
      </c>
      <c r="C160" s="3">
        <v>187.07</v>
      </c>
    </row>
    <row r="161" spans="1:3" x14ac:dyDescent="0.25">
      <c r="A161">
        <v>195.5</v>
      </c>
      <c r="B161">
        <v>187.07</v>
      </c>
      <c r="C161" s="3">
        <v>186.99</v>
      </c>
    </row>
    <row r="162" spans="1:3" x14ac:dyDescent="0.25">
      <c r="A162">
        <v>195.43</v>
      </c>
      <c r="B162">
        <v>186.99</v>
      </c>
      <c r="C162" s="3">
        <v>186.97</v>
      </c>
    </row>
    <row r="163" spans="1:3" x14ac:dyDescent="0.25">
      <c r="A163">
        <v>195.39</v>
      </c>
      <c r="B163">
        <v>186.97</v>
      </c>
      <c r="C163" s="3">
        <v>186.84</v>
      </c>
    </row>
    <row r="164" spans="1:3" x14ac:dyDescent="0.25">
      <c r="A164">
        <v>195.32</v>
      </c>
      <c r="B164">
        <v>186.84</v>
      </c>
      <c r="C164" s="3">
        <v>186.53</v>
      </c>
    </row>
    <row r="165" spans="1:3" x14ac:dyDescent="0.25">
      <c r="A165">
        <v>194.61</v>
      </c>
      <c r="B165">
        <v>186.53</v>
      </c>
      <c r="C165" s="3">
        <v>186.33</v>
      </c>
    </row>
    <row r="166" spans="1:3" x14ac:dyDescent="0.25">
      <c r="A166">
        <v>194.12</v>
      </c>
      <c r="B166">
        <v>186.33</v>
      </c>
      <c r="C166" s="3">
        <v>185.86</v>
      </c>
    </row>
    <row r="167" spans="1:3" x14ac:dyDescent="0.25">
      <c r="A167">
        <v>194.07</v>
      </c>
      <c r="B167">
        <v>185.86</v>
      </c>
      <c r="C167" s="3">
        <v>185.82</v>
      </c>
    </row>
    <row r="168" spans="1:3" x14ac:dyDescent="0.25">
      <c r="A168">
        <v>193.73</v>
      </c>
      <c r="B168">
        <v>185.82</v>
      </c>
      <c r="C168" s="3">
        <v>185.73</v>
      </c>
    </row>
    <row r="169" spans="1:3" x14ac:dyDescent="0.25">
      <c r="A169">
        <v>193.51</v>
      </c>
      <c r="B169">
        <v>185.73</v>
      </c>
      <c r="C169" s="3">
        <v>185.69</v>
      </c>
    </row>
    <row r="170" spans="1:3" x14ac:dyDescent="0.25">
      <c r="A170">
        <v>193.25</v>
      </c>
      <c r="B170">
        <v>185.69</v>
      </c>
      <c r="C170" s="3">
        <v>185.5</v>
      </c>
    </row>
    <row r="171" spans="1:3" x14ac:dyDescent="0.25">
      <c r="A171">
        <v>192.89</v>
      </c>
      <c r="B171">
        <v>185.5</v>
      </c>
      <c r="C171" s="3">
        <v>185.05</v>
      </c>
    </row>
    <row r="172" spans="1:3" x14ac:dyDescent="0.25">
      <c r="A172">
        <v>192.73</v>
      </c>
      <c r="B172">
        <v>185.05</v>
      </c>
      <c r="C172" s="3">
        <v>185.01</v>
      </c>
    </row>
    <row r="173" spans="1:3" x14ac:dyDescent="0.25">
      <c r="A173">
        <v>192.34</v>
      </c>
      <c r="B173">
        <v>185.01</v>
      </c>
      <c r="C173" s="3">
        <v>184.74</v>
      </c>
    </row>
    <row r="174" spans="1:3" x14ac:dyDescent="0.25">
      <c r="A174">
        <v>192.17</v>
      </c>
      <c r="B174">
        <v>184.74</v>
      </c>
      <c r="C174" s="3">
        <v>184.46</v>
      </c>
    </row>
    <row r="175" spans="1:3" x14ac:dyDescent="0.25">
      <c r="A175">
        <v>192.16</v>
      </c>
      <c r="B175">
        <v>184.46</v>
      </c>
      <c r="C175" s="3">
        <v>183.93</v>
      </c>
    </row>
    <row r="176" spans="1:3" x14ac:dyDescent="0.25">
      <c r="A176">
        <v>192.11</v>
      </c>
      <c r="B176">
        <v>183.93</v>
      </c>
      <c r="C176" s="3">
        <v>183.91</v>
      </c>
    </row>
    <row r="177" spans="1:3" x14ac:dyDescent="0.25">
      <c r="A177">
        <v>191.93</v>
      </c>
      <c r="B177">
        <v>183.91</v>
      </c>
      <c r="C177" s="3">
        <v>183.85</v>
      </c>
    </row>
    <row r="178" spans="1:3" x14ac:dyDescent="0.25">
      <c r="A178">
        <v>191.81</v>
      </c>
      <c r="B178">
        <v>183.85</v>
      </c>
      <c r="C178" s="3">
        <v>183.44</v>
      </c>
    </row>
    <row r="179" spans="1:3" x14ac:dyDescent="0.25">
      <c r="A179">
        <v>191.71</v>
      </c>
      <c r="B179">
        <v>183.44</v>
      </c>
      <c r="C179" s="3">
        <v>183.21</v>
      </c>
    </row>
    <row r="180" spans="1:3" x14ac:dyDescent="0.25">
      <c r="A180">
        <v>191.66</v>
      </c>
      <c r="B180">
        <v>183.21</v>
      </c>
      <c r="C180" s="3">
        <v>182.93</v>
      </c>
    </row>
    <row r="181" spans="1:3" x14ac:dyDescent="0.25">
      <c r="A181">
        <v>191.48</v>
      </c>
      <c r="B181">
        <v>182.93</v>
      </c>
      <c r="C181" s="3">
        <v>182.67</v>
      </c>
    </row>
    <row r="182" spans="1:3" x14ac:dyDescent="0.25">
      <c r="A182">
        <v>191.09</v>
      </c>
      <c r="B182">
        <v>182.67</v>
      </c>
      <c r="C182" s="3">
        <v>182.56</v>
      </c>
    </row>
    <row r="183" spans="1:3" x14ac:dyDescent="0.25">
      <c r="A183">
        <v>190.84</v>
      </c>
      <c r="B183">
        <v>182.56</v>
      </c>
      <c r="C183" s="3">
        <v>182.4</v>
      </c>
    </row>
    <row r="184" spans="1:3" x14ac:dyDescent="0.25">
      <c r="A184">
        <v>190.57</v>
      </c>
      <c r="B184">
        <v>182.4</v>
      </c>
      <c r="C184" s="3">
        <v>182.39</v>
      </c>
    </row>
    <row r="185" spans="1:3" x14ac:dyDescent="0.25">
      <c r="A185">
        <v>190.56</v>
      </c>
      <c r="B185">
        <v>182.39</v>
      </c>
      <c r="C185" s="3">
        <v>182.28</v>
      </c>
    </row>
    <row r="186" spans="1:3" x14ac:dyDescent="0.25">
      <c r="A186">
        <v>190.25</v>
      </c>
      <c r="B186">
        <v>182.28</v>
      </c>
      <c r="C186" s="3">
        <v>182.16</v>
      </c>
    </row>
    <row r="187" spans="1:3" x14ac:dyDescent="0.25">
      <c r="A187">
        <v>189.85</v>
      </c>
      <c r="B187">
        <v>182.16</v>
      </c>
      <c r="C187" s="3">
        <v>182.14</v>
      </c>
    </row>
    <row r="188" spans="1:3" x14ac:dyDescent="0.25">
      <c r="A188">
        <v>189.53</v>
      </c>
      <c r="B188">
        <v>182.14</v>
      </c>
      <c r="C188" s="3">
        <v>181.83</v>
      </c>
    </row>
    <row r="189" spans="1:3" x14ac:dyDescent="0.25">
      <c r="A189">
        <v>189.31</v>
      </c>
      <c r="B189">
        <v>181.83</v>
      </c>
      <c r="C189" s="3">
        <v>181.44</v>
      </c>
    </row>
    <row r="190" spans="1:3" x14ac:dyDescent="0.25">
      <c r="A190">
        <v>189.25</v>
      </c>
      <c r="B190">
        <v>181.44</v>
      </c>
      <c r="C190" s="3">
        <v>181.19</v>
      </c>
    </row>
    <row r="191" spans="1:3" x14ac:dyDescent="0.25">
      <c r="A191">
        <v>189.15</v>
      </c>
      <c r="B191">
        <v>181.19</v>
      </c>
      <c r="C191" s="3">
        <v>181.17</v>
      </c>
    </row>
    <row r="192" spans="1:3" x14ac:dyDescent="0.25">
      <c r="A192">
        <v>188.94</v>
      </c>
      <c r="B192">
        <v>181.17</v>
      </c>
      <c r="C192" s="3">
        <v>181.01</v>
      </c>
    </row>
    <row r="193" spans="1:3" x14ac:dyDescent="0.25">
      <c r="A193">
        <v>188.87</v>
      </c>
      <c r="B193">
        <v>181.01</v>
      </c>
      <c r="C193" s="3">
        <v>180.99</v>
      </c>
    </row>
    <row r="194" spans="1:3" x14ac:dyDescent="0.25">
      <c r="A194">
        <v>188.43</v>
      </c>
      <c r="B194">
        <v>180.99</v>
      </c>
      <c r="C194" s="3">
        <v>180.78</v>
      </c>
    </row>
    <row r="195" spans="1:3" x14ac:dyDescent="0.25">
      <c r="A195">
        <v>188.4</v>
      </c>
      <c r="B195">
        <v>180.78</v>
      </c>
      <c r="C195" s="3">
        <v>180.13</v>
      </c>
    </row>
    <row r="196" spans="1:3" x14ac:dyDescent="0.25">
      <c r="A196">
        <v>188.37</v>
      </c>
      <c r="B196">
        <v>180.13</v>
      </c>
      <c r="C196" s="3">
        <v>179.59</v>
      </c>
    </row>
    <row r="197" spans="1:3" x14ac:dyDescent="0.25">
      <c r="A197">
        <v>187.77</v>
      </c>
      <c r="B197">
        <v>179.59</v>
      </c>
      <c r="C197" s="3">
        <v>179.46</v>
      </c>
    </row>
    <row r="198" spans="1:3" x14ac:dyDescent="0.25">
      <c r="A198">
        <v>187.63</v>
      </c>
      <c r="B198">
        <v>179.46</v>
      </c>
      <c r="C198" s="3">
        <v>178.94</v>
      </c>
    </row>
    <row r="199" spans="1:3" x14ac:dyDescent="0.25">
      <c r="A199">
        <v>187.25</v>
      </c>
      <c r="B199">
        <v>178.94</v>
      </c>
      <c r="C199" s="3">
        <v>178.87</v>
      </c>
    </row>
    <row r="200" spans="1:3" x14ac:dyDescent="0.25">
      <c r="A200">
        <v>187.08</v>
      </c>
      <c r="B200">
        <v>178.87</v>
      </c>
      <c r="C200" s="3">
        <v>178.77</v>
      </c>
    </row>
    <row r="201" spans="1:3" x14ac:dyDescent="0.25">
      <c r="A201">
        <v>187.07</v>
      </c>
      <c r="B201">
        <v>178.77</v>
      </c>
      <c r="C201" s="3">
        <v>178.33</v>
      </c>
    </row>
    <row r="202" spans="1:3" x14ac:dyDescent="0.25">
      <c r="A202">
        <v>186.99</v>
      </c>
      <c r="B202">
        <v>178.33</v>
      </c>
      <c r="C202" s="3">
        <v>177.9</v>
      </c>
    </row>
    <row r="203" spans="1:3" x14ac:dyDescent="0.25">
      <c r="A203">
        <v>186.97</v>
      </c>
      <c r="B203">
        <v>177.9</v>
      </c>
      <c r="C203" s="3">
        <v>177.44</v>
      </c>
    </row>
    <row r="204" spans="1:3" x14ac:dyDescent="0.25">
      <c r="A204">
        <v>186.84</v>
      </c>
      <c r="B204">
        <v>177.44</v>
      </c>
      <c r="C204" s="3">
        <v>176.25</v>
      </c>
    </row>
    <row r="205" spans="1:3" x14ac:dyDescent="0.25">
      <c r="A205">
        <v>186.53</v>
      </c>
      <c r="B205">
        <v>176.25</v>
      </c>
      <c r="C205" s="3">
        <v>175.49</v>
      </c>
    </row>
    <row r="206" spans="1:3" x14ac:dyDescent="0.25">
      <c r="A206">
        <v>186.33</v>
      </c>
      <c r="B206">
        <v>175.49</v>
      </c>
      <c r="C206" s="3">
        <v>175.44</v>
      </c>
    </row>
    <row r="207" spans="1:3" x14ac:dyDescent="0.25">
      <c r="A207">
        <v>185.86</v>
      </c>
      <c r="B207">
        <v>175.44</v>
      </c>
      <c r="C207" s="3">
        <v>175.1</v>
      </c>
    </row>
    <row r="208" spans="1:3" x14ac:dyDescent="0.25">
      <c r="A208">
        <v>185.82</v>
      </c>
      <c r="B208">
        <v>175.1</v>
      </c>
      <c r="C208" s="3">
        <v>174.4</v>
      </c>
    </row>
    <row r="209" spans="1:3" x14ac:dyDescent="0.25">
      <c r="A209">
        <v>185.73</v>
      </c>
      <c r="B209">
        <v>174.4</v>
      </c>
      <c r="C209" s="3">
        <v>174.04</v>
      </c>
    </row>
    <row r="210" spans="1:3" x14ac:dyDescent="0.25">
      <c r="A210">
        <v>185.69</v>
      </c>
      <c r="B210">
        <v>174.04</v>
      </c>
      <c r="C210" s="3">
        <v>173.88</v>
      </c>
    </row>
    <row r="211" spans="1:3" x14ac:dyDescent="0.25">
      <c r="A211">
        <v>185.5</v>
      </c>
      <c r="B211">
        <v>173.88</v>
      </c>
      <c r="C211" s="3">
        <v>173.47</v>
      </c>
    </row>
    <row r="212" spans="1:3" x14ac:dyDescent="0.25">
      <c r="A212">
        <v>185.05</v>
      </c>
      <c r="B212">
        <v>173.47</v>
      </c>
      <c r="C212" s="3">
        <v>173.28</v>
      </c>
    </row>
    <row r="213" spans="1:3" x14ac:dyDescent="0.25">
      <c r="A213">
        <v>185.01</v>
      </c>
      <c r="B213">
        <v>173.28</v>
      </c>
      <c r="C213" s="3">
        <v>173.23</v>
      </c>
    </row>
    <row r="214" spans="1:3" x14ac:dyDescent="0.25">
      <c r="A214">
        <v>184.74</v>
      </c>
      <c r="B214">
        <v>173.23</v>
      </c>
      <c r="C214" s="3">
        <v>172.28</v>
      </c>
    </row>
    <row r="215" spans="1:3" x14ac:dyDescent="0.25">
      <c r="A215">
        <v>184.46</v>
      </c>
      <c r="B215">
        <v>172.28</v>
      </c>
      <c r="C215" s="3">
        <v>172.03</v>
      </c>
    </row>
    <row r="216" spans="1:3" x14ac:dyDescent="0.25">
      <c r="A216">
        <v>183.93</v>
      </c>
      <c r="B216">
        <v>172.03</v>
      </c>
      <c r="C216" s="3">
        <v>171.95</v>
      </c>
    </row>
    <row r="217" spans="1:3" x14ac:dyDescent="0.25">
      <c r="A217">
        <v>183.91</v>
      </c>
      <c r="B217">
        <v>171.95</v>
      </c>
      <c r="C217" s="3">
        <v>171.02</v>
      </c>
    </row>
    <row r="218" spans="1:3" x14ac:dyDescent="0.25">
      <c r="A218">
        <v>183.85</v>
      </c>
      <c r="B218">
        <v>171.02</v>
      </c>
      <c r="C218" s="3">
        <v>170.94</v>
      </c>
    </row>
    <row r="219" spans="1:3" x14ac:dyDescent="0.25">
      <c r="A219">
        <v>183.44</v>
      </c>
      <c r="B219">
        <v>170.94</v>
      </c>
      <c r="C219" s="3">
        <v>170.06</v>
      </c>
    </row>
    <row r="220" spans="1:3" x14ac:dyDescent="0.25">
      <c r="A220">
        <v>183.21</v>
      </c>
      <c r="B220">
        <v>170.06</v>
      </c>
      <c r="C220" s="3">
        <v>170.04</v>
      </c>
    </row>
    <row r="221" spans="1:3" x14ac:dyDescent="0.25">
      <c r="A221">
        <v>182.93</v>
      </c>
      <c r="B221">
        <v>170.04</v>
      </c>
      <c r="C221" s="3">
        <v>169.9</v>
      </c>
    </row>
    <row r="222" spans="1:3" x14ac:dyDescent="0.25">
      <c r="A222">
        <v>182.67</v>
      </c>
      <c r="B222">
        <v>169.9</v>
      </c>
      <c r="C222" s="3">
        <v>169.86</v>
      </c>
    </row>
    <row r="223" spans="1:3" x14ac:dyDescent="0.25">
      <c r="A223">
        <v>182.56</v>
      </c>
      <c r="B223">
        <v>169.86</v>
      </c>
      <c r="C223" s="3">
        <v>169.46</v>
      </c>
    </row>
    <row r="224" spans="1:3" x14ac:dyDescent="0.25">
      <c r="A224">
        <v>182.4</v>
      </c>
      <c r="B224">
        <v>169.46</v>
      </c>
      <c r="C224" s="3">
        <v>168.91</v>
      </c>
    </row>
    <row r="225" spans="1:3" x14ac:dyDescent="0.25">
      <c r="A225">
        <v>182.39</v>
      </c>
      <c r="B225">
        <v>168.91</v>
      </c>
      <c r="C225" s="3">
        <v>168.8</v>
      </c>
    </row>
    <row r="226" spans="1:3" x14ac:dyDescent="0.25">
      <c r="A226">
        <v>182.28</v>
      </c>
      <c r="B226">
        <v>168.8</v>
      </c>
      <c r="C226" s="3">
        <v>168.38</v>
      </c>
    </row>
    <row r="227" spans="1:3" x14ac:dyDescent="0.25">
      <c r="A227">
        <v>182.16</v>
      </c>
      <c r="B227">
        <v>168.38</v>
      </c>
      <c r="C227" s="3">
        <v>168.27</v>
      </c>
    </row>
    <row r="228" spans="1:3" x14ac:dyDescent="0.25">
      <c r="A228">
        <v>182.14</v>
      </c>
      <c r="B228">
        <v>168.27</v>
      </c>
      <c r="C228" s="3">
        <v>167.01</v>
      </c>
    </row>
    <row r="229" spans="1:3" x14ac:dyDescent="0.25">
      <c r="A229">
        <v>181.83</v>
      </c>
      <c r="B229">
        <v>167.01</v>
      </c>
      <c r="C229" s="3">
        <v>166.48</v>
      </c>
    </row>
    <row r="230" spans="1:3" x14ac:dyDescent="0.25">
      <c r="A230">
        <v>181.44</v>
      </c>
      <c r="B230">
        <v>166.48</v>
      </c>
      <c r="C230" s="3">
        <v>166.26</v>
      </c>
    </row>
    <row r="231" spans="1:3" x14ac:dyDescent="0.25">
      <c r="A231">
        <v>181.19</v>
      </c>
      <c r="B231">
        <v>166.26</v>
      </c>
      <c r="C231" s="3">
        <v>165.39</v>
      </c>
    </row>
    <row r="232" spans="1:3" x14ac:dyDescent="0.25">
      <c r="A232">
        <v>181.17</v>
      </c>
      <c r="B232">
        <v>165.39</v>
      </c>
      <c r="C232" s="3">
        <v>164.94</v>
      </c>
    </row>
    <row r="233" spans="1:3" x14ac:dyDescent="0.25">
      <c r="A233">
        <v>181.01</v>
      </c>
      <c r="B233">
        <v>164.94</v>
      </c>
      <c r="C233" s="3">
        <v>164.78</v>
      </c>
    </row>
    <row r="234" spans="1:3" x14ac:dyDescent="0.25">
      <c r="A234">
        <v>180.99</v>
      </c>
      <c r="B234">
        <v>164.78</v>
      </c>
      <c r="C234" s="3">
        <v>164.57</v>
      </c>
    </row>
    <row r="235" spans="1:3" x14ac:dyDescent="0.25">
      <c r="A235">
        <v>180.78</v>
      </c>
      <c r="B235">
        <v>164.57</v>
      </c>
      <c r="C235" s="3">
        <v>164.53</v>
      </c>
    </row>
    <row r="236" spans="1:3" x14ac:dyDescent="0.25">
      <c r="A236">
        <v>180.13</v>
      </c>
      <c r="B236">
        <v>164.53</v>
      </c>
      <c r="C236" s="3">
        <v>164.19</v>
      </c>
    </row>
    <row r="237" spans="1:3" x14ac:dyDescent="0.25">
      <c r="A237">
        <v>179.59</v>
      </c>
      <c r="B237">
        <v>164.19</v>
      </c>
      <c r="C237" s="3">
        <v>163.87</v>
      </c>
    </row>
    <row r="238" spans="1:3" x14ac:dyDescent="0.25">
      <c r="A238">
        <v>179.46</v>
      </c>
      <c r="B238">
        <v>163.87</v>
      </c>
      <c r="C238" s="3">
        <v>163.75</v>
      </c>
    </row>
    <row r="239" spans="1:3" x14ac:dyDescent="0.25">
      <c r="A239">
        <v>178.94</v>
      </c>
      <c r="B239">
        <v>163.75</v>
      </c>
      <c r="C239" s="3">
        <v>163.49</v>
      </c>
    </row>
    <row r="240" spans="1:3" x14ac:dyDescent="0.25">
      <c r="A240">
        <v>178.87</v>
      </c>
      <c r="B240">
        <v>163.49</v>
      </c>
      <c r="C240" s="3">
        <v>163.07</v>
      </c>
    </row>
    <row r="241" spans="1:3" x14ac:dyDescent="0.25">
      <c r="A241">
        <v>178.77</v>
      </c>
      <c r="B241">
        <v>163.07</v>
      </c>
      <c r="C241" s="3">
        <v>162.96</v>
      </c>
    </row>
    <row r="242" spans="1:3" x14ac:dyDescent="0.25">
      <c r="A242">
        <v>178.33</v>
      </c>
      <c r="B242">
        <v>162.96</v>
      </c>
      <c r="C242" s="3">
        <v>162.72999999999999</v>
      </c>
    </row>
    <row r="243" spans="1:3" x14ac:dyDescent="0.25">
      <c r="A243">
        <v>177.9</v>
      </c>
      <c r="B243">
        <v>162.72999999999999</v>
      </c>
      <c r="C243" s="3">
        <v>162.5</v>
      </c>
    </row>
    <row r="244" spans="1:3" x14ac:dyDescent="0.25">
      <c r="A244">
        <v>177.44</v>
      </c>
      <c r="B244">
        <v>162.5</v>
      </c>
      <c r="C244" s="3">
        <v>161.87</v>
      </c>
    </row>
    <row r="245" spans="1:3" x14ac:dyDescent="0.25">
      <c r="A245">
        <v>176.25</v>
      </c>
      <c r="B245">
        <v>161.87</v>
      </c>
      <c r="C245" s="3">
        <v>161.87</v>
      </c>
    </row>
    <row r="246" spans="1:3" x14ac:dyDescent="0.25">
      <c r="A246">
        <v>175.49</v>
      </c>
      <c r="B246">
        <v>161.87</v>
      </c>
      <c r="C246" s="3">
        <v>161.19999999999999</v>
      </c>
    </row>
    <row r="247" spans="1:3" x14ac:dyDescent="0.25">
      <c r="A247">
        <v>175.44</v>
      </c>
      <c r="B247">
        <v>161.19999999999999</v>
      </c>
      <c r="C247" s="3">
        <v>160.41</v>
      </c>
    </row>
    <row r="248" spans="1:3" x14ac:dyDescent="0.25">
      <c r="A248">
        <v>175.1</v>
      </c>
      <c r="B248">
        <v>160.41</v>
      </c>
      <c r="C248" s="3">
        <v>159.94999999999999</v>
      </c>
    </row>
    <row r="249" spans="1:3" x14ac:dyDescent="0.25">
      <c r="A249">
        <v>174.4</v>
      </c>
      <c r="B249">
        <v>159.94999999999999</v>
      </c>
      <c r="C249" s="3">
        <v>158.79</v>
      </c>
    </row>
    <row r="250" spans="1:3" x14ac:dyDescent="0.25">
      <c r="A250">
        <v>174.04</v>
      </c>
      <c r="B250">
        <v>158.79</v>
      </c>
      <c r="C250" s="3">
        <v>157.44999999999999</v>
      </c>
    </row>
    <row r="251" spans="1:3" x14ac:dyDescent="0.25">
      <c r="A251">
        <v>173.88</v>
      </c>
      <c r="B251">
        <v>157.44999999999999</v>
      </c>
      <c r="C251" s="3">
        <v>157.38</v>
      </c>
    </row>
    <row r="252" spans="1:3" x14ac:dyDescent="0.25">
      <c r="A252">
        <v>173.47</v>
      </c>
      <c r="B252">
        <v>157.38</v>
      </c>
      <c r="C252" s="3">
        <v>156.93</v>
      </c>
    </row>
    <row r="253" spans="1:3" x14ac:dyDescent="0.25">
      <c r="A253">
        <v>173.28</v>
      </c>
      <c r="B253">
        <v>156.93</v>
      </c>
      <c r="C253" s="3">
        <v>156.66</v>
      </c>
    </row>
    <row r="254" spans="1:3" x14ac:dyDescent="0.25">
      <c r="A254">
        <v>173.23</v>
      </c>
      <c r="B254">
        <v>156.66</v>
      </c>
      <c r="C254" s="3">
        <v>155.96</v>
      </c>
    </row>
    <row r="255" spans="1:3" x14ac:dyDescent="0.25">
      <c r="A255">
        <v>172.28</v>
      </c>
      <c r="B255">
        <v>155.96</v>
      </c>
      <c r="C255" s="3">
        <v>154.87</v>
      </c>
    </row>
    <row r="256" spans="1:3" x14ac:dyDescent="0.25">
      <c r="A256">
        <v>172.03</v>
      </c>
      <c r="B256">
        <v>154.87</v>
      </c>
      <c r="C256" s="3">
        <v>154.87</v>
      </c>
    </row>
    <row r="257" spans="1:5" x14ac:dyDescent="0.25">
      <c r="A257">
        <v>171.95</v>
      </c>
      <c r="B257">
        <v>154.87</v>
      </c>
      <c r="C257" s="3">
        <v>154.41</v>
      </c>
    </row>
    <row r="258" spans="1:5" x14ac:dyDescent="0.25">
      <c r="A258">
        <v>171.02</v>
      </c>
      <c r="B258">
        <v>154.41</v>
      </c>
      <c r="C258" s="3">
        <v>153.85</v>
      </c>
    </row>
    <row r="259" spans="1:5" x14ac:dyDescent="0.25">
      <c r="A259">
        <v>170.94</v>
      </c>
      <c r="B259">
        <v>153.85</v>
      </c>
      <c r="C259" s="3">
        <v>152.19999999999999</v>
      </c>
    </row>
    <row r="260" spans="1:5" x14ac:dyDescent="0.25">
      <c r="A260">
        <v>170.06</v>
      </c>
      <c r="B260">
        <v>152.19999999999999</v>
      </c>
      <c r="C260" s="3">
        <v>151.27000000000001</v>
      </c>
    </row>
    <row r="261" spans="1:5" x14ac:dyDescent="0.25">
      <c r="A261">
        <v>170.04</v>
      </c>
      <c r="B261">
        <v>151.27000000000001</v>
      </c>
      <c r="C261" s="3">
        <v>149.16</v>
      </c>
    </row>
    <row r="262" spans="1:5" x14ac:dyDescent="0.25">
      <c r="A262">
        <v>169.9</v>
      </c>
      <c r="B262">
        <v>149.16</v>
      </c>
      <c r="C262" s="3">
        <v>147.63</v>
      </c>
    </row>
    <row r="263" spans="1:5" x14ac:dyDescent="0.25">
      <c r="A263">
        <v>169.86</v>
      </c>
      <c r="B263">
        <v>147.63</v>
      </c>
      <c r="C263" s="3">
        <v>141.05000000000001</v>
      </c>
    </row>
    <row r="264" spans="1:5" x14ac:dyDescent="0.25">
      <c r="A264">
        <v>169.46</v>
      </c>
      <c r="B264">
        <v>141.05000000000001</v>
      </c>
      <c r="C264" s="3">
        <v>139.56</v>
      </c>
    </row>
    <row r="265" spans="1:5" x14ac:dyDescent="0.25">
      <c r="A265">
        <v>168.91</v>
      </c>
      <c r="B265">
        <v>139.56</v>
      </c>
      <c r="C265" s="3">
        <v>137.41999999999999</v>
      </c>
    </row>
    <row r="266" spans="1:5" x14ac:dyDescent="0.25">
      <c r="A266">
        <v>168.8</v>
      </c>
      <c r="B266">
        <v>137.41999999999999</v>
      </c>
      <c r="C266" s="3">
        <v>136.76</v>
      </c>
      <c r="D266" s="3"/>
      <c r="E266"/>
    </row>
    <row r="267" spans="1:5" x14ac:dyDescent="0.25">
      <c r="A267">
        <v>168.38</v>
      </c>
      <c r="B267">
        <v>136.76</v>
      </c>
      <c r="C267" s="3">
        <v>133.81</v>
      </c>
    </row>
    <row r="268" spans="1:5" x14ac:dyDescent="0.25">
      <c r="A268">
        <v>168.27</v>
      </c>
      <c r="B268">
        <v>133.81</v>
      </c>
      <c r="C268" s="3"/>
      <c r="D268"/>
      <c r="E268"/>
    </row>
    <row r="269" spans="1:5" x14ac:dyDescent="0.25">
      <c r="A269">
        <v>167.01</v>
      </c>
      <c r="B269">
        <v>104.82125000000001</v>
      </c>
      <c r="C269" s="4"/>
      <c r="D269" s="3"/>
      <c r="E269"/>
    </row>
    <row r="270" spans="1:5" x14ac:dyDescent="0.25">
      <c r="A270">
        <v>166.48</v>
      </c>
      <c r="B270">
        <v>94.192499999999995</v>
      </c>
      <c r="C270" s="4"/>
      <c r="D270" s="3"/>
      <c r="E270"/>
    </row>
    <row r="271" spans="1:5" x14ac:dyDescent="0.25">
      <c r="A271">
        <v>166.26</v>
      </c>
      <c r="B271">
        <v>75.373750000000001</v>
      </c>
      <c r="C271" s="4"/>
      <c r="D271" s="3"/>
      <c r="E271"/>
    </row>
    <row r="272" spans="1:5" x14ac:dyDescent="0.25">
      <c r="A272">
        <v>165.39</v>
      </c>
      <c r="C272" s="4"/>
      <c r="D272" s="3"/>
      <c r="E272"/>
    </row>
    <row r="273" spans="1:5" x14ac:dyDescent="0.25">
      <c r="A273">
        <v>164.94</v>
      </c>
      <c r="C273" s="4"/>
      <c r="D273" s="3"/>
      <c r="E273"/>
    </row>
    <row r="274" spans="1:5" x14ac:dyDescent="0.25">
      <c r="A274">
        <v>164.78</v>
      </c>
    </row>
    <row r="275" spans="1:5" x14ac:dyDescent="0.25">
      <c r="A275">
        <v>164.57</v>
      </c>
    </row>
    <row r="276" spans="1:5" x14ac:dyDescent="0.25">
      <c r="A276">
        <v>164.53</v>
      </c>
    </row>
    <row r="277" spans="1:5" x14ac:dyDescent="0.25">
      <c r="A277">
        <v>164.19</v>
      </c>
    </row>
    <row r="278" spans="1:5" x14ac:dyDescent="0.25">
      <c r="A278">
        <v>163.87</v>
      </c>
    </row>
    <row r="279" spans="1:5" x14ac:dyDescent="0.25">
      <c r="A279">
        <v>163.75</v>
      </c>
    </row>
    <row r="280" spans="1:5" x14ac:dyDescent="0.25">
      <c r="A280">
        <v>163.49</v>
      </c>
    </row>
    <row r="281" spans="1:5" x14ac:dyDescent="0.25">
      <c r="A281">
        <v>163.07</v>
      </c>
    </row>
    <row r="282" spans="1:5" x14ac:dyDescent="0.25">
      <c r="A282">
        <v>162.96</v>
      </c>
    </row>
    <row r="283" spans="1:5" x14ac:dyDescent="0.25">
      <c r="A283">
        <v>162.72999999999999</v>
      </c>
    </row>
    <row r="284" spans="1:5" x14ac:dyDescent="0.25">
      <c r="A284">
        <v>162.5</v>
      </c>
    </row>
    <row r="285" spans="1:5" x14ac:dyDescent="0.25">
      <c r="A285">
        <v>161.87</v>
      </c>
    </row>
    <row r="286" spans="1:5" x14ac:dyDescent="0.25">
      <c r="A286">
        <v>161.87</v>
      </c>
    </row>
    <row r="287" spans="1:5" x14ac:dyDescent="0.25">
      <c r="A287">
        <v>161.19999999999999</v>
      </c>
    </row>
    <row r="288" spans="1:5" x14ac:dyDescent="0.25">
      <c r="A288">
        <v>160.41</v>
      </c>
    </row>
    <row r="289" spans="1:1" x14ac:dyDescent="0.25">
      <c r="A289">
        <v>159.94999999999999</v>
      </c>
    </row>
    <row r="290" spans="1:1" x14ac:dyDescent="0.25">
      <c r="A290">
        <v>158.79</v>
      </c>
    </row>
    <row r="291" spans="1:1" x14ac:dyDescent="0.25">
      <c r="A291">
        <v>157.44999999999999</v>
      </c>
    </row>
    <row r="292" spans="1:1" x14ac:dyDescent="0.25">
      <c r="A292">
        <v>157.38</v>
      </c>
    </row>
    <row r="293" spans="1:1" x14ac:dyDescent="0.25">
      <c r="A293">
        <v>156.93</v>
      </c>
    </row>
    <row r="294" spans="1:1" x14ac:dyDescent="0.25">
      <c r="A294">
        <v>156.66</v>
      </c>
    </row>
    <row r="295" spans="1:1" x14ac:dyDescent="0.25">
      <c r="A295">
        <v>155.96</v>
      </c>
    </row>
    <row r="296" spans="1:1" x14ac:dyDescent="0.25">
      <c r="A296">
        <v>154.87</v>
      </c>
    </row>
    <row r="297" spans="1:1" x14ac:dyDescent="0.25">
      <c r="A297">
        <v>154.87</v>
      </c>
    </row>
    <row r="298" spans="1:1" x14ac:dyDescent="0.25">
      <c r="A298">
        <v>154.41</v>
      </c>
    </row>
    <row r="299" spans="1:1" x14ac:dyDescent="0.25">
      <c r="A299">
        <v>153.85</v>
      </c>
    </row>
    <row r="300" spans="1:1" x14ac:dyDescent="0.25">
      <c r="A300">
        <v>152.19999999999999</v>
      </c>
    </row>
    <row r="301" spans="1:1" x14ac:dyDescent="0.25">
      <c r="A301">
        <v>151.27000000000001</v>
      </c>
    </row>
    <row r="302" spans="1:1" x14ac:dyDescent="0.25">
      <c r="A302">
        <v>149.16</v>
      </c>
    </row>
    <row r="303" spans="1:1" x14ac:dyDescent="0.25">
      <c r="A303">
        <v>147.63</v>
      </c>
    </row>
    <row r="304" spans="1:1" x14ac:dyDescent="0.25">
      <c r="A304">
        <v>141.05000000000001</v>
      </c>
    </row>
    <row r="305" spans="1:1" x14ac:dyDescent="0.25">
      <c r="A305">
        <v>139.56</v>
      </c>
    </row>
    <row r="306" spans="1:1" x14ac:dyDescent="0.25">
      <c r="A306">
        <v>137.41999999999999</v>
      </c>
    </row>
    <row r="307" spans="1:1" x14ac:dyDescent="0.25">
      <c r="A307">
        <v>136.76</v>
      </c>
    </row>
    <row r="308" spans="1:1" x14ac:dyDescent="0.25">
      <c r="A308">
        <v>133.81</v>
      </c>
    </row>
    <row r="309" spans="1:1" x14ac:dyDescent="0.25">
      <c r="A309">
        <v>104.82125000000001</v>
      </c>
    </row>
    <row r="310" spans="1:1" x14ac:dyDescent="0.25">
      <c r="A310">
        <v>94.192499999999995</v>
      </c>
    </row>
    <row r="311" spans="1:1" x14ac:dyDescent="0.25">
      <c r="A311">
        <v>75.373750000000001</v>
      </c>
    </row>
  </sheetData>
  <autoFilter ref="B1:B301" xr:uid="{B0BCAB02-DC39-4695-80B1-B7AB59747368}">
    <sortState ref="B2:B301">
      <sortCondition ref="B1:B301"/>
    </sortState>
  </autoFilter>
  <conditionalFormatting sqref="B272:B1000">
    <cfRule type="cellIs" dxfId="7" priority="11" operator="lessThan">
      <formula>$E$26</formula>
    </cfRule>
    <cfRule type="cellIs" dxfId="6" priority="12" operator="greaterThan">
      <formula>$E$27</formula>
    </cfRule>
  </conditionalFormatting>
  <conditionalFormatting sqref="C2:C265">
    <cfRule type="cellIs" dxfId="5" priority="7" operator="lessThan">
      <formula>$E$26</formula>
    </cfRule>
    <cfRule type="cellIs" dxfId="4" priority="8" operator="greaterThan">
      <formula>$E$27</formula>
    </cfRule>
  </conditionalFormatting>
  <conditionalFormatting sqref="C266">
    <cfRule type="cellIs" dxfId="3" priority="5" operator="lessThan">
      <formula>$E$26</formula>
    </cfRule>
    <cfRule type="cellIs" dxfId="2" priority="6" operator="greaterThan">
      <formula>$E$27</formula>
    </cfRule>
  </conditionalFormatting>
  <conditionalFormatting sqref="B2:B271">
    <cfRule type="cellIs" dxfId="1" priority="1" operator="lessThan">
      <formula>$E$26</formula>
    </cfRule>
    <cfRule type="cellIs" dxfId="0" priority="2" operator="greaterThan">
      <formula>$E$27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4DBB-5AEA-4C94-A2D1-F05F33B4B14E}">
  <dimension ref="A1:Q321"/>
  <sheetViews>
    <sheetView workbookViewId="0">
      <selection activeCell="H15" sqref="H15"/>
    </sheetView>
  </sheetViews>
  <sheetFormatPr defaultRowHeight="15" x14ac:dyDescent="0.25"/>
  <cols>
    <col min="1" max="2" width="16.42578125" customWidth="1"/>
    <col min="4" max="4" width="29.85546875" bestFit="1" customWidth="1"/>
    <col min="5" max="5" width="14.5703125" customWidth="1"/>
    <col min="8" max="8" width="17.7109375" bestFit="1" customWidth="1"/>
    <col min="9" max="11" width="10.5703125" customWidth="1"/>
    <col min="15" max="15" width="11.5703125" customWidth="1"/>
    <col min="16" max="16" width="15.42578125" customWidth="1"/>
  </cols>
  <sheetData>
    <row r="1" spans="1:17" ht="45" x14ac:dyDescent="0.25">
      <c r="A1" s="6" t="s">
        <v>0</v>
      </c>
      <c r="B1" s="6" t="s">
        <v>1</v>
      </c>
      <c r="D1" s="6" t="s">
        <v>33</v>
      </c>
      <c r="E1" s="6" t="s">
        <v>34</v>
      </c>
      <c r="F1" s="6" t="s">
        <v>37</v>
      </c>
      <c r="H1" s="6" t="s">
        <v>49</v>
      </c>
      <c r="I1" s="6" t="s">
        <v>51</v>
      </c>
      <c r="J1" s="6" t="s">
        <v>57</v>
      </c>
      <c r="K1" s="6" t="s">
        <v>53</v>
      </c>
      <c r="L1" s="6" t="s">
        <v>54</v>
      </c>
      <c r="M1" s="6" t="s">
        <v>55</v>
      </c>
      <c r="N1" s="6" t="s">
        <v>56</v>
      </c>
      <c r="O1" s="6" t="s">
        <v>58</v>
      </c>
      <c r="P1" s="6" t="s">
        <v>59</v>
      </c>
    </row>
    <row r="2" spans="1:17" x14ac:dyDescent="0.25">
      <c r="A2" t="s">
        <v>84</v>
      </c>
      <c r="B2" t="s">
        <v>84</v>
      </c>
      <c r="D2" t="s">
        <v>36</v>
      </c>
      <c r="E2">
        <f>COUNTA(A2:A1000)</f>
        <v>300</v>
      </c>
      <c r="H2" t="s">
        <v>50</v>
      </c>
      <c r="I2" s="18">
        <f>COUNTA(J2:J8)</f>
        <v>5</v>
      </c>
      <c r="J2" s="14" t="str">
        <f>D5</f>
        <v>Mch</v>
      </c>
      <c r="K2" s="14">
        <f>E5</f>
        <v>21</v>
      </c>
      <c r="L2">
        <f>1/$I$2</f>
        <v>0.2</v>
      </c>
      <c r="M2">
        <f>$E$3*L2</f>
        <v>50.800000000000004</v>
      </c>
      <c r="N2">
        <f>K2-M2</f>
        <v>-29.800000000000004</v>
      </c>
      <c r="O2">
        <f>N2^2</f>
        <v>888.0400000000003</v>
      </c>
      <c r="P2">
        <f>O2/M2</f>
        <v>17.48110236220473</v>
      </c>
    </row>
    <row r="3" spans="1:17" x14ac:dyDescent="0.25">
      <c r="A3" t="s">
        <v>84</v>
      </c>
      <c r="B3" t="s">
        <v>84</v>
      </c>
      <c r="D3" t="s">
        <v>35</v>
      </c>
      <c r="E3">
        <f>COUNTA(B2:B1000)</f>
        <v>254</v>
      </c>
      <c r="H3" t="s">
        <v>52</v>
      </c>
      <c r="I3">
        <f>I2-1</f>
        <v>4</v>
      </c>
      <c r="J3" s="14" t="str">
        <f t="shared" ref="J3:J6" si="0">D6</f>
        <v>Apr</v>
      </c>
      <c r="K3" s="14">
        <f t="shared" ref="K3:K6" si="1">E6</f>
        <v>47</v>
      </c>
      <c r="L3">
        <f t="shared" ref="L3:L6" si="2">1/$I$2</f>
        <v>0.2</v>
      </c>
      <c r="M3">
        <f>$E$3*L3</f>
        <v>50.800000000000004</v>
      </c>
      <c r="N3">
        <f t="shared" ref="N3:N4" si="3">K3-M3</f>
        <v>-3.8000000000000043</v>
      </c>
      <c r="O3">
        <f t="shared" ref="O3:O6" si="4">N3^2</f>
        <v>14.440000000000033</v>
      </c>
      <c r="P3">
        <f t="shared" ref="P3:P5" si="5">O3/M3</f>
        <v>0.28425196850393764</v>
      </c>
    </row>
    <row r="4" spans="1:17" x14ac:dyDescent="0.25">
      <c r="A4" t="s">
        <v>84</v>
      </c>
      <c r="B4" t="s">
        <v>84</v>
      </c>
      <c r="D4" t="s">
        <v>4</v>
      </c>
      <c r="E4">
        <f>E2-E3</f>
        <v>46</v>
      </c>
      <c r="J4" s="14" t="str">
        <f t="shared" si="0"/>
        <v>Feb</v>
      </c>
      <c r="K4" s="14">
        <f t="shared" si="1"/>
        <v>97</v>
      </c>
      <c r="L4">
        <f t="shared" si="2"/>
        <v>0.2</v>
      </c>
      <c r="M4">
        <f t="shared" ref="M4:M6" si="6">$E$3*L4</f>
        <v>50.800000000000004</v>
      </c>
      <c r="N4">
        <f t="shared" si="3"/>
        <v>46.199999999999996</v>
      </c>
      <c r="O4">
        <f t="shared" si="4"/>
        <v>2134.4399999999996</v>
      </c>
      <c r="P4">
        <f t="shared" si="5"/>
        <v>42.016535433070857</v>
      </c>
    </row>
    <row r="5" spans="1:17" x14ac:dyDescent="0.25">
      <c r="A5" t="s">
        <v>84</v>
      </c>
      <c r="B5" t="s">
        <v>84</v>
      </c>
      <c r="D5" s="14" t="s">
        <v>88</v>
      </c>
      <c r="E5">
        <f>COUNTIF($B$2:$B$1000,D5)</f>
        <v>21</v>
      </c>
      <c r="F5">
        <f>E5/$E$3</f>
        <v>8.2677165354330714E-2</v>
      </c>
      <c r="J5" s="14" t="str">
        <f t="shared" si="0"/>
        <v>Jan</v>
      </c>
      <c r="K5" s="14">
        <f t="shared" si="1"/>
        <v>46</v>
      </c>
      <c r="L5">
        <f t="shared" si="2"/>
        <v>0.2</v>
      </c>
      <c r="M5">
        <f t="shared" si="6"/>
        <v>50.800000000000004</v>
      </c>
      <c r="N5">
        <f>K5-M5</f>
        <v>-4.8000000000000043</v>
      </c>
      <c r="O5">
        <f t="shared" si="4"/>
        <v>23.040000000000042</v>
      </c>
      <c r="P5">
        <f t="shared" si="5"/>
        <v>0.45354330708661494</v>
      </c>
    </row>
    <row r="6" spans="1:17" x14ac:dyDescent="0.25">
      <c r="A6" t="s">
        <v>84</v>
      </c>
      <c r="B6" t="s">
        <v>84</v>
      </c>
      <c r="D6" s="14" t="s">
        <v>84</v>
      </c>
      <c r="E6">
        <f t="shared" ref="E6:E8" si="7">COUNTIF($B$2:$B$1000,D6)</f>
        <v>47</v>
      </c>
      <c r="F6">
        <f t="shared" ref="F6:F10" si="8">E6/$E$3</f>
        <v>0.18503937007874016</v>
      </c>
      <c r="J6" s="14" t="str">
        <f t="shared" si="0"/>
        <v>Jun</v>
      </c>
      <c r="K6" s="14">
        <f t="shared" si="1"/>
        <v>43</v>
      </c>
      <c r="L6">
        <f t="shared" si="2"/>
        <v>0.2</v>
      </c>
      <c r="M6">
        <f t="shared" si="6"/>
        <v>50.800000000000004</v>
      </c>
      <c r="N6">
        <f t="shared" ref="N6" si="9">K6-M6</f>
        <v>-7.8000000000000043</v>
      </c>
      <c r="O6">
        <f t="shared" si="4"/>
        <v>60.840000000000067</v>
      </c>
      <c r="P6">
        <f t="shared" ref="P6" si="10">O6/M6</f>
        <v>1.1976377952755919</v>
      </c>
    </row>
    <row r="7" spans="1:17" x14ac:dyDescent="0.25">
      <c r="A7" t="s">
        <v>84</v>
      </c>
      <c r="B7" t="s">
        <v>84</v>
      </c>
      <c r="D7" s="14" t="s">
        <v>85</v>
      </c>
      <c r="E7">
        <f t="shared" si="7"/>
        <v>97</v>
      </c>
      <c r="F7">
        <f t="shared" si="8"/>
        <v>0.38188976377952755</v>
      </c>
      <c r="J7" s="14"/>
      <c r="K7" s="14"/>
    </row>
    <row r="8" spans="1:17" x14ac:dyDescent="0.25">
      <c r="A8" t="s">
        <v>84</v>
      </c>
      <c r="B8" t="s">
        <v>84</v>
      </c>
      <c r="D8" s="14" t="s">
        <v>87</v>
      </c>
      <c r="E8">
        <f t="shared" si="7"/>
        <v>46</v>
      </c>
      <c r="F8">
        <f t="shared" si="8"/>
        <v>0.18110236220472442</v>
      </c>
      <c r="J8" s="14"/>
      <c r="K8" s="14"/>
    </row>
    <row r="9" spans="1:17" x14ac:dyDescent="0.25">
      <c r="A9" t="s">
        <v>84</v>
      </c>
      <c r="B9" t="s">
        <v>84</v>
      </c>
      <c r="D9" s="14" t="s">
        <v>86</v>
      </c>
      <c r="E9">
        <f>COUNTIF($B$2:$B$1000,D9)</f>
        <v>43</v>
      </c>
      <c r="F9">
        <f>E9/$E$3</f>
        <v>0.16929133858267717</v>
      </c>
      <c r="N9" s="21" t="s">
        <v>60</v>
      </c>
      <c r="O9" s="21"/>
      <c r="P9" s="15">
        <f>SUM(P2:P8)</f>
        <v>61.433070866141726</v>
      </c>
    </row>
    <row r="10" spans="1:17" x14ac:dyDescent="0.25">
      <c r="A10" t="s">
        <v>84</v>
      </c>
      <c r="B10" t="s">
        <v>84</v>
      </c>
      <c r="D10" s="14"/>
      <c r="E10">
        <f>COUNTIF($B$2:$B$1000,D10)</f>
        <v>0</v>
      </c>
      <c r="F10">
        <f t="shared" si="8"/>
        <v>0</v>
      </c>
      <c r="N10" s="22" t="s">
        <v>61</v>
      </c>
      <c r="O10" s="22"/>
      <c r="P10" s="14">
        <v>0.1</v>
      </c>
      <c r="Q10" s="12" t="s">
        <v>62</v>
      </c>
    </row>
    <row r="11" spans="1:17" x14ac:dyDescent="0.25">
      <c r="A11" t="s">
        <v>84</v>
      </c>
      <c r="B11" t="s">
        <v>84</v>
      </c>
      <c r="E11">
        <f>SUM(E5:E10)</f>
        <v>254</v>
      </c>
      <c r="N11" s="21" t="s">
        <v>63</v>
      </c>
      <c r="O11" s="21"/>
      <c r="P11" s="15">
        <f>_xlfn.CHISQ.INV(1-P10,I3)</f>
        <v>7.779440339734859</v>
      </c>
    </row>
    <row r="12" spans="1:17" s="1" customFormat="1" x14ac:dyDescent="0.25">
      <c r="A12" t="s">
        <v>84</v>
      </c>
      <c r="B12" t="s">
        <v>84</v>
      </c>
      <c r="D12" s="20" t="s">
        <v>38</v>
      </c>
      <c r="E12" s="20"/>
      <c r="F12" s="20"/>
      <c r="N12"/>
      <c r="O12"/>
      <c r="P12"/>
      <c r="Q12"/>
    </row>
    <row r="13" spans="1:17" x14ac:dyDescent="0.25">
      <c r="A13" t="s">
        <v>84</v>
      </c>
      <c r="B13" t="s">
        <v>84</v>
      </c>
      <c r="D13" t="s">
        <v>40</v>
      </c>
      <c r="E13" s="14" t="s">
        <v>85</v>
      </c>
      <c r="N13" t="s">
        <v>64</v>
      </c>
    </row>
    <row r="14" spans="1:17" x14ac:dyDescent="0.25">
      <c r="A14" t="s">
        <v>84</v>
      </c>
      <c r="B14" t="s">
        <v>84</v>
      </c>
      <c r="D14" t="s">
        <v>39</v>
      </c>
      <c r="E14" s="14">
        <v>97</v>
      </c>
      <c r="N14" t="s">
        <v>65</v>
      </c>
    </row>
    <row r="15" spans="1:17" x14ac:dyDescent="0.25">
      <c r="A15" t="s">
        <v>84</v>
      </c>
      <c r="B15" t="s">
        <v>84</v>
      </c>
      <c r="D15" t="s">
        <v>41</v>
      </c>
      <c r="E15">
        <f>E14</f>
        <v>97</v>
      </c>
      <c r="N15" s="5" t="s">
        <v>66</v>
      </c>
      <c r="O15" s="1"/>
      <c r="P15" s="1"/>
      <c r="Q15" s="1"/>
    </row>
    <row r="16" spans="1:17" x14ac:dyDescent="0.25">
      <c r="A16" t="s">
        <v>84</v>
      </c>
      <c r="B16" t="s">
        <v>84</v>
      </c>
      <c r="D16" t="s">
        <v>48</v>
      </c>
      <c r="E16">
        <f>E15/E3</f>
        <v>0.38188976377952755</v>
      </c>
      <c r="N16" s="5" t="s">
        <v>67</v>
      </c>
    </row>
    <row r="17" spans="1:6" x14ac:dyDescent="0.25">
      <c r="A17" t="s">
        <v>84</v>
      </c>
      <c r="B17" t="s">
        <v>84</v>
      </c>
      <c r="D17" t="s">
        <v>42</v>
      </c>
      <c r="E17" s="14">
        <v>0.95</v>
      </c>
      <c r="F17" s="12" t="s">
        <v>43</v>
      </c>
    </row>
    <row r="18" spans="1:6" x14ac:dyDescent="0.25">
      <c r="A18" t="s">
        <v>84</v>
      </c>
      <c r="B18" t="s">
        <v>84</v>
      </c>
      <c r="D18" s="13" t="s">
        <v>44</v>
      </c>
      <c r="E18" s="13">
        <f>_xlfn.NORM.S.INV((1+E17)/2)</f>
        <v>1.9599639845400536</v>
      </c>
    </row>
    <row r="19" spans="1:6" x14ac:dyDescent="0.25">
      <c r="A19" t="s">
        <v>84</v>
      </c>
      <c r="B19" t="s">
        <v>84</v>
      </c>
      <c r="D19" s="13" t="s">
        <v>45</v>
      </c>
      <c r="E19" s="13">
        <f>SQRT(E16*(1-E16)/E3) * E18</f>
        <v>5.974935335359674E-2</v>
      </c>
    </row>
    <row r="20" spans="1:6" x14ac:dyDescent="0.25">
      <c r="A20" t="s">
        <v>84</v>
      </c>
      <c r="B20" t="s">
        <v>84</v>
      </c>
      <c r="D20" t="s">
        <v>46</v>
      </c>
      <c r="E20">
        <f>E16-E19</f>
        <v>0.32214041042593078</v>
      </c>
    </row>
    <row r="21" spans="1:6" x14ac:dyDescent="0.25">
      <c r="A21" t="s">
        <v>84</v>
      </c>
      <c r="B21" t="s">
        <v>84</v>
      </c>
      <c r="D21" t="s">
        <v>47</v>
      </c>
      <c r="E21">
        <f>E16+E19</f>
        <v>0.44163911713312431</v>
      </c>
    </row>
    <row r="22" spans="1:6" x14ac:dyDescent="0.25">
      <c r="A22" t="s">
        <v>84</v>
      </c>
      <c r="B22" t="s">
        <v>84</v>
      </c>
    </row>
    <row r="23" spans="1:6" x14ac:dyDescent="0.25">
      <c r="A23" t="s">
        <v>84</v>
      </c>
      <c r="B23" t="s">
        <v>84</v>
      </c>
    </row>
    <row r="24" spans="1:6" x14ac:dyDescent="0.25">
      <c r="A24" t="s">
        <v>84</v>
      </c>
      <c r="B24" t="s">
        <v>84</v>
      </c>
    </row>
    <row r="25" spans="1:6" x14ac:dyDescent="0.25">
      <c r="A25" t="s">
        <v>84</v>
      </c>
      <c r="B25" t="s">
        <v>84</v>
      </c>
    </row>
    <row r="26" spans="1:6" x14ac:dyDescent="0.25">
      <c r="A26" t="s">
        <v>84</v>
      </c>
      <c r="B26" t="s">
        <v>84</v>
      </c>
    </row>
    <row r="27" spans="1:6" x14ac:dyDescent="0.25">
      <c r="A27" t="s">
        <v>84</v>
      </c>
      <c r="B27" t="s">
        <v>84</v>
      </c>
    </row>
    <row r="28" spans="1:6" x14ac:dyDescent="0.25">
      <c r="A28" t="s">
        <v>84</v>
      </c>
      <c r="B28" t="s">
        <v>84</v>
      </c>
    </row>
    <row r="29" spans="1:6" x14ac:dyDescent="0.25">
      <c r="A29" t="s">
        <v>84</v>
      </c>
      <c r="B29" t="s">
        <v>84</v>
      </c>
    </row>
    <row r="30" spans="1:6" x14ac:dyDescent="0.25">
      <c r="A30" t="s">
        <v>84</v>
      </c>
      <c r="B30" t="s">
        <v>84</v>
      </c>
    </row>
    <row r="31" spans="1:6" x14ac:dyDescent="0.25">
      <c r="A31" t="s">
        <v>84</v>
      </c>
      <c r="B31" t="s">
        <v>84</v>
      </c>
    </row>
    <row r="32" spans="1:6" x14ac:dyDescent="0.25">
      <c r="A32" t="s">
        <v>84</v>
      </c>
      <c r="B32" t="s">
        <v>84</v>
      </c>
    </row>
    <row r="33" spans="1:2" x14ac:dyDescent="0.25">
      <c r="A33" t="s">
        <v>84</v>
      </c>
      <c r="B33" t="s">
        <v>84</v>
      </c>
    </row>
    <row r="34" spans="1:2" x14ac:dyDescent="0.25">
      <c r="A34" t="s">
        <v>84</v>
      </c>
      <c r="B34" t="s">
        <v>84</v>
      </c>
    </row>
    <row r="35" spans="1:2" x14ac:dyDescent="0.25">
      <c r="A35" t="s">
        <v>84</v>
      </c>
      <c r="B35" t="s">
        <v>84</v>
      </c>
    </row>
    <row r="36" spans="1:2" x14ac:dyDescent="0.25">
      <c r="A36" t="s">
        <v>84</v>
      </c>
      <c r="B36" t="s">
        <v>84</v>
      </c>
    </row>
    <row r="37" spans="1:2" x14ac:dyDescent="0.25">
      <c r="A37" t="s">
        <v>84</v>
      </c>
      <c r="B37" t="s">
        <v>84</v>
      </c>
    </row>
    <row r="38" spans="1:2" x14ac:dyDescent="0.25">
      <c r="A38" t="s">
        <v>84</v>
      </c>
      <c r="B38" t="s">
        <v>84</v>
      </c>
    </row>
    <row r="39" spans="1:2" x14ac:dyDescent="0.25">
      <c r="A39" t="s">
        <v>84</v>
      </c>
      <c r="B39" t="s">
        <v>84</v>
      </c>
    </row>
    <row r="40" spans="1:2" x14ac:dyDescent="0.25">
      <c r="A40" t="s">
        <v>84</v>
      </c>
      <c r="B40" t="s">
        <v>84</v>
      </c>
    </row>
    <row r="41" spans="1:2" x14ac:dyDescent="0.25">
      <c r="A41" t="s">
        <v>84</v>
      </c>
      <c r="B41" t="s">
        <v>84</v>
      </c>
    </row>
    <row r="42" spans="1:2" x14ac:dyDescent="0.25">
      <c r="A42" t="s">
        <v>84</v>
      </c>
      <c r="B42" t="s">
        <v>84</v>
      </c>
    </row>
    <row r="43" spans="1:2" x14ac:dyDescent="0.25">
      <c r="A43" t="s">
        <v>84</v>
      </c>
      <c r="B43" t="s">
        <v>84</v>
      </c>
    </row>
    <row r="44" spans="1:2" x14ac:dyDescent="0.25">
      <c r="A44" t="s">
        <v>84</v>
      </c>
      <c r="B44" t="s">
        <v>84</v>
      </c>
    </row>
    <row r="45" spans="1:2" x14ac:dyDescent="0.25">
      <c r="A45" t="s">
        <v>84</v>
      </c>
      <c r="B45" t="s">
        <v>84</v>
      </c>
    </row>
    <row r="46" spans="1:2" x14ac:dyDescent="0.25">
      <c r="A46" t="s">
        <v>84</v>
      </c>
      <c r="B46" t="s">
        <v>84</v>
      </c>
    </row>
    <row r="47" spans="1:2" x14ac:dyDescent="0.25">
      <c r="A47" t="s">
        <v>84</v>
      </c>
      <c r="B47" t="s">
        <v>84</v>
      </c>
    </row>
    <row r="48" spans="1:2" x14ac:dyDescent="0.25">
      <c r="A48" t="s">
        <v>84</v>
      </c>
      <c r="B48" t="s">
        <v>84</v>
      </c>
    </row>
    <row r="49" spans="1:2" x14ac:dyDescent="0.25">
      <c r="A49" t="s">
        <v>85</v>
      </c>
      <c r="B49" t="s">
        <v>85</v>
      </c>
    </row>
    <row r="50" spans="1:2" x14ac:dyDescent="0.25">
      <c r="A50" t="s">
        <v>85</v>
      </c>
      <c r="B50" t="s">
        <v>85</v>
      </c>
    </row>
    <row r="51" spans="1:2" x14ac:dyDescent="0.25">
      <c r="A51" t="s">
        <v>85</v>
      </c>
      <c r="B51" t="s">
        <v>85</v>
      </c>
    </row>
    <row r="52" spans="1:2" x14ac:dyDescent="0.25">
      <c r="A52" t="s">
        <v>85</v>
      </c>
      <c r="B52" t="s">
        <v>85</v>
      </c>
    </row>
    <row r="53" spans="1:2" x14ac:dyDescent="0.25">
      <c r="A53" t="s">
        <v>85</v>
      </c>
      <c r="B53" t="s">
        <v>85</v>
      </c>
    </row>
    <row r="54" spans="1:2" x14ac:dyDescent="0.25">
      <c r="A54" t="s">
        <v>85</v>
      </c>
      <c r="B54" t="s">
        <v>85</v>
      </c>
    </row>
    <row r="55" spans="1:2" x14ac:dyDescent="0.25">
      <c r="A55" t="s">
        <v>85</v>
      </c>
      <c r="B55" t="s">
        <v>85</v>
      </c>
    </row>
    <row r="56" spans="1:2" x14ac:dyDescent="0.25">
      <c r="A56" t="s">
        <v>85</v>
      </c>
      <c r="B56" t="s">
        <v>85</v>
      </c>
    </row>
    <row r="57" spans="1:2" x14ac:dyDescent="0.25">
      <c r="A57" t="s">
        <v>85</v>
      </c>
      <c r="B57" t="s">
        <v>85</v>
      </c>
    </row>
    <row r="58" spans="1:2" x14ac:dyDescent="0.25">
      <c r="A58" t="s">
        <v>85</v>
      </c>
      <c r="B58" t="s">
        <v>85</v>
      </c>
    </row>
    <row r="59" spans="1:2" x14ac:dyDescent="0.25">
      <c r="A59" t="s">
        <v>85</v>
      </c>
      <c r="B59" t="s">
        <v>85</v>
      </c>
    </row>
    <row r="60" spans="1:2" x14ac:dyDescent="0.25">
      <c r="A60" t="s">
        <v>85</v>
      </c>
      <c r="B60" t="s">
        <v>85</v>
      </c>
    </row>
    <row r="61" spans="1:2" x14ac:dyDescent="0.25">
      <c r="A61" t="s">
        <v>85</v>
      </c>
      <c r="B61" t="s">
        <v>85</v>
      </c>
    </row>
    <row r="62" spans="1:2" x14ac:dyDescent="0.25">
      <c r="A62" t="s">
        <v>85</v>
      </c>
      <c r="B62" t="s">
        <v>85</v>
      </c>
    </row>
    <row r="63" spans="1:2" x14ac:dyDescent="0.25">
      <c r="A63" t="s">
        <v>85</v>
      </c>
      <c r="B63" t="s">
        <v>85</v>
      </c>
    </row>
    <row r="64" spans="1:2" x14ac:dyDescent="0.25">
      <c r="A64" t="s">
        <v>85</v>
      </c>
      <c r="B64" t="s">
        <v>85</v>
      </c>
    </row>
    <row r="65" spans="1:2" x14ac:dyDescent="0.25">
      <c r="A65" t="s">
        <v>85</v>
      </c>
      <c r="B65" t="s">
        <v>85</v>
      </c>
    </row>
    <row r="66" spans="1:2" x14ac:dyDescent="0.25">
      <c r="A66" t="s">
        <v>85</v>
      </c>
      <c r="B66" t="s">
        <v>85</v>
      </c>
    </row>
    <row r="67" spans="1:2" x14ac:dyDescent="0.25">
      <c r="A67" t="s">
        <v>85</v>
      </c>
      <c r="B67" t="s">
        <v>85</v>
      </c>
    </row>
    <row r="68" spans="1:2" x14ac:dyDescent="0.25">
      <c r="A68" t="s">
        <v>85</v>
      </c>
      <c r="B68" t="s">
        <v>85</v>
      </c>
    </row>
    <row r="69" spans="1:2" x14ac:dyDescent="0.25">
      <c r="A69" t="s">
        <v>85</v>
      </c>
      <c r="B69" t="s">
        <v>85</v>
      </c>
    </row>
    <row r="70" spans="1:2" x14ac:dyDescent="0.25">
      <c r="A70" t="s">
        <v>85</v>
      </c>
      <c r="B70" t="s">
        <v>85</v>
      </c>
    </row>
    <row r="71" spans="1:2" x14ac:dyDescent="0.25">
      <c r="A71" t="s">
        <v>85</v>
      </c>
      <c r="B71" t="s">
        <v>85</v>
      </c>
    </row>
    <row r="72" spans="1:2" x14ac:dyDescent="0.25">
      <c r="A72" t="s">
        <v>85</v>
      </c>
      <c r="B72" t="s">
        <v>85</v>
      </c>
    </row>
    <row r="73" spans="1:2" x14ac:dyDescent="0.25">
      <c r="A73" t="s">
        <v>85</v>
      </c>
      <c r="B73" t="s">
        <v>85</v>
      </c>
    </row>
    <row r="74" spans="1:2" x14ac:dyDescent="0.25">
      <c r="A74" t="s">
        <v>85</v>
      </c>
      <c r="B74" t="s">
        <v>85</v>
      </c>
    </row>
    <row r="75" spans="1:2" x14ac:dyDescent="0.25">
      <c r="A75" t="s">
        <v>85</v>
      </c>
      <c r="B75" t="s">
        <v>85</v>
      </c>
    </row>
    <row r="76" spans="1:2" x14ac:dyDescent="0.25">
      <c r="A76" t="s">
        <v>85</v>
      </c>
      <c r="B76" t="s">
        <v>85</v>
      </c>
    </row>
    <row r="77" spans="1:2" x14ac:dyDescent="0.25">
      <c r="A77" t="s">
        <v>85</v>
      </c>
      <c r="B77" t="s">
        <v>85</v>
      </c>
    </row>
    <row r="78" spans="1:2" x14ac:dyDescent="0.25">
      <c r="A78" t="s">
        <v>85</v>
      </c>
      <c r="B78" t="s">
        <v>85</v>
      </c>
    </row>
    <row r="79" spans="1:2" x14ac:dyDescent="0.25">
      <c r="A79" t="s">
        <v>85</v>
      </c>
      <c r="B79" t="s">
        <v>85</v>
      </c>
    </row>
    <row r="80" spans="1:2" x14ac:dyDescent="0.25">
      <c r="A80" t="s">
        <v>85</v>
      </c>
      <c r="B80" t="s">
        <v>85</v>
      </c>
    </row>
    <row r="81" spans="1:2" x14ac:dyDescent="0.25">
      <c r="A81" t="s">
        <v>85</v>
      </c>
      <c r="B81" t="s">
        <v>85</v>
      </c>
    </row>
    <row r="82" spans="1:2" x14ac:dyDescent="0.25">
      <c r="A82" t="s">
        <v>85</v>
      </c>
      <c r="B82" t="s">
        <v>85</v>
      </c>
    </row>
    <row r="83" spans="1:2" x14ac:dyDescent="0.25">
      <c r="A83" t="s">
        <v>85</v>
      </c>
      <c r="B83" t="s">
        <v>85</v>
      </c>
    </row>
    <row r="84" spans="1:2" x14ac:dyDescent="0.25">
      <c r="A84" t="s">
        <v>85</v>
      </c>
      <c r="B84" t="s">
        <v>85</v>
      </c>
    </row>
    <row r="85" spans="1:2" x14ac:dyDescent="0.25">
      <c r="A85" t="s">
        <v>85</v>
      </c>
      <c r="B85" t="s">
        <v>85</v>
      </c>
    </row>
    <row r="86" spans="1:2" x14ac:dyDescent="0.25">
      <c r="A86" t="s">
        <v>85</v>
      </c>
      <c r="B86" t="s">
        <v>85</v>
      </c>
    </row>
    <row r="87" spans="1:2" x14ac:dyDescent="0.25">
      <c r="A87" t="s">
        <v>85</v>
      </c>
      <c r="B87" t="s">
        <v>85</v>
      </c>
    </row>
    <row r="88" spans="1:2" x14ac:dyDescent="0.25">
      <c r="A88" t="s">
        <v>85</v>
      </c>
      <c r="B88" t="s">
        <v>85</v>
      </c>
    </row>
    <row r="89" spans="1:2" x14ac:dyDescent="0.25">
      <c r="A89" t="s">
        <v>85</v>
      </c>
      <c r="B89" t="s">
        <v>85</v>
      </c>
    </row>
    <row r="90" spans="1:2" x14ac:dyDescent="0.25">
      <c r="A90" t="s">
        <v>85</v>
      </c>
      <c r="B90" t="s">
        <v>85</v>
      </c>
    </row>
    <row r="91" spans="1:2" x14ac:dyDescent="0.25">
      <c r="A91" t="s">
        <v>85</v>
      </c>
      <c r="B91" t="s">
        <v>85</v>
      </c>
    </row>
    <row r="92" spans="1:2" x14ac:dyDescent="0.25">
      <c r="A92" t="s">
        <v>85</v>
      </c>
      <c r="B92" t="s">
        <v>85</v>
      </c>
    </row>
    <row r="93" spans="1:2" x14ac:dyDescent="0.25">
      <c r="A93" t="s">
        <v>85</v>
      </c>
      <c r="B93" t="s">
        <v>85</v>
      </c>
    </row>
    <row r="94" spans="1:2" x14ac:dyDescent="0.25">
      <c r="A94" t="s">
        <v>85</v>
      </c>
      <c r="B94" t="s">
        <v>85</v>
      </c>
    </row>
    <row r="95" spans="1:2" x14ac:dyDescent="0.25">
      <c r="A95" t="s">
        <v>85</v>
      </c>
      <c r="B95" t="s">
        <v>85</v>
      </c>
    </row>
    <row r="96" spans="1:2" x14ac:dyDescent="0.25">
      <c r="A96" t="s">
        <v>85</v>
      </c>
      <c r="B96" t="s">
        <v>85</v>
      </c>
    </row>
    <row r="97" spans="1:2" x14ac:dyDescent="0.25">
      <c r="A97" t="s">
        <v>85</v>
      </c>
      <c r="B97" t="s">
        <v>85</v>
      </c>
    </row>
    <row r="98" spans="1:2" x14ac:dyDescent="0.25">
      <c r="A98" t="s">
        <v>85</v>
      </c>
      <c r="B98" t="s">
        <v>85</v>
      </c>
    </row>
    <row r="99" spans="1:2" x14ac:dyDescent="0.25">
      <c r="A99" t="s">
        <v>85</v>
      </c>
      <c r="B99" t="s">
        <v>85</v>
      </c>
    </row>
    <row r="100" spans="1:2" x14ac:dyDescent="0.25">
      <c r="A100" t="s">
        <v>85</v>
      </c>
      <c r="B100" t="s">
        <v>85</v>
      </c>
    </row>
    <row r="101" spans="1:2" x14ac:dyDescent="0.25">
      <c r="A101" t="s">
        <v>85</v>
      </c>
      <c r="B101" t="s">
        <v>85</v>
      </c>
    </row>
    <row r="102" spans="1:2" x14ac:dyDescent="0.25">
      <c r="A102" t="s">
        <v>85</v>
      </c>
      <c r="B102" t="s">
        <v>85</v>
      </c>
    </row>
    <row r="103" spans="1:2" x14ac:dyDescent="0.25">
      <c r="A103" t="s">
        <v>85</v>
      </c>
      <c r="B103" t="s">
        <v>85</v>
      </c>
    </row>
    <row r="104" spans="1:2" x14ac:dyDescent="0.25">
      <c r="A104" t="s">
        <v>85</v>
      </c>
      <c r="B104" t="s">
        <v>85</v>
      </c>
    </row>
    <row r="105" spans="1:2" x14ac:dyDescent="0.25">
      <c r="A105" t="s">
        <v>85</v>
      </c>
      <c r="B105" t="s">
        <v>85</v>
      </c>
    </row>
    <row r="106" spans="1:2" x14ac:dyDescent="0.25">
      <c r="A106" t="s">
        <v>85</v>
      </c>
      <c r="B106" t="s">
        <v>85</v>
      </c>
    </row>
    <row r="107" spans="1:2" x14ac:dyDescent="0.25">
      <c r="A107" t="s">
        <v>85</v>
      </c>
      <c r="B107" t="s">
        <v>85</v>
      </c>
    </row>
    <row r="108" spans="1:2" x14ac:dyDescent="0.25">
      <c r="A108" t="s">
        <v>85</v>
      </c>
      <c r="B108" t="s">
        <v>85</v>
      </c>
    </row>
    <row r="109" spans="1:2" x14ac:dyDescent="0.25">
      <c r="A109" t="s">
        <v>85</v>
      </c>
      <c r="B109" t="s">
        <v>85</v>
      </c>
    </row>
    <row r="110" spans="1:2" x14ac:dyDescent="0.25">
      <c r="A110" t="s">
        <v>85</v>
      </c>
      <c r="B110" t="s">
        <v>85</v>
      </c>
    </row>
    <row r="111" spans="1:2" x14ac:dyDescent="0.25">
      <c r="A111" t="s">
        <v>85</v>
      </c>
      <c r="B111" t="s">
        <v>85</v>
      </c>
    </row>
    <row r="112" spans="1:2" x14ac:dyDescent="0.25">
      <c r="A112" t="s">
        <v>85</v>
      </c>
      <c r="B112" t="s">
        <v>85</v>
      </c>
    </row>
    <row r="113" spans="1:2" x14ac:dyDescent="0.25">
      <c r="A113" t="s">
        <v>85</v>
      </c>
      <c r="B113" t="s">
        <v>85</v>
      </c>
    </row>
    <row r="114" spans="1:2" x14ac:dyDescent="0.25">
      <c r="A114" t="s">
        <v>85</v>
      </c>
      <c r="B114" t="s">
        <v>85</v>
      </c>
    </row>
    <row r="115" spans="1:2" x14ac:dyDescent="0.25">
      <c r="A115" t="s">
        <v>85</v>
      </c>
      <c r="B115" t="s">
        <v>85</v>
      </c>
    </row>
    <row r="116" spans="1:2" x14ac:dyDescent="0.25">
      <c r="A116" t="s">
        <v>85</v>
      </c>
      <c r="B116" t="s">
        <v>85</v>
      </c>
    </row>
    <row r="117" spans="1:2" x14ac:dyDescent="0.25">
      <c r="A117" t="s">
        <v>85</v>
      </c>
      <c r="B117" t="s">
        <v>85</v>
      </c>
    </row>
    <row r="118" spans="1:2" x14ac:dyDescent="0.25">
      <c r="A118" t="s">
        <v>85</v>
      </c>
      <c r="B118" t="s">
        <v>85</v>
      </c>
    </row>
    <row r="119" spans="1:2" x14ac:dyDescent="0.25">
      <c r="A119" t="s">
        <v>85</v>
      </c>
      <c r="B119" t="s">
        <v>85</v>
      </c>
    </row>
    <row r="120" spans="1:2" x14ac:dyDescent="0.25">
      <c r="A120" t="s">
        <v>85</v>
      </c>
      <c r="B120" t="s">
        <v>85</v>
      </c>
    </row>
    <row r="121" spans="1:2" x14ac:dyDescent="0.25">
      <c r="A121" t="s">
        <v>85</v>
      </c>
      <c r="B121" t="s">
        <v>85</v>
      </c>
    </row>
    <row r="122" spans="1:2" x14ac:dyDescent="0.25">
      <c r="A122" t="s">
        <v>85</v>
      </c>
      <c r="B122" t="s">
        <v>85</v>
      </c>
    </row>
    <row r="123" spans="1:2" x14ac:dyDescent="0.25">
      <c r="A123" t="s">
        <v>85</v>
      </c>
      <c r="B123" t="s">
        <v>85</v>
      </c>
    </row>
    <row r="124" spans="1:2" x14ac:dyDescent="0.25">
      <c r="A124" t="s">
        <v>85</v>
      </c>
      <c r="B124" t="s">
        <v>85</v>
      </c>
    </row>
    <row r="125" spans="1:2" x14ac:dyDescent="0.25">
      <c r="A125" t="s">
        <v>85</v>
      </c>
      <c r="B125" t="s">
        <v>85</v>
      </c>
    </row>
    <row r="126" spans="1:2" x14ac:dyDescent="0.25">
      <c r="A126" t="s">
        <v>85</v>
      </c>
      <c r="B126" t="s">
        <v>85</v>
      </c>
    </row>
    <row r="127" spans="1:2" x14ac:dyDescent="0.25">
      <c r="A127" t="s">
        <v>85</v>
      </c>
      <c r="B127" t="s">
        <v>85</v>
      </c>
    </row>
    <row r="128" spans="1:2" x14ac:dyDescent="0.25">
      <c r="A128" t="s">
        <v>85</v>
      </c>
      <c r="B128" t="s">
        <v>85</v>
      </c>
    </row>
    <row r="129" spans="1:2" x14ac:dyDescent="0.25">
      <c r="A129" t="s">
        <v>85</v>
      </c>
      <c r="B129" t="s">
        <v>85</v>
      </c>
    </row>
    <row r="130" spans="1:2" x14ac:dyDescent="0.25">
      <c r="A130" t="s">
        <v>85</v>
      </c>
      <c r="B130" t="s">
        <v>85</v>
      </c>
    </row>
    <row r="131" spans="1:2" x14ac:dyDescent="0.25">
      <c r="A131" t="s">
        <v>85</v>
      </c>
      <c r="B131" t="s">
        <v>85</v>
      </c>
    </row>
    <row r="132" spans="1:2" x14ac:dyDescent="0.25">
      <c r="A132" t="s">
        <v>85</v>
      </c>
      <c r="B132" t="s">
        <v>85</v>
      </c>
    </row>
    <row r="133" spans="1:2" x14ac:dyDescent="0.25">
      <c r="A133" t="s">
        <v>85</v>
      </c>
      <c r="B133" t="s">
        <v>85</v>
      </c>
    </row>
    <row r="134" spans="1:2" x14ac:dyDescent="0.25">
      <c r="A134" t="s">
        <v>85</v>
      </c>
      <c r="B134" t="s">
        <v>85</v>
      </c>
    </row>
    <row r="135" spans="1:2" x14ac:dyDescent="0.25">
      <c r="A135" t="s">
        <v>85</v>
      </c>
      <c r="B135" t="s">
        <v>85</v>
      </c>
    </row>
    <row r="136" spans="1:2" x14ac:dyDescent="0.25">
      <c r="A136" t="s">
        <v>85</v>
      </c>
      <c r="B136" t="s">
        <v>85</v>
      </c>
    </row>
    <row r="137" spans="1:2" x14ac:dyDescent="0.25">
      <c r="A137" t="s">
        <v>85</v>
      </c>
      <c r="B137" t="s">
        <v>85</v>
      </c>
    </row>
    <row r="138" spans="1:2" x14ac:dyDescent="0.25">
      <c r="A138" t="s">
        <v>85</v>
      </c>
      <c r="B138" t="s">
        <v>85</v>
      </c>
    </row>
    <row r="139" spans="1:2" x14ac:dyDescent="0.25">
      <c r="A139" t="s">
        <v>85</v>
      </c>
      <c r="B139" t="s">
        <v>85</v>
      </c>
    </row>
    <row r="140" spans="1:2" x14ac:dyDescent="0.25">
      <c r="A140" t="s">
        <v>85</v>
      </c>
      <c r="B140" t="s">
        <v>85</v>
      </c>
    </row>
    <row r="141" spans="1:2" x14ac:dyDescent="0.25">
      <c r="A141" t="s">
        <v>85</v>
      </c>
      <c r="B141" t="s">
        <v>85</v>
      </c>
    </row>
    <row r="142" spans="1:2" x14ac:dyDescent="0.25">
      <c r="A142" t="s">
        <v>85</v>
      </c>
      <c r="B142" t="s">
        <v>85</v>
      </c>
    </row>
    <row r="143" spans="1:2" x14ac:dyDescent="0.25">
      <c r="A143" t="s">
        <v>85</v>
      </c>
      <c r="B143" t="s">
        <v>85</v>
      </c>
    </row>
    <row r="144" spans="1:2" x14ac:dyDescent="0.25">
      <c r="A144" t="s">
        <v>85</v>
      </c>
      <c r="B144" t="s">
        <v>85</v>
      </c>
    </row>
    <row r="145" spans="1:2" x14ac:dyDescent="0.25">
      <c r="A145" t="s">
        <v>85</v>
      </c>
      <c r="B145" t="s">
        <v>85</v>
      </c>
    </row>
    <row r="146" spans="1:2" x14ac:dyDescent="0.25">
      <c r="A146" t="s">
        <v>87</v>
      </c>
      <c r="B146" t="s">
        <v>87</v>
      </c>
    </row>
    <row r="147" spans="1:2" x14ac:dyDescent="0.25">
      <c r="A147" t="s">
        <v>87</v>
      </c>
      <c r="B147" t="s">
        <v>87</v>
      </c>
    </row>
    <row r="148" spans="1:2" x14ac:dyDescent="0.25">
      <c r="A148" t="s">
        <v>87</v>
      </c>
      <c r="B148" t="s">
        <v>87</v>
      </c>
    </row>
    <row r="149" spans="1:2" x14ac:dyDescent="0.25">
      <c r="A149" t="s">
        <v>87</v>
      </c>
      <c r="B149" t="s">
        <v>87</v>
      </c>
    </row>
    <row r="150" spans="1:2" x14ac:dyDescent="0.25">
      <c r="A150" t="s">
        <v>87</v>
      </c>
      <c r="B150" t="s">
        <v>87</v>
      </c>
    </row>
    <row r="151" spans="1:2" x14ac:dyDescent="0.25">
      <c r="A151" t="s">
        <v>87</v>
      </c>
      <c r="B151" t="s">
        <v>87</v>
      </c>
    </row>
    <row r="152" spans="1:2" x14ac:dyDescent="0.25">
      <c r="A152" t="s">
        <v>87</v>
      </c>
      <c r="B152" t="s">
        <v>87</v>
      </c>
    </row>
    <row r="153" spans="1:2" x14ac:dyDescent="0.25">
      <c r="A153" t="s">
        <v>87</v>
      </c>
      <c r="B153" t="s">
        <v>87</v>
      </c>
    </row>
    <row r="154" spans="1:2" x14ac:dyDescent="0.25">
      <c r="A154" t="s">
        <v>87</v>
      </c>
      <c r="B154" t="s">
        <v>87</v>
      </c>
    </row>
    <row r="155" spans="1:2" x14ac:dyDescent="0.25">
      <c r="A155" t="s">
        <v>87</v>
      </c>
      <c r="B155" t="s">
        <v>87</v>
      </c>
    </row>
    <row r="156" spans="1:2" x14ac:dyDescent="0.25">
      <c r="A156" t="s">
        <v>87</v>
      </c>
      <c r="B156" t="s">
        <v>87</v>
      </c>
    </row>
    <row r="157" spans="1:2" x14ac:dyDescent="0.25">
      <c r="A157" t="s">
        <v>87</v>
      </c>
      <c r="B157" t="s">
        <v>87</v>
      </c>
    </row>
    <row r="158" spans="1:2" x14ac:dyDescent="0.25">
      <c r="A158" t="s">
        <v>87</v>
      </c>
      <c r="B158" t="s">
        <v>87</v>
      </c>
    </row>
    <row r="159" spans="1:2" x14ac:dyDescent="0.25">
      <c r="A159" t="s">
        <v>87</v>
      </c>
      <c r="B159" t="s">
        <v>87</v>
      </c>
    </row>
    <row r="160" spans="1:2" x14ac:dyDescent="0.25">
      <c r="A160" t="s">
        <v>87</v>
      </c>
      <c r="B160" t="s">
        <v>87</v>
      </c>
    </row>
    <row r="161" spans="1:2" x14ac:dyDescent="0.25">
      <c r="A161" t="s">
        <v>87</v>
      </c>
      <c r="B161" t="s">
        <v>87</v>
      </c>
    </row>
    <row r="162" spans="1:2" x14ac:dyDescent="0.25">
      <c r="A162" t="s">
        <v>87</v>
      </c>
      <c r="B162" t="s">
        <v>87</v>
      </c>
    </row>
    <row r="163" spans="1:2" x14ac:dyDescent="0.25">
      <c r="A163" t="s">
        <v>87</v>
      </c>
      <c r="B163" t="s">
        <v>87</v>
      </c>
    </row>
    <row r="164" spans="1:2" x14ac:dyDescent="0.25">
      <c r="A164" t="s">
        <v>87</v>
      </c>
      <c r="B164" t="s">
        <v>87</v>
      </c>
    </row>
    <row r="165" spans="1:2" x14ac:dyDescent="0.25">
      <c r="A165" t="s">
        <v>87</v>
      </c>
      <c r="B165" t="s">
        <v>87</v>
      </c>
    </row>
    <row r="166" spans="1:2" x14ac:dyDescent="0.25">
      <c r="A166" t="s">
        <v>87</v>
      </c>
      <c r="B166" t="s">
        <v>87</v>
      </c>
    </row>
    <row r="167" spans="1:2" x14ac:dyDescent="0.25">
      <c r="A167" t="s">
        <v>87</v>
      </c>
      <c r="B167" t="s">
        <v>87</v>
      </c>
    </row>
    <row r="168" spans="1:2" x14ac:dyDescent="0.25">
      <c r="A168" t="s">
        <v>87</v>
      </c>
      <c r="B168" t="s">
        <v>87</v>
      </c>
    </row>
    <row r="169" spans="1:2" x14ac:dyDescent="0.25">
      <c r="A169" t="s">
        <v>87</v>
      </c>
      <c r="B169" t="s">
        <v>87</v>
      </c>
    </row>
    <row r="170" spans="1:2" x14ac:dyDescent="0.25">
      <c r="A170" t="s">
        <v>87</v>
      </c>
      <c r="B170" t="s">
        <v>87</v>
      </c>
    </row>
    <row r="171" spans="1:2" x14ac:dyDescent="0.25">
      <c r="A171" t="s">
        <v>87</v>
      </c>
      <c r="B171" t="s">
        <v>87</v>
      </c>
    </row>
    <row r="172" spans="1:2" x14ac:dyDescent="0.25">
      <c r="A172" t="s">
        <v>87</v>
      </c>
      <c r="B172" t="s">
        <v>87</v>
      </c>
    </row>
    <row r="173" spans="1:2" x14ac:dyDescent="0.25">
      <c r="A173" t="s">
        <v>87</v>
      </c>
      <c r="B173" t="s">
        <v>87</v>
      </c>
    </row>
    <row r="174" spans="1:2" x14ac:dyDescent="0.25">
      <c r="A174" t="s">
        <v>87</v>
      </c>
      <c r="B174" t="s">
        <v>87</v>
      </c>
    </row>
    <row r="175" spans="1:2" x14ac:dyDescent="0.25">
      <c r="A175" t="s">
        <v>87</v>
      </c>
      <c r="B175" t="s">
        <v>87</v>
      </c>
    </row>
    <row r="176" spans="1:2" x14ac:dyDescent="0.25">
      <c r="A176" t="s">
        <v>87</v>
      </c>
      <c r="B176" t="s">
        <v>87</v>
      </c>
    </row>
    <row r="177" spans="1:2" x14ac:dyDescent="0.25">
      <c r="A177" t="s">
        <v>87</v>
      </c>
      <c r="B177" t="s">
        <v>87</v>
      </c>
    </row>
    <row r="178" spans="1:2" x14ac:dyDescent="0.25">
      <c r="A178" t="s">
        <v>87</v>
      </c>
      <c r="B178" t="s">
        <v>87</v>
      </c>
    </row>
    <row r="179" spans="1:2" x14ac:dyDescent="0.25">
      <c r="A179" t="s">
        <v>87</v>
      </c>
      <c r="B179" t="s">
        <v>87</v>
      </c>
    </row>
    <row r="180" spans="1:2" x14ac:dyDescent="0.25">
      <c r="A180" t="s">
        <v>87</v>
      </c>
      <c r="B180" t="s">
        <v>87</v>
      </c>
    </row>
    <row r="181" spans="1:2" x14ac:dyDescent="0.25">
      <c r="A181" t="s">
        <v>87</v>
      </c>
      <c r="B181" t="s">
        <v>87</v>
      </c>
    </row>
    <row r="182" spans="1:2" x14ac:dyDescent="0.25">
      <c r="A182" t="s">
        <v>87</v>
      </c>
      <c r="B182" t="s">
        <v>87</v>
      </c>
    </row>
    <row r="183" spans="1:2" x14ac:dyDescent="0.25">
      <c r="A183" t="s">
        <v>87</v>
      </c>
      <c r="B183" t="s">
        <v>87</v>
      </c>
    </row>
    <row r="184" spans="1:2" x14ac:dyDescent="0.25">
      <c r="A184" t="s">
        <v>87</v>
      </c>
      <c r="B184" t="s">
        <v>87</v>
      </c>
    </row>
    <row r="185" spans="1:2" x14ac:dyDescent="0.25">
      <c r="A185" t="s">
        <v>87</v>
      </c>
      <c r="B185" t="s">
        <v>87</v>
      </c>
    </row>
    <row r="186" spans="1:2" x14ac:dyDescent="0.25">
      <c r="A186" t="s">
        <v>87</v>
      </c>
      <c r="B186" t="s">
        <v>87</v>
      </c>
    </row>
    <row r="187" spans="1:2" x14ac:dyDescent="0.25">
      <c r="A187" t="s">
        <v>87</v>
      </c>
      <c r="B187" t="s">
        <v>87</v>
      </c>
    </row>
    <row r="188" spans="1:2" x14ac:dyDescent="0.25">
      <c r="A188" t="s">
        <v>87</v>
      </c>
      <c r="B188" t="s">
        <v>87</v>
      </c>
    </row>
    <row r="189" spans="1:2" x14ac:dyDescent="0.25">
      <c r="A189" t="s">
        <v>87</v>
      </c>
      <c r="B189" t="s">
        <v>87</v>
      </c>
    </row>
    <row r="190" spans="1:2" x14ac:dyDescent="0.25">
      <c r="A190" t="s">
        <v>87</v>
      </c>
      <c r="B190" t="s">
        <v>87</v>
      </c>
    </row>
    <row r="191" spans="1:2" x14ac:dyDescent="0.25">
      <c r="A191" t="s">
        <v>87</v>
      </c>
      <c r="B191" t="s">
        <v>87</v>
      </c>
    </row>
    <row r="192" spans="1:2" x14ac:dyDescent="0.25">
      <c r="A192" t="s">
        <v>86</v>
      </c>
      <c r="B192" t="s">
        <v>86</v>
      </c>
    </row>
    <row r="193" spans="1:2" x14ac:dyDescent="0.25">
      <c r="A193" t="s">
        <v>86</v>
      </c>
      <c r="B193" t="s">
        <v>86</v>
      </c>
    </row>
    <row r="194" spans="1:2" x14ac:dyDescent="0.25">
      <c r="A194" t="s">
        <v>86</v>
      </c>
      <c r="B194" t="s">
        <v>86</v>
      </c>
    </row>
    <row r="195" spans="1:2" x14ac:dyDescent="0.25">
      <c r="A195" t="s">
        <v>86</v>
      </c>
      <c r="B195" t="s">
        <v>86</v>
      </c>
    </row>
    <row r="196" spans="1:2" x14ac:dyDescent="0.25">
      <c r="A196" t="s">
        <v>86</v>
      </c>
      <c r="B196" t="s">
        <v>86</v>
      </c>
    </row>
    <row r="197" spans="1:2" x14ac:dyDescent="0.25">
      <c r="A197" t="s">
        <v>86</v>
      </c>
      <c r="B197" t="s">
        <v>86</v>
      </c>
    </row>
    <row r="198" spans="1:2" x14ac:dyDescent="0.25">
      <c r="A198" t="s">
        <v>86</v>
      </c>
      <c r="B198" t="s">
        <v>86</v>
      </c>
    </row>
    <row r="199" spans="1:2" x14ac:dyDescent="0.25">
      <c r="A199" t="s">
        <v>86</v>
      </c>
      <c r="B199" t="s">
        <v>86</v>
      </c>
    </row>
    <row r="200" spans="1:2" x14ac:dyDescent="0.25">
      <c r="A200" t="s">
        <v>86</v>
      </c>
      <c r="B200" t="s">
        <v>86</v>
      </c>
    </row>
    <row r="201" spans="1:2" x14ac:dyDescent="0.25">
      <c r="A201" t="s">
        <v>86</v>
      </c>
      <c r="B201" t="s">
        <v>86</v>
      </c>
    </row>
    <row r="202" spans="1:2" x14ac:dyDescent="0.25">
      <c r="A202" t="s">
        <v>86</v>
      </c>
      <c r="B202" t="s">
        <v>86</v>
      </c>
    </row>
    <row r="203" spans="1:2" x14ac:dyDescent="0.25">
      <c r="A203" t="s">
        <v>86</v>
      </c>
      <c r="B203" t="s">
        <v>86</v>
      </c>
    </row>
    <row r="204" spans="1:2" x14ac:dyDescent="0.25">
      <c r="A204" t="s">
        <v>86</v>
      </c>
      <c r="B204" t="s">
        <v>86</v>
      </c>
    </row>
    <row r="205" spans="1:2" x14ac:dyDescent="0.25">
      <c r="A205" t="s">
        <v>86</v>
      </c>
      <c r="B205" t="s">
        <v>86</v>
      </c>
    </row>
    <row r="206" spans="1:2" x14ac:dyDescent="0.25">
      <c r="A206" t="s">
        <v>86</v>
      </c>
      <c r="B206" t="s">
        <v>86</v>
      </c>
    </row>
    <row r="207" spans="1:2" x14ac:dyDescent="0.25">
      <c r="A207" t="s">
        <v>86</v>
      </c>
      <c r="B207" t="s">
        <v>86</v>
      </c>
    </row>
    <row r="208" spans="1:2" x14ac:dyDescent="0.25">
      <c r="A208" t="s">
        <v>86</v>
      </c>
      <c r="B208" t="s">
        <v>86</v>
      </c>
    </row>
    <row r="209" spans="1:2" x14ac:dyDescent="0.25">
      <c r="A209" t="s">
        <v>86</v>
      </c>
      <c r="B209" t="s">
        <v>86</v>
      </c>
    </row>
    <row r="210" spans="1:2" x14ac:dyDescent="0.25">
      <c r="A210" t="s">
        <v>86</v>
      </c>
      <c r="B210" t="s">
        <v>86</v>
      </c>
    </row>
    <row r="211" spans="1:2" x14ac:dyDescent="0.25">
      <c r="A211" t="s">
        <v>86</v>
      </c>
      <c r="B211" t="s">
        <v>86</v>
      </c>
    </row>
    <row r="212" spans="1:2" x14ac:dyDescent="0.25">
      <c r="A212" t="s">
        <v>86</v>
      </c>
      <c r="B212" t="s">
        <v>86</v>
      </c>
    </row>
    <row r="213" spans="1:2" x14ac:dyDescent="0.25">
      <c r="A213" t="s">
        <v>86</v>
      </c>
      <c r="B213" t="s">
        <v>86</v>
      </c>
    </row>
    <row r="214" spans="1:2" x14ac:dyDescent="0.25">
      <c r="A214" t="s">
        <v>86</v>
      </c>
      <c r="B214" t="s">
        <v>86</v>
      </c>
    </row>
    <row r="215" spans="1:2" x14ac:dyDescent="0.25">
      <c r="A215" t="s">
        <v>86</v>
      </c>
      <c r="B215" t="s">
        <v>86</v>
      </c>
    </row>
    <row r="216" spans="1:2" x14ac:dyDescent="0.25">
      <c r="A216" t="s">
        <v>86</v>
      </c>
      <c r="B216" t="s">
        <v>86</v>
      </c>
    </row>
    <row r="217" spans="1:2" x14ac:dyDescent="0.25">
      <c r="A217" t="s">
        <v>86</v>
      </c>
      <c r="B217" t="s">
        <v>86</v>
      </c>
    </row>
    <row r="218" spans="1:2" x14ac:dyDescent="0.25">
      <c r="A218" t="s">
        <v>86</v>
      </c>
      <c r="B218" t="s">
        <v>86</v>
      </c>
    </row>
    <row r="219" spans="1:2" x14ac:dyDescent="0.25">
      <c r="A219" t="s">
        <v>86</v>
      </c>
      <c r="B219" t="s">
        <v>86</v>
      </c>
    </row>
    <row r="220" spans="1:2" x14ac:dyDescent="0.25">
      <c r="A220" t="s">
        <v>86</v>
      </c>
      <c r="B220" t="s">
        <v>86</v>
      </c>
    </row>
    <row r="221" spans="1:2" x14ac:dyDescent="0.25">
      <c r="A221" t="s">
        <v>86</v>
      </c>
      <c r="B221" t="s">
        <v>86</v>
      </c>
    </row>
    <row r="222" spans="1:2" x14ac:dyDescent="0.25">
      <c r="A222" t="s">
        <v>86</v>
      </c>
      <c r="B222" t="s">
        <v>86</v>
      </c>
    </row>
    <row r="223" spans="1:2" x14ac:dyDescent="0.25">
      <c r="A223" t="s">
        <v>86</v>
      </c>
      <c r="B223" t="s">
        <v>86</v>
      </c>
    </row>
    <row r="224" spans="1:2" x14ac:dyDescent="0.25">
      <c r="A224" t="s">
        <v>86</v>
      </c>
      <c r="B224" t="s">
        <v>86</v>
      </c>
    </row>
    <row r="225" spans="1:2" x14ac:dyDescent="0.25">
      <c r="A225" t="s">
        <v>86</v>
      </c>
      <c r="B225" t="s">
        <v>86</v>
      </c>
    </row>
    <row r="226" spans="1:2" x14ac:dyDescent="0.25">
      <c r="A226" t="s">
        <v>86</v>
      </c>
      <c r="B226" t="s">
        <v>86</v>
      </c>
    </row>
    <row r="227" spans="1:2" x14ac:dyDescent="0.25">
      <c r="A227" t="s">
        <v>86</v>
      </c>
      <c r="B227" t="s">
        <v>86</v>
      </c>
    </row>
    <row r="228" spans="1:2" x14ac:dyDescent="0.25">
      <c r="A228" t="s">
        <v>86</v>
      </c>
      <c r="B228" t="s">
        <v>86</v>
      </c>
    </row>
    <row r="229" spans="1:2" x14ac:dyDescent="0.25">
      <c r="A229" t="s">
        <v>86</v>
      </c>
      <c r="B229" t="s">
        <v>86</v>
      </c>
    </row>
    <row r="230" spans="1:2" x14ac:dyDescent="0.25">
      <c r="A230" t="s">
        <v>86</v>
      </c>
      <c r="B230" t="s">
        <v>86</v>
      </c>
    </row>
    <row r="231" spans="1:2" x14ac:dyDescent="0.25">
      <c r="A231" t="s">
        <v>86</v>
      </c>
      <c r="B231" t="s">
        <v>86</v>
      </c>
    </row>
    <row r="232" spans="1:2" x14ac:dyDescent="0.25">
      <c r="A232" t="s">
        <v>86</v>
      </c>
      <c r="B232" t="s">
        <v>86</v>
      </c>
    </row>
    <row r="233" spans="1:2" x14ac:dyDescent="0.25">
      <c r="A233" t="s">
        <v>86</v>
      </c>
      <c r="B233" t="s">
        <v>86</v>
      </c>
    </row>
    <row r="234" spans="1:2" x14ac:dyDescent="0.25">
      <c r="A234" t="s">
        <v>86</v>
      </c>
      <c r="B234" t="s">
        <v>86</v>
      </c>
    </row>
    <row r="235" spans="1:2" x14ac:dyDescent="0.25">
      <c r="A235" t="s">
        <v>88</v>
      </c>
      <c r="B235" t="s">
        <v>88</v>
      </c>
    </row>
    <row r="236" spans="1:2" x14ac:dyDescent="0.25">
      <c r="A236" t="s">
        <v>88</v>
      </c>
      <c r="B236" t="s">
        <v>88</v>
      </c>
    </row>
    <row r="237" spans="1:2" x14ac:dyDescent="0.25">
      <c r="A237" t="s">
        <v>88</v>
      </c>
      <c r="B237" t="s">
        <v>88</v>
      </c>
    </row>
    <row r="238" spans="1:2" x14ac:dyDescent="0.25">
      <c r="A238" t="s">
        <v>88</v>
      </c>
      <c r="B238" t="s">
        <v>88</v>
      </c>
    </row>
    <row r="239" spans="1:2" x14ac:dyDescent="0.25">
      <c r="A239" t="s">
        <v>88</v>
      </c>
      <c r="B239" t="s">
        <v>88</v>
      </c>
    </row>
    <row r="240" spans="1:2" x14ac:dyDescent="0.25">
      <c r="A240" t="s">
        <v>88</v>
      </c>
      <c r="B240" t="s">
        <v>88</v>
      </c>
    </row>
    <row r="241" spans="1:2" x14ac:dyDescent="0.25">
      <c r="A241" t="s">
        <v>88</v>
      </c>
      <c r="B241" t="s">
        <v>88</v>
      </c>
    </row>
    <row r="242" spans="1:2" x14ac:dyDescent="0.25">
      <c r="A242" t="s">
        <v>88</v>
      </c>
      <c r="B242" t="s">
        <v>88</v>
      </c>
    </row>
    <row r="243" spans="1:2" x14ac:dyDescent="0.25">
      <c r="A243" t="s">
        <v>88</v>
      </c>
      <c r="B243" t="s">
        <v>88</v>
      </c>
    </row>
    <row r="244" spans="1:2" x14ac:dyDescent="0.25">
      <c r="A244" t="s">
        <v>88</v>
      </c>
      <c r="B244" t="s">
        <v>88</v>
      </c>
    </row>
    <row r="245" spans="1:2" x14ac:dyDescent="0.25">
      <c r="A245" t="s">
        <v>88</v>
      </c>
      <c r="B245" t="s">
        <v>88</v>
      </c>
    </row>
    <row r="246" spans="1:2" x14ac:dyDescent="0.25">
      <c r="A246" t="s">
        <v>88</v>
      </c>
      <c r="B246" t="s">
        <v>88</v>
      </c>
    </row>
    <row r="247" spans="1:2" x14ac:dyDescent="0.25">
      <c r="A247" t="s">
        <v>88</v>
      </c>
      <c r="B247" t="s">
        <v>88</v>
      </c>
    </row>
    <row r="248" spans="1:2" x14ac:dyDescent="0.25">
      <c r="A248" t="s">
        <v>88</v>
      </c>
      <c r="B248" t="s">
        <v>88</v>
      </c>
    </row>
    <row r="249" spans="1:2" x14ac:dyDescent="0.25">
      <c r="A249" t="s">
        <v>88</v>
      </c>
      <c r="B249" t="s">
        <v>88</v>
      </c>
    </row>
    <row r="250" spans="1:2" x14ac:dyDescent="0.25">
      <c r="A250" t="s">
        <v>88</v>
      </c>
      <c r="B250" t="s">
        <v>88</v>
      </c>
    </row>
    <row r="251" spans="1:2" x14ac:dyDescent="0.25">
      <c r="A251" t="s">
        <v>88</v>
      </c>
      <c r="B251" t="s">
        <v>88</v>
      </c>
    </row>
    <row r="252" spans="1:2" x14ac:dyDescent="0.25">
      <c r="A252" t="s">
        <v>88</v>
      </c>
      <c r="B252" t="s">
        <v>88</v>
      </c>
    </row>
    <row r="253" spans="1:2" x14ac:dyDescent="0.25">
      <c r="A253" t="s">
        <v>88</v>
      </c>
      <c r="B253" t="s">
        <v>88</v>
      </c>
    </row>
    <row r="254" spans="1:2" x14ac:dyDescent="0.25">
      <c r="A254" t="s">
        <v>88</v>
      </c>
      <c r="B254" t="s">
        <v>88</v>
      </c>
    </row>
    <row r="255" spans="1:2" x14ac:dyDescent="0.25">
      <c r="A255" t="s">
        <v>88</v>
      </c>
      <c r="B255" t="s">
        <v>88</v>
      </c>
    </row>
    <row r="256" spans="1:2" x14ac:dyDescent="0.25">
      <c r="A256" t="s">
        <v>4</v>
      </c>
      <c r="B256" s="3"/>
    </row>
    <row r="257" spans="1:2" x14ac:dyDescent="0.25">
      <c r="A257" t="s">
        <v>4</v>
      </c>
      <c r="B257" s="3"/>
    </row>
    <row r="258" spans="1:2" x14ac:dyDescent="0.25">
      <c r="A258" t="s">
        <v>4</v>
      </c>
      <c r="B258" s="3"/>
    </row>
    <row r="259" spans="1:2" x14ac:dyDescent="0.25">
      <c r="A259" t="s">
        <v>4</v>
      </c>
      <c r="B259" s="3"/>
    </row>
    <row r="260" spans="1:2" x14ac:dyDescent="0.25">
      <c r="A260" t="s">
        <v>4</v>
      </c>
      <c r="B260" s="3"/>
    </row>
    <row r="261" spans="1:2" x14ac:dyDescent="0.25">
      <c r="A261" t="s">
        <v>4</v>
      </c>
      <c r="B261" s="3"/>
    </row>
    <row r="262" spans="1:2" x14ac:dyDescent="0.25">
      <c r="A262" t="s">
        <v>4</v>
      </c>
      <c r="B262" s="3"/>
    </row>
    <row r="263" spans="1:2" x14ac:dyDescent="0.25">
      <c r="A263" t="s">
        <v>4</v>
      </c>
      <c r="B263" s="3"/>
    </row>
    <row r="264" spans="1:2" x14ac:dyDescent="0.25">
      <c r="A264" t="s">
        <v>4</v>
      </c>
      <c r="B264" s="3"/>
    </row>
    <row r="265" spans="1:2" x14ac:dyDescent="0.25">
      <c r="A265" t="s">
        <v>4</v>
      </c>
      <c r="B265" s="3"/>
    </row>
    <row r="266" spans="1:2" x14ac:dyDescent="0.25">
      <c r="A266" t="s">
        <v>4</v>
      </c>
      <c r="B266" s="3"/>
    </row>
    <row r="267" spans="1:2" x14ac:dyDescent="0.25">
      <c r="A267" t="s">
        <v>4</v>
      </c>
      <c r="B267" s="3"/>
    </row>
    <row r="268" spans="1:2" x14ac:dyDescent="0.25">
      <c r="A268" t="s">
        <v>4</v>
      </c>
      <c r="B268" s="3"/>
    </row>
    <row r="269" spans="1:2" x14ac:dyDescent="0.25">
      <c r="A269" t="s">
        <v>4</v>
      </c>
      <c r="B269" s="3"/>
    </row>
    <row r="270" spans="1:2" x14ac:dyDescent="0.25">
      <c r="A270" t="s">
        <v>4</v>
      </c>
      <c r="B270" s="3"/>
    </row>
    <row r="271" spans="1:2" x14ac:dyDescent="0.25">
      <c r="A271" t="s">
        <v>4</v>
      </c>
      <c r="B271" s="3"/>
    </row>
    <row r="272" spans="1:2" x14ac:dyDescent="0.25">
      <c r="A272" t="s">
        <v>4</v>
      </c>
      <c r="B272" s="3"/>
    </row>
    <row r="273" spans="1:2" x14ac:dyDescent="0.25">
      <c r="A273" t="s">
        <v>4</v>
      </c>
      <c r="B273" s="3"/>
    </row>
    <row r="274" spans="1:2" x14ac:dyDescent="0.25">
      <c r="A274" t="s">
        <v>4</v>
      </c>
      <c r="B274" s="3"/>
    </row>
    <row r="275" spans="1:2" x14ac:dyDescent="0.25">
      <c r="A275" t="s">
        <v>4</v>
      </c>
      <c r="B275" s="3"/>
    </row>
    <row r="276" spans="1:2" x14ac:dyDescent="0.25">
      <c r="A276" t="s">
        <v>4</v>
      </c>
      <c r="B276" s="3"/>
    </row>
    <row r="277" spans="1:2" x14ac:dyDescent="0.25">
      <c r="A277" t="s">
        <v>4</v>
      </c>
      <c r="B277" s="3"/>
    </row>
    <row r="278" spans="1:2" x14ac:dyDescent="0.25">
      <c r="A278" t="s">
        <v>4</v>
      </c>
      <c r="B278" s="3"/>
    </row>
    <row r="279" spans="1:2" x14ac:dyDescent="0.25">
      <c r="A279" t="s">
        <v>4</v>
      </c>
      <c r="B279" s="3"/>
    </row>
    <row r="280" spans="1:2" x14ac:dyDescent="0.25">
      <c r="A280" t="s">
        <v>4</v>
      </c>
      <c r="B280" s="3"/>
    </row>
    <row r="281" spans="1:2" x14ac:dyDescent="0.25">
      <c r="A281" t="s">
        <v>4</v>
      </c>
      <c r="B281" s="3"/>
    </row>
    <row r="282" spans="1:2" x14ac:dyDescent="0.25">
      <c r="A282" t="s">
        <v>4</v>
      </c>
      <c r="B282" s="3"/>
    </row>
    <row r="283" spans="1:2" x14ac:dyDescent="0.25">
      <c r="A283" t="s">
        <v>4</v>
      </c>
      <c r="B283" s="3"/>
    </row>
    <row r="284" spans="1:2" x14ac:dyDescent="0.25">
      <c r="A284" t="s">
        <v>4</v>
      </c>
      <c r="B284" s="3"/>
    </row>
    <row r="285" spans="1:2" x14ac:dyDescent="0.25">
      <c r="A285" t="s">
        <v>4</v>
      </c>
      <c r="B285" s="3"/>
    </row>
    <row r="286" spans="1:2" x14ac:dyDescent="0.25">
      <c r="A286" t="s">
        <v>4</v>
      </c>
    </row>
    <row r="287" spans="1:2" x14ac:dyDescent="0.25">
      <c r="A287" t="s">
        <v>4</v>
      </c>
    </row>
    <row r="288" spans="1:2" x14ac:dyDescent="0.25">
      <c r="A288" t="s">
        <v>4</v>
      </c>
    </row>
    <row r="289" spans="1:1" x14ac:dyDescent="0.25">
      <c r="A289" t="s">
        <v>4</v>
      </c>
    </row>
    <row r="290" spans="1:1" x14ac:dyDescent="0.25">
      <c r="A290" t="s">
        <v>4</v>
      </c>
    </row>
    <row r="291" spans="1:1" x14ac:dyDescent="0.25">
      <c r="A291" t="s">
        <v>4</v>
      </c>
    </row>
    <row r="292" spans="1:1" x14ac:dyDescent="0.25">
      <c r="A292" t="s">
        <v>4</v>
      </c>
    </row>
    <row r="293" spans="1:1" x14ac:dyDescent="0.25">
      <c r="A293" t="s">
        <v>4</v>
      </c>
    </row>
    <row r="294" spans="1:1" x14ac:dyDescent="0.25">
      <c r="A294" t="s">
        <v>4</v>
      </c>
    </row>
    <row r="295" spans="1:1" x14ac:dyDescent="0.25">
      <c r="A295" t="s">
        <v>4</v>
      </c>
    </row>
    <row r="296" spans="1:1" x14ac:dyDescent="0.25">
      <c r="A296" t="s">
        <v>4</v>
      </c>
    </row>
    <row r="297" spans="1:1" x14ac:dyDescent="0.25">
      <c r="A297" t="s">
        <v>4</v>
      </c>
    </row>
    <row r="298" spans="1:1" x14ac:dyDescent="0.25">
      <c r="A298" t="s">
        <v>4</v>
      </c>
    </row>
    <row r="299" spans="1:1" x14ac:dyDescent="0.25">
      <c r="A299" t="s">
        <v>4</v>
      </c>
    </row>
    <row r="300" spans="1:1" x14ac:dyDescent="0.25">
      <c r="A300" t="s">
        <v>4</v>
      </c>
    </row>
    <row r="301" spans="1:1" x14ac:dyDescent="0.25">
      <c r="A301" t="s">
        <v>4</v>
      </c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</sheetData>
  <mergeCells count="4">
    <mergeCell ref="D12:F12"/>
    <mergeCell ref="N9:O9"/>
    <mergeCell ref="N10:O10"/>
    <mergeCell ref="N11:O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096B-A4D5-45BD-B2C6-DC4C4FF7F482}">
  <dimension ref="A1:L129"/>
  <sheetViews>
    <sheetView tabSelected="1" workbookViewId="0">
      <selection activeCell="E18" sqref="E18"/>
    </sheetView>
  </sheetViews>
  <sheetFormatPr defaultRowHeight="15" x14ac:dyDescent="0.25"/>
  <cols>
    <col min="4" max="4" width="20.42578125" customWidth="1"/>
    <col min="5" max="5" width="28.85546875" customWidth="1"/>
    <col min="12" max="12" width="51.140625" customWidth="1"/>
  </cols>
  <sheetData>
    <row r="1" spans="1:12" ht="35.25" customHeight="1" x14ac:dyDescent="0.25">
      <c r="A1" s="23" t="s">
        <v>70</v>
      </c>
      <c r="B1" s="23"/>
      <c r="D1" s="16" t="s">
        <v>71</v>
      </c>
    </row>
    <row r="2" spans="1:12" x14ac:dyDescent="0.25">
      <c r="A2" s="16" t="s">
        <v>68</v>
      </c>
      <c r="B2" s="16" t="s">
        <v>69</v>
      </c>
      <c r="D2">
        <f>CORREL(A3:A124,B3:B124)</f>
        <v>-1.7375682348342473E-2</v>
      </c>
    </row>
    <row r="3" spans="1:12" x14ac:dyDescent="0.25">
      <c r="A3">
        <v>-185.6</v>
      </c>
      <c r="B3">
        <v>-129.57300000000001</v>
      </c>
      <c r="D3" t="s">
        <v>72</v>
      </c>
    </row>
    <row r="4" spans="1:12" x14ac:dyDescent="0.25">
      <c r="A4">
        <v>-235.5</v>
      </c>
      <c r="B4">
        <v>-131.072</v>
      </c>
    </row>
    <row r="5" spans="1:12" x14ac:dyDescent="0.25">
      <c r="A5">
        <v>-295.2</v>
      </c>
      <c r="B5">
        <v>-143.29</v>
      </c>
      <c r="D5" s="16" t="s">
        <v>80</v>
      </c>
      <c r="F5" s="24" t="s">
        <v>89</v>
      </c>
      <c r="G5" s="24"/>
      <c r="H5" s="24"/>
      <c r="I5" s="24"/>
      <c r="J5" s="24"/>
    </row>
    <row r="6" spans="1:12" x14ac:dyDescent="0.25">
      <c r="A6">
        <v>-197.2</v>
      </c>
      <c r="B6">
        <v>-146.29599999999999</v>
      </c>
      <c r="D6">
        <f>TTEST(A3:A124,B3:B124,1,3)</f>
        <v>5.8415574651837614E-8</v>
      </c>
      <c r="F6" s="24"/>
      <c r="G6" s="24"/>
      <c r="H6" s="24"/>
      <c r="I6" s="24"/>
      <c r="J6" s="24"/>
    </row>
    <row r="7" spans="1:12" x14ac:dyDescent="0.25">
      <c r="A7">
        <v>-189.8</v>
      </c>
      <c r="B7">
        <v>-147.536</v>
      </c>
      <c r="L7" s="17" t="s">
        <v>73</v>
      </c>
    </row>
    <row r="8" spans="1:12" x14ac:dyDescent="0.25">
      <c r="A8">
        <v>-230.2</v>
      </c>
      <c r="B8">
        <v>-147.648</v>
      </c>
      <c r="D8" s="16" t="s">
        <v>90</v>
      </c>
      <c r="E8" s="19" t="s">
        <v>91</v>
      </c>
      <c r="L8" s="17" t="s">
        <v>74</v>
      </c>
    </row>
    <row r="9" spans="1:12" x14ac:dyDescent="0.25">
      <c r="A9">
        <v>-242.7</v>
      </c>
      <c r="B9">
        <v>-150.47800000000001</v>
      </c>
      <c r="D9">
        <f>FTEST(A3:A124,B3:B124)</f>
        <v>0.98890554289296295</v>
      </c>
      <c r="E9">
        <f>D9/2</f>
        <v>0.49445277144648148</v>
      </c>
      <c r="F9" s="26"/>
      <c r="G9" s="26"/>
      <c r="H9" s="26"/>
      <c r="I9" s="26"/>
      <c r="J9" s="26"/>
      <c r="L9" s="17" t="s">
        <v>75</v>
      </c>
    </row>
    <row r="10" spans="1:12" x14ac:dyDescent="0.25">
      <c r="A10">
        <v>-203.9</v>
      </c>
      <c r="B10">
        <v>-157.238</v>
      </c>
      <c r="F10" s="26"/>
      <c r="G10" s="26"/>
      <c r="H10" s="26"/>
      <c r="I10" s="26"/>
      <c r="J10" s="26"/>
      <c r="L10" s="17" t="s">
        <v>76</v>
      </c>
    </row>
    <row r="11" spans="1:12" x14ac:dyDescent="0.25">
      <c r="A11">
        <v>-260.8</v>
      </c>
      <c r="B11">
        <v>-157.50700000000001</v>
      </c>
    </row>
    <row r="12" spans="1:12" x14ac:dyDescent="0.25">
      <c r="A12">
        <v>-157.19999999999999</v>
      </c>
      <c r="B12">
        <v>-159.387</v>
      </c>
      <c r="H12" s="24" t="s">
        <v>79</v>
      </c>
      <c r="I12" s="24"/>
      <c r="J12" s="24"/>
      <c r="K12" s="25"/>
      <c r="L12" s="17" t="s">
        <v>77</v>
      </c>
    </row>
    <row r="13" spans="1:12" x14ac:dyDescent="0.25">
      <c r="A13">
        <v>-221.1</v>
      </c>
      <c r="B13">
        <v>-160.09100000000001</v>
      </c>
      <c r="H13" s="24"/>
      <c r="I13" s="24"/>
      <c r="J13" s="24"/>
      <c r="K13" s="25"/>
      <c r="L13" s="17" t="s">
        <v>78</v>
      </c>
    </row>
    <row r="14" spans="1:12" x14ac:dyDescent="0.25">
      <c r="A14">
        <v>-191</v>
      </c>
      <c r="B14">
        <v>-161.02699999999999</v>
      </c>
    </row>
    <row r="15" spans="1:12" x14ac:dyDescent="0.25">
      <c r="A15">
        <v>-236</v>
      </c>
      <c r="B15">
        <v>-163.02699999999999</v>
      </c>
    </row>
    <row r="16" spans="1:12" x14ac:dyDescent="0.25">
      <c r="A16">
        <v>-258.60000000000002</v>
      </c>
      <c r="B16">
        <v>-165.779</v>
      </c>
    </row>
    <row r="17" spans="1:2" x14ac:dyDescent="0.25">
      <c r="A17">
        <v>-206.2</v>
      </c>
      <c r="B17">
        <v>-166.44499999999999</v>
      </c>
    </row>
    <row r="18" spans="1:2" x14ac:dyDescent="0.25">
      <c r="A18">
        <v>-226.6</v>
      </c>
      <c r="B18">
        <v>-166.58699999999999</v>
      </c>
    </row>
    <row r="19" spans="1:2" x14ac:dyDescent="0.25">
      <c r="A19">
        <v>-267.2</v>
      </c>
      <c r="B19">
        <v>-167.64500000000001</v>
      </c>
    </row>
    <row r="20" spans="1:2" x14ac:dyDescent="0.25">
      <c r="A20">
        <v>-219.2</v>
      </c>
      <c r="B20">
        <v>-167.864</v>
      </c>
    </row>
    <row r="21" spans="1:2" x14ac:dyDescent="0.25">
      <c r="A21">
        <v>-199.2</v>
      </c>
      <c r="B21">
        <v>-168.43</v>
      </c>
    </row>
    <row r="22" spans="1:2" x14ac:dyDescent="0.25">
      <c r="A22">
        <v>-193.7</v>
      </c>
      <c r="B22">
        <v>-168.505</v>
      </c>
    </row>
    <row r="23" spans="1:2" x14ac:dyDescent="0.25">
      <c r="A23">
        <v>-244.3</v>
      </c>
      <c r="B23">
        <v>-168.511</v>
      </c>
    </row>
    <row r="24" spans="1:2" x14ac:dyDescent="0.25">
      <c r="A24">
        <v>-235.8</v>
      </c>
      <c r="B24">
        <v>-170.30099999999999</v>
      </c>
    </row>
    <row r="25" spans="1:2" x14ac:dyDescent="0.25">
      <c r="A25">
        <v>-207.5</v>
      </c>
      <c r="B25">
        <v>-170.51</v>
      </c>
    </row>
    <row r="26" spans="1:2" x14ac:dyDescent="0.25">
      <c r="A26">
        <v>-217.4</v>
      </c>
      <c r="B26">
        <v>-172.15100000000001</v>
      </c>
    </row>
    <row r="27" spans="1:2" x14ac:dyDescent="0.25">
      <c r="A27">
        <v>-180.8</v>
      </c>
      <c r="B27">
        <v>-172.61</v>
      </c>
    </row>
    <row r="28" spans="1:2" x14ac:dyDescent="0.25">
      <c r="A28">
        <v>-202.2</v>
      </c>
      <c r="B28">
        <v>-172.851</v>
      </c>
    </row>
    <row r="29" spans="1:2" x14ac:dyDescent="0.25">
      <c r="A29">
        <v>-184.5</v>
      </c>
      <c r="B29">
        <v>-173.21600000000001</v>
      </c>
    </row>
    <row r="30" spans="1:2" x14ac:dyDescent="0.25">
      <c r="A30">
        <v>-167.1</v>
      </c>
      <c r="B30">
        <v>-174.77099999999999</v>
      </c>
    </row>
    <row r="31" spans="1:2" x14ac:dyDescent="0.25">
      <c r="A31">
        <v>-192.3</v>
      </c>
      <c r="B31">
        <v>-174.82599999999999</v>
      </c>
    </row>
    <row r="32" spans="1:2" x14ac:dyDescent="0.25">
      <c r="A32">
        <v>-240.6</v>
      </c>
      <c r="B32">
        <v>-175.15700000000001</v>
      </c>
    </row>
    <row r="33" spans="1:2" x14ac:dyDescent="0.25">
      <c r="A33">
        <v>-182.3</v>
      </c>
      <c r="B33">
        <v>-175.78</v>
      </c>
    </row>
    <row r="34" spans="1:2" x14ac:dyDescent="0.25">
      <c r="A34">
        <v>-202.2</v>
      </c>
      <c r="B34">
        <v>-176.376</v>
      </c>
    </row>
    <row r="35" spans="1:2" x14ac:dyDescent="0.25">
      <c r="A35">
        <v>-211.2</v>
      </c>
      <c r="B35">
        <v>-176.863</v>
      </c>
    </row>
    <row r="36" spans="1:2" x14ac:dyDescent="0.25">
      <c r="A36">
        <v>-214.9</v>
      </c>
      <c r="B36">
        <v>-177.446</v>
      </c>
    </row>
    <row r="37" spans="1:2" x14ac:dyDescent="0.25">
      <c r="A37">
        <v>-203</v>
      </c>
      <c r="B37">
        <v>-178.26499999999999</v>
      </c>
    </row>
    <row r="38" spans="1:2" x14ac:dyDescent="0.25">
      <c r="A38">
        <v>-221.1</v>
      </c>
      <c r="B38">
        <v>-178.643</v>
      </c>
    </row>
    <row r="39" spans="1:2" x14ac:dyDescent="0.25">
      <c r="A39">
        <v>-194.6</v>
      </c>
      <c r="B39">
        <v>-178.75299999999999</v>
      </c>
    </row>
    <row r="40" spans="1:2" x14ac:dyDescent="0.25">
      <c r="A40">
        <v>-293.3</v>
      </c>
      <c r="B40">
        <v>-179.184</v>
      </c>
    </row>
    <row r="41" spans="1:2" x14ac:dyDescent="0.25">
      <c r="A41">
        <v>-235.4</v>
      </c>
      <c r="B41">
        <v>-179.566</v>
      </c>
    </row>
    <row r="42" spans="1:2" x14ac:dyDescent="0.25">
      <c r="A42">
        <v>-197.1</v>
      </c>
      <c r="B42">
        <v>-180.274</v>
      </c>
    </row>
    <row r="43" spans="1:2" x14ac:dyDescent="0.25">
      <c r="A43">
        <v>-199.4</v>
      </c>
      <c r="B43">
        <v>-180.94800000000001</v>
      </c>
    </row>
    <row r="44" spans="1:2" x14ac:dyDescent="0.25">
      <c r="A44">
        <v>-260.7</v>
      </c>
      <c r="B44">
        <v>-180.976</v>
      </c>
    </row>
    <row r="45" spans="1:2" x14ac:dyDescent="0.25">
      <c r="A45">
        <v>-204.2</v>
      </c>
      <c r="B45">
        <v>-181.81</v>
      </c>
    </row>
    <row r="46" spans="1:2" x14ac:dyDescent="0.25">
      <c r="A46">
        <v>-177.6</v>
      </c>
      <c r="B46">
        <v>-182.33199999999999</v>
      </c>
    </row>
    <row r="47" spans="1:2" x14ac:dyDescent="0.25">
      <c r="A47">
        <v>-214.2</v>
      </c>
      <c r="B47">
        <v>-182.43299999999999</v>
      </c>
    </row>
    <row r="48" spans="1:2" x14ac:dyDescent="0.25">
      <c r="A48">
        <v>-179.4</v>
      </c>
      <c r="B48">
        <v>-182.83500000000001</v>
      </c>
    </row>
    <row r="49" spans="1:2" x14ac:dyDescent="0.25">
      <c r="A49">
        <v>-201.6</v>
      </c>
      <c r="B49">
        <v>-184.66</v>
      </c>
    </row>
    <row r="50" spans="1:2" x14ac:dyDescent="0.25">
      <c r="A50">
        <v>-200.5</v>
      </c>
      <c r="B50">
        <v>-185.80699999999999</v>
      </c>
    </row>
    <row r="51" spans="1:2" x14ac:dyDescent="0.25">
      <c r="A51">
        <v>-254.1</v>
      </c>
      <c r="B51">
        <v>-185.88900000000001</v>
      </c>
    </row>
    <row r="52" spans="1:2" x14ac:dyDescent="0.25">
      <c r="A52">
        <v>-199</v>
      </c>
      <c r="B52">
        <v>-186.12700000000001</v>
      </c>
    </row>
    <row r="53" spans="1:2" x14ac:dyDescent="0.25">
      <c r="A53">
        <v>-242.5</v>
      </c>
      <c r="B53">
        <v>-186.14599999999999</v>
      </c>
    </row>
    <row r="54" spans="1:2" x14ac:dyDescent="0.25">
      <c r="A54">
        <v>-183</v>
      </c>
      <c r="B54">
        <v>-188.55600000000001</v>
      </c>
    </row>
    <row r="55" spans="1:2" x14ac:dyDescent="0.25">
      <c r="A55">
        <v>-194.5</v>
      </c>
      <c r="B55">
        <v>-188.61099999999999</v>
      </c>
    </row>
    <row r="56" spans="1:2" x14ac:dyDescent="0.25">
      <c r="A56">
        <v>-162.80000000000001</v>
      </c>
      <c r="B56">
        <v>-188.61500000000001</v>
      </c>
    </row>
    <row r="57" spans="1:2" x14ac:dyDescent="0.25">
      <c r="A57">
        <v>-222.6</v>
      </c>
      <c r="B57">
        <v>-188.87799999999999</v>
      </c>
    </row>
    <row r="58" spans="1:2" x14ac:dyDescent="0.25">
      <c r="A58">
        <v>-214.7</v>
      </c>
      <c r="B58">
        <v>-189.108</v>
      </c>
    </row>
    <row r="59" spans="1:2" x14ac:dyDescent="0.25">
      <c r="A59">
        <v>-227.2</v>
      </c>
      <c r="B59">
        <v>-189.179</v>
      </c>
    </row>
    <row r="60" spans="1:2" x14ac:dyDescent="0.25">
      <c r="A60">
        <v>-169.3</v>
      </c>
      <c r="B60">
        <v>-189.74</v>
      </c>
    </row>
    <row r="61" spans="1:2" x14ac:dyDescent="0.25">
      <c r="A61">
        <v>-207.2</v>
      </c>
      <c r="B61">
        <v>-192.09</v>
      </c>
    </row>
    <row r="62" spans="1:2" x14ac:dyDescent="0.25">
      <c r="A62">
        <v>-219.4</v>
      </c>
      <c r="B62">
        <v>-193.00399999999999</v>
      </c>
    </row>
    <row r="63" spans="1:2" x14ac:dyDescent="0.25">
      <c r="A63">
        <v>-209</v>
      </c>
      <c r="B63">
        <v>-194.24299999999999</v>
      </c>
    </row>
    <row r="64" spans="1:2" x14ac:dyDescent="0.25">
      <c r="A64">
        <v>-213.3</v>
      </c>
      <c r="B64">
        <v>-194.44200000000001</v>
      </c>
    </row>
    <row r="65" spans="1:2" x14ac:dyDescent="0.25">
      <c r="A65">
        <v>-265.2</v>
      </c>
      <c r="B65">
        <v>-196.03899999999999</v>
      </c>
    </row>
    <row r="66" spans="1:2" x14ac:dyDescent="0.25">
      <c r="A66">
        <v>-202.9</v>
      </c>
      <c r="B66">
        <v>-196.173</v>
      </c>
    </row>
    <row r="67" spans="1:2" x14ac:dyDescent="0.25">
      <c r="A67">
        <v>-203.1</v>
      </c>
      <c r="B67">
        <v>-196.52</v>
      </c>
    </row>
    <row r="68" spans="1:2" x14ac:dyDescent="0.25">
      <c r="A68">
        <v>-210.6</v>
      </c>
      <c r="B68">
        <v>-196.953</v>
      </c>
    </row>
    <row r="69" spans="1:2" x14ac:dyDescent="0.25">
      <c r="A69">
        <v>-242.7</v>
      </c>
      <c r="B69">
        <v>-197.55600000000001</v>
      </c>
    </row>
    <row r="70" spans="1:2" x14ac:dyDescent="0.25">
      <c r="A70">
        <v>-249.5</v>
      </c>
      <c r="B70">
        <v>-197.68299999999999</v>
      </c>
    </row>
    <row r="71" spans="1:2" x14ac:dyDescent="0.25">
      <c r="A71">
        <v>-211.1</v>
      </c>
      <c r="B71">
        <v>-198.18600000000001</v>
      </c>
    </row>
    <row r="72" spans="1:2" x14ac:dyDescent="0.25">
      <c r="A72">
        <v>-238.4</v>
      </c>
      <c r="B72">
        <v>-198.887</v>
      </c>
    </row>
    <row r="73" spans="1:2" x14ac:dyDescent="0.25">
      <c r="A73">
        <v>-221.8</v>
      </c>
      <c r="B73">
        <v>-200.37200000000001</v>
      </c>
    </row>
    <row r="74" spans="1:2" x14ac:dyDescent="0.25">
      <c r="A74">
        <v>-210.6</v>
      </c>
      <c r="B74">
        <v>-203.18100000000001</v>
      </c>
    </row>
    <row r="75" spans="1:2" x14ac:dyDescent="0.25">
      <c r="A75">
        <v>-259.8</v>
      </c>
      <c r="B75">
        <v>-204.25899999999999</v>
      </c>
    </row>
    <row r="76" spans="1:2" x14ac:dyDescent="0.25">
      <c r="A76">
        <v>-230.1</v>
      </c>
      <c r="B76">
        <v>-204.36199999999999</v>
      </c>
    </row>
    <row r="77" spans="1:2" x14ac:dyDescent="0.25">
      <c r="A77">
        <v>-260.7</v>
      </c>
      <c r="B77">
        <v>-205.18299999999999</v>
      </c>
    </row>
    <row r="78" spans="1:2" x14ac:dyDescent="0.25">
      <c r="A78">
        <v>-171</v>
      </c>
      <c r="B78">
        <v>-206.26900000000001</v>
      </c>
    </row>
    <row r="79" spans="1:2" x14ac:dyDescent="0.25">
      <c r="A79">
        <v>-266</v>
      </c>
      <c r="B79">
        <v>-206.988</v>
      </c>
    </row>
    <row r="80" spans="1:2" x14ac:dyDescent="0.25">
      <c r="A80">
        <v>-254.4</v>
      </c>
      <c r="B80">
        <v>-207.23699999999999</v>
      </c>
    </row>
    <row r="81" spans="1:2" x14ac:dyDescent="0.25">
      <c r="A81">
        <v>-212.1</v>
      </c>
      <c r="B81">
        <v>-208.62299999999999</v>
      </c>
    </row>
    <row r="82" spans="1:2" x14ac:dyDescent="0.25">
      <c r="A82">
        <v>-193.4</v>
      </c>
      <c r="B82">
        <v>-208.90899999999999</v>
      </c>
    </row>
    <row r="83" spans="1:2" x14ac:dyDescent="0.25">
      <c r="A83">
        <v>-184.3</v>
      </c>
      <c r="B83">
        <v>-209.529</v>
      </c>
    </row>
    <row r="84" spans="1:2" x14ac:dyDescent="0.25">
      <c r="A84">
        <v>-212.9</v>
      </c>
      <c r="B84">
        <v>-209.67599999999999</v>
      </c>
    </row>
    <row r="85" spans="1:2" x14ac:dyDescent="0.25">
      <c r="A85">
        <v>-198.3</v>
      </c>
      <c r="B85">
        <v>-210.02699999999999</v>
      </c>
    </row>
    <row r="86" spans="1:2" x14ac:dyDescent="0.25">
      <c r="A86">
        <v>-193.8</v>
      </c>
      <c r="B86">
        <v>-210.15100000000001</v>
      </c>
    </row>
    <row r="87" spans="1:2" x14ac:dyDescent="0.25">
      <c r="A87">
        <v>-235.9</v>
      </c>
      <c r="B87">
        <v>-212.339</v>
      </c>
    </row>
    <row r="88" spans="1:2" x14ac:dyDescent="0.25">
      <c r="A88">
        <v>-244.3</v>
      </c>
      <c r="B88">
        <v>-212.447</v>
      </c>
    </row>
    <row r="89" spans="1:2" x14ac:dyDescent="0.25">
      <c r="A89">
        <v>-225.4</v>
      </c>
      <c r="B89">
        <v>-212.66499999999999</v>
      </c>
    </row>
    <row r="90" spans="1:2" x14ac:dyDescent="0.25">
      <c r="A90">
        <v>-190</v>
      </c>
      <c r="B90">
        <v>-212.685</v>
      </c>
    </row>
    <row r="91" spans="1:2" x14ac:dyDescent="0.25">
      <c r="A91">
        <v>-223.1</v>
      </c>
      <c r="B91">
        <v>-212.97399999999999</v>
      </c>
    </row>
    <row r="92" spans="1:2" x14ac:dyDescent="0.25">
      <c r="A92">
        <v>-226.9</v>
      </c>
      <c r="B92">
        <v>-213.16800000000001</v>
      </c>
    </row>
    <row r="93" spans="1:2" x14ac:dyDescent="0.25">
      <c r="A93">
        <v>-264.89999999999998</v>
      </c>
      <c r="B93">
        <v>-214.178</v>
      </c>
    </row>
    <row r="94" spans="1:2" x14ac:dyDescent="0.25">
      <c r="A94">
        <v>-231.5</v>
      </c>
      <c r="B94">
        <v>-215.87899999999999</v>
      </c>
    </row>
    <row r="95" spans="1:2" x14ac:dyDescent="0.25">
      <c r="A95">
        <v>-240.8</v>
      </c>
      <c r="B95">
        <v>-216.21899999999999</v>
      </c>
    </row>
    <row r="96" spans="1:2" x14ac:dyDescent="0.25">
      <c r="A96">
        <v>-190.9</v>
      </c>
      <c r="B96">
        <v>-217.20699999999999</v>
      </c>
    </row>
    <row r="97" spans="1:2" x14ac:dyDescent="0.25">
      <c r="A97">
        <v>-224.8</v>
      </c>
      <c r="B97">
        <v>-218.41</v>
      </c>
    </row>
    <row r="98" spans="1:2" x14ac:dyDescent="0.25">
      <c r="A98">
        <v>-238.8</v>
      </c>
      <c r="B98">
        <v>-219.24199999999999</v>
      </c>
    </row>
    <row r="99" spans="1:2" x14ac:dyDescent="0.25">
      <c r="A99">
        <v>-210.4</v>
      </c>
      <c r="B99">
        <v>-220.42699999999999</v>
      </c>
    </row>
    <row r="100" spans="1:2" x14ac:dyDescent="0.25">
      <c r="A100">
        <v>-219.4</v>
      </c>
      <c r="B100">
        <v>-221.47499999999999</v>
      </c>
    </row>
    <row r="101" spans="1:2" x14ac:dyDescent="0.25">
      <c r="A101">
        <v>-204</v>
      </c>
      <c r="B101">
        <v>-221.56800000000001</v>
      </c>
    </row>
    <row r="102" spans="1:2" x14ac:dyDescent="0.25">
      <c r="A102">
        <v>-161.5</v>
      </c>
      <c r="B102">
        <v>-223.47</v>
      </c>
    </row>
    <row r="103" spans="1:2" x14ac:dyDescent="0.25">
      <c r="A103">
        <v>-194</v>
      </c>
      <c r="B103">
        <v>-223.79499999999999</v>
      </c>
    </row>
    <row r="104" spans="1:2" x14ac:dyDescent="0.25">
      <c r="A104">
        <v>-200.3</v>
      </c>
      <c r="B104">
        <v>-224.012</v>
      </c>
    </row>
    <row r="105" spans="1:2" x14ac:dyDescent="0.25">
      <c r="A105">
        <v>-191.4</v>
      </c>
      <c r="B105">
        <v>-224.57400000000001</v>
      </c>
    </row>
    <row r="106" spans="1:2" x14ac:dyDescent="0.25">
      <c r="A106">
        <v>-204.6</v>
      </c>
      <c r="B106">
        <v>-224.607</v>
      </c>
    </row>
    <row r="107" spans="1:2" x14ac:dyDescent="0.25">
      <c r="A107">
        <v>-198.5</v>
      </c>
      <c r="B107">
        <v>-226.22200000000001</v>
      </c>
    </row>
    <row r="108" spans="1:2" x14ac:dyDescent="0.25">
      <c r="A108">
        <v>-210.2</v>
      </c>
      <c r="B108">
        <v>-228.1</v>
      </c>
    </row>
    <row r="109" spans="1:2" x14ac:dyDescent="0.25">
      <c r="A109">
        <v>-197.8</v>
      </c>
      <c r="B109">
        <v>-228.41499999999999</v>
      </c>
    </row>
    <row r="110" spans="1:2" x14ac:dyDescent="0.25">
      <c r="A110">
        <v>-230.4</v>
      </c>
      <c r="B110">
        <v>-229.40700000000001</v>
      </c>
    </row>
    <row r="111" spans="1:2" x14ac:dyDescent="0.25">
      <c r="A111">
        <v>-170.1</v>
      </c>
      <c r="B111">
        <v>-229.56</v>
      </c>
    </row>
    <row r="112" spans="1:2" x14ac:dyDescent="0.25">
      <c r="A112">
        <v>-178.8</v>
      </c>
      <c r="B112">
        <v>-231.22200000000001</v>
      </c>
    </row>
    <row r="113" spans="1:2" x14ac:dyDescent="0.25">
      <c r="A113">
        <v>-198.4</v>
      </c>
      <c r="B113">
        <v>-232.23099999999999</v>
      </c>
    </row>
    <row r="114" spans="1:2" x14ac:dyDescent="0.25">
      <c r="A114">
        <v>-222.9</v>
      </c>
      <c r="B114">
        <v>-233.84399999999999</v>
      </c>
    </row>
    <row r="115" spans="1:2" x14ac:dyDescent="0.25">
      <c r="A115">
        <v>-215.4</v>
      </c>
      <c r="B115">
        <v>-236.99100000000001</v>
      </c>
    </row>
    <row r="116" spans="1:2" x14ac:dyDescent="0.25">
      <c r="A116">
        <v>-232.2</v>
      </c>
      <c r="B116">
        <v>-238.42699999999999</v>
      </c>
    </row>
    <row r="117" spans="1:2" x14ac:dyDescent="0.25">
      <c r="A117">
        <v>-215</v>
      </c>
      <c r="B117">
        <v>-239.35300000000001</v>
      </c>
    </row>
    <row r="118" spans="1:2" x14ac:dyDescent="0.25">
      <c r="A118">
        <v>-213</v>
      </c>
      <c r="B118">
        <v>-239.952</v>
      </c>
    </row>
    <row r="119" spans="1:2" x14ac:dyDescent="0.25">
      <c r="A119">
        <v>-187.6</v>
      </c>
      <c r="B119">
        <v>-241.751</v>
      </c>
    </row>
    <row r="120" spans="1:2" x14ac:dyDescent="0.25">
      <c r="A120">
        <v>-231.6</v>
      </c>
      <c r="B120">
        <v>-244.35300000000001</v>
      </c>
    </row>
    <row r="121" spans="1:2" x14ac:dyDescent="0.25">
      <c r="A121">
        <v>-207.4</v>
      </c>
      <c r="B121">
        <v>-246.886</v>
      </c>
    </row>
    <row r="122" spans="1:2" x14ac:dyDescent="0.25">
      <c r="A122">
        <v>-188.8</v>
      </c>
      <c r="B122">
        <v>-249.78700000000001</v>
      </c>
    </row>
    <row r="123" spans="1:2" x14ac:dyDescent="0.25">
      <c r="A123">
        <v>-250.9</v>
      </c>
      <c r="B123">
        <v>-254.55199999999999</v>
      </c>
    </row>
    <row r="124" spans="1:2" x14ac:dyDescent="0.25">
      <c r="A124">
        <v>-268.8</v>
      </c>
      <c r="B124">
        <v>-266.96100000000001</v>
      </c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</sheetData>
  <mergeCells count="4">
    <mergeCell ref="A1:B1"/>
    <mergeCell ref="H12:K13"/>
    <mergeCell ref="F5:J6"/>
    <mergeCell ref="F9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ОчисткаДанных</vt:lpstr>
      <vt:lpstr>Часть1</vt:lpstr>
      <vt:lpstr>Часть 2</vt:lpstr>
      <vt:lpstr>Часть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2022-05-31T05:54:28Z</dcterms:created>
  <dcterms:modified xsi:type="dcterms:W3CDTF">2022-06-02T10:14:31Z</dcterms:modified>
</cp:coreProperties>
</file>